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ldoiron.DEC\Desktop\"/>
    </mc:Choice>
  </mc:AlternateContent>
  <xr:revisionPtr revIDLastSave="0" documentId="13_ncr:1_{1E7FEB37-B861-4AEC-A4E3-B29327627097}" xr6:coauthVersionLast="47" xr6:coauthVersionMax="47" xr10:uidLastSave="{00000000-0000-0000-0000-000000000000}"/>
  <bookViews>
    <workbookView xWindow="-120" yWindow="-120" windowWidth="38640" windowHeight="21120" tabRatio="726" xr2:uid="{51ADD976-C952-48B8-B2DE-39360085A9A9}"/>
  </bookViews>
  <sheets>
    <sheet name="Affordability Framework" sheetId="4" r:id="rId1"/>
    <sheet name="Community info - DO NOT CHANGE" sheetId="6" state="hidden" r:id="rId2"/>
    <sheet name="Update Information Here" sheetId="7" state="hidden" r:id="rId3"/>
    <sheet name="CopyToNewFile_MasterSheet" sheetId="11" state="hidden" r:id="rId4"/>
    <sheet name="Sheet1" sheetId="12" state="hidden" r:id="rId5"/>
    <sheet name="Metadata" sheetId="9" state="hidden" r:id="rId6"/>
    <sheet name="OLDCopyToNewFile_MasterSheet2" sheetId="10" state="hidden" r:id="rId7"/>
  </sheets>
  <definedNames>
    <definedName name="_xlnm._FilterDatabase" localSheetId="2" hidden="1">'Update Information Here'!#REF!</definedName>
    <definedName name="MainPage">'Affordability Framework'!$A$1:$F$50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0" l="1"/>
  <c r="G266" i="7"/>
  <c r="L269" i="6"/>
  <c r="AE117" i="7"/>
  <c r="AK2" i="7"/>
  <c r="AK3" i="7"/>
  <c r="AK4" i="7"/>
  <c r="AK5" i="7"/>
  <c r="AK6" i="7"/>
  <c r="AK7" i="7"/>
  <c r="AK8" i="7"/>
  <c r="AK9" i="7"/>
  <c r="AK10" i="7"/>
  <c r="AK11" i="7"/>
  <c r="AK12" i="7"/>
  <c r="AK13" i="7"/>
  <c r="AK14" i="7"/>
  <c r="AK15" i="7"/>
  <c r="AK16" i="7"/>
  <c r="AK17" i="7"/>
  <c r="AK18" i="7"/>
  <c r="AK19" i="7"/>
  <c r="AK20" i="7"/>
  <c r="AK21" i="7"/>
  <c r="AK22" i="7"/>
  <c r="AK23" i="7"/>
  <c r="AK24" i="7"/>
  <c r="AK25" i="7"/>
  <c r="AK26" i="7"/>
  <c r="AK27" i="7"/>
  <c r="AK28" i="7"/>
  <c r="AK29" i="7"/>
  <c r="AK30" i="7"/>
  <c r="AK31" i="7"/>
  <c r="AK32" i="7"/>
  <c r="AK33" i="7"/>
  <c r="AK34" i="7"/>
  <c r="AK35" i="7"/>
  <c r="AK36" i="7"/>
  <c r="AK37" i="7"/>
  <c r="AK38" i="7"/>
  <c r="AK39" i="7"/>
  <c r="AK40" i="7"/>
  <c r="AK41" i="7"/>
  <c r="AK42" i="7"/>
  <c r="AK43" i="7"/>
  <c r="AK44" i="7"/>
  <c r="AK45" i="7"/>
  <c r="AK46" i="7"/>
  <c r="AK47" i="7"/>
  <c r="AK48" i="7"/>
  <c r="AK49" i="7"/>
  <c r="AK50" i="7"/>
  <c r="AK51" i="7"/>
  <c r="AK52" i="7"/>
  <c r="AK53" i="7"/>
  <c r="AK54" i="7"/>
  <c r="AK55" i="7"/>
  <c r="AK56" i="7"/>
  <c r="AK57" i="7"/>
  <c r="AK58" i="7"/>
  <c r="AK59" i="7"/>
  <c r="AK60" i="7"/>
  <c r="AK61" i="7"/>
  <c r="AK62" i="7"/>
  <c r="AK63" i="7"/>
  <c r="AK64" i="7"/>
  <c r="AK65" i="7"/>
  <c r="AK66" i="7"/>
  <c r="AK67" i="7"/>
  <c r="AK68" i="7"/>
  <c r="AK69" i="7"/>
  <c r="AK70" i="7"/>
  <c r="AK71" i="7"/>
  <c r="AK72" i="7"/>
  <c r="AK73" i="7"/>
  <c r="AK74" i="7"/>
  <c r="AK75" i="7"/>
  <c r="AK76" i="7"/>
  <c r="AK77" i="7"/>
  <c r="AK78" i="7"/>
  <c r="AK79" i="7"/>
  <c r="AK80" i="7"/>
  <c r="AK81" i="7"/>
  <c r="AK82" i="7"/>
  <c r="AK83" i="7"/>
  <c r="AK84" i="7"/>
  <c r="AK85" i="7"/>
  <c r="AK86" i="7"/>
  <c r="AK87" i="7"/>
  <c r="AK88" i="7"/>
  <c r="AK89" i="7"/>
  <c r="AK90" i="7"/>
  <c r="AK91" i="7"/>
  <c r="AK92" i="7"/>
  <c r="AK93" i="7"/>
  <c r="AK94" i="7"/>
  <c r="AK95" i="7"/>
  <c r="AK96" i="7"/>
  <c r="AK97" i="7"/>
  <c r="AK98" i="7"/>
  <c r="AK99" i="7"/>
  <c r="AK100" i="7"/>
  <c r="AK101" i="7"/>
  <c r="AK102" i="7"/>
  <c r="AK103" i="7"/>
  <c r="AK104" i="7"/>
  <c r="AK105" i="7"/>
  <c r="AK106" i="7"/>
  <c r="AK107" i="7"/>
  <c r="AK108" i="7"/>
  <c r="AK109" i="7"/>
  <c r="AK110" i="7"/>
  <c r="AK111" i="7"/>
  <c r="AK112" i="7"/>
  <c r="AK113" i="7"/>
  <c r="AK114" i="7"/>
  <c r="AK115" i="7"/>
  <c r="AK116" i="7"/>
  <c r="AK117" i="7"/>
  <c r="AK118" i="7"/>
  <c r="AK119" i="7"/>
  <c r="AK120" i="7"/>
  <c r="AK121" i="7"/>
  <c r="AK122" i="7"/>
  <c r="AK123" i="7"/>
  <c r="AK124" i="7"/>
  <c r="AK125" i="7"/>
  <c r="AK126" i="7"/>
  <c r="AK127" i="7"/>
  <c r="AK128" i="7"/>
  <c r="AK129" i="7"/>
  <c r="AK130" i="7"/>
  <c r="AK131" i="7"/>
  <c r="AK132" i="7"/>
  <c r="AK133" i="7"/>
  <c r="AK134" i="7"/>
  <c r="AK135" i="7"/>
  <c r="AK136" i="7"/>
  <c r="AK137" i="7"/>
  <c r="AK138" i="7"/>
  <c r="AK139" i="7"/>
  <c r="AK140" i="7"/>
  <c r="AK141" i="7"/>
  <c r="AK142" i="7"/>
  <c r="AK143" i="7"/>
  <c r="AK144" i="7"/>
  <c r="AK145" i="7"/>
  <c r="AK146" i="7"/>
  <c r="AK147" i="7"/>
  <c r="AK148" i="7"/>
  <c r="AK149" i="7"/>
  <c r="AK150" i="7"/>
  <c r="AK151" i="7"/>
  <c r="AK152" i="7"/>
  <c r="AK153" i="7"/>
  <c r="AK154" i="7"/>
  <c r="AK155" i="7"/>
  <c r="AK156" i="7"/>
  <c r="AK157" i="7"/>
  <c r="AK158" i="7"/>
  <c r="AK159" i="7"/>
  <c r="AK160" i="7"/>
  <c r="AK161" i="7"/>
  <c r="AK162" i="7"/>
  <c r="AK163" i="7"/>
  <c r="AK164" i="7"/>
  <c r="AK165" i="7"/>
  <c r="AK166" i="7"/>
  <c r="AK167" i="7"/>
  <c r="AK168" i="7"/>
  <c r="AK169" i="7"/>
  <c r="AK170" i="7"/>
  <c r="AK171" i="7"/>
  <c r="AK172" i="7"/>
  <c r="AK173" i="7"/>
  <c r="AK174" i="7"/>
  <c r="AK175" i="7"/>
  <c r="AK176" i="7"/>
  <c r="AK177" i="7"/>
  <c r="AK178" i="7"/>
  <c r="AK179" i="7"/>
  <c r="AK180" i="7"/>
  <c r="AK181" i="7"/>
  <c r="AK182" i="7"/>
  <c r="AK183" i="7"/>
  <c r="AK184" i="7"/>
  <c r="AK185" i="7"/>
  <c r="AK186" i="7"/>
  <c r="AK187" i="7"/>
  <c r="AK188" i="7"/>
  <c r="AK189" i="7"/>
  <c r="AK190" i="7"/>
  <c r="AK191" i="7"/>
  <c r="AK192" i="7"/>
  <c r="AK193" i="7"/>
  <c r="AK194" i="7"/>
  <c r="AK195" i="7"/>
  <c r="AK196" i="7"/>
  <c r="AK197" i="7"/>
  <c r="AK198" i="7"/>
  <c r="AK199" i="7"/>
  <c r="AK200" i="7"/>
  <c r="AK201" i="7"/>
  <c r="AK202" i="7"/>
  <c r="AK203" i="7"/>
  <c r="AK204" i="7"/>
  <c r="AK205" i="7"/>
  <c r="AK206" i="7"/>
  <c r="AK207" i="7"/>
  <c r="AK208" i="7"/>
  <c r="AK209" i="7"/>
  <c r="AK210" i="7"/>
  <c r="AK211" i="7"/>
  <c r="AK212" i="7"/>
  <c r="AK213" i="7"/>
  <c r="AK214" i="7"/>
  <c r="AK215" i="7"/>
  <c r="AK216" i="7"/>
  <c r="AK217" i="7"/>
  <c r="AK218" i="7"/>
  <c r="AK219" i="7"/>
  <c r="AK220" i="7"/>
  <c r="AK221" i="7"/>
  <c r="AK222" i="7"/>
  <c r="AK223" i="7"/>
  <c r="AK224" i="7"/>
  <c r="AK225" i="7"/>
  <c r="AK226" i="7"/>
  <c r="AK227" i="7"/>
  <c r="AK228" i="7"/>
  <c r="AK229" i="7"/>
  <c r="AK230" i="7"/>
  <c r="AK231" i="7"/>
  <c r="AK232" i="7"/>
  <c r="AK233" i="7"/>
  <c r="AK234" i="7"/>
  <c r="AK235" i="7"/>
  <c r="AK236" i="7"/>
  <c r="AK237" i="7"/>
  <c r="AK238" i="7"/>
  <c r="AK239" i="7"/>
  <c r="AK240" i="7"/>
  <c r="AK241" i="7"/>
  <c r="AK242" i="7"/>
  <c r="AK243" i="7"/>
  <c r="AK244" i="7"/>
  <c r="AK245" i="7"/>
  <c r="AK246" i="7"/>
  <c r="AK247" i="7"/>
  <c r="AK248" i="7"/>
  <c r="AK249" i="7"/>
  <c r="AK250" i="7"/>
  <c r="AK251" i="7"/>
  <c r="AK252" i="7"/>
  <c r="AK253" i="7"/>
  <c r="AK254" i="7"/>
  <c r="AK255" i="7"/>
  <c r="AK256" i="7"/>
  <c r="AK257" i="7"/>
  <c r="AK258" i="7"/>
  <c r="AK259" i="7"/>
  <c r="AK260" i="7"/>
  <c r="AK261" i="7"/>
  <c r="AK262" i="7"/>
  <c r="AK263" i="7"/>
  <c r="AK264" i="7"/>
  <c r="AK265" i="7"/>
  <c r="AK266" i="7"/>
  <c r="AK267" i="7"/>
  <c r="AK268" i="7"/>
  <c r="AK269" i="7"/>
  <c r="AK270" i="7"/>
  <c r="AK271" i="7"/>
  <c r="AK272" i="7"/>
  <c r="AK273" i="7"/>
  <c r="AK274" i="7"/>
  <c r="AK275" i="7"/>
  <c r="AK276" i="7"/>
  <c r="AK277" i="7"/>
  <c r="AK278" i="7"/>
  <c r="AK279" i="7"/>
  <c r="AK280" i="7"/>
  <c r="AK281" i="7"/>
  <c r="AK282" i="7"/>
  <c r="AK283" i="7"/>
  <c r="AK284" i="7"/>
  <c r="AK285" i="7"/>
  <c r="AK286" i="7"/>
  <c r="AK287" i="7"/>
  <c r="AK288" i="7"/>
  <c r="AK289" i="7"/>
  <c r="AK290" i="7"/>
  <c r="AK291" i="7"/>
  <c r="AK292" i="7"/>
  <c r="AK293" i="7"/>
  <c r="AK294" i="7"/>
  <c r="AK295" i="7"/>
  <c r="AK296" i="7"/>
  <c r="AK297" i="7"/>
  <c r="AK298" i="7"/>
  <c r="AK299" i="7"/>
  <c r="AK300" i="7"/>
  <c r="AK301" i="7"/>
  <c r="AK302" i="7"/>
  <c r="AK303" i="7"/>
  <c r="AK304" i="7"/>
  <c r="AK305" i="7"/>
  <c r="AK306" i="7"/>
  <c r="AK307" i="7"/>
  <c r="AK308" i="7"/>
  <c r="AK309" i="7"/>
  <c r="AK310" i="7"/>
  <c r="AK311" i="7"/>
  <c r="AK312" i="7"/>
  <c r="AK313" i="7"/>
  <c r="AK314" i="7"/>
  <c r="AK315" i="7"/>
  <c r="AK316" i="7"/>
  <c r="AK317" i="7"/>
  <c r="AK318" i="7"/>
  <c r="AK319" i="7"/>
  <c r="AK320" i="7"/>
  <c r="AK321" i="7"/>
  <c r="AK322" i="7"/>
  <c r="AK323" i="7"/>
  <c r="AK324" i="7"/>
  <c r="AK325" i="7"/>
  <c r="AK326" i="7"/>
  <c r="AK327" i="7"/>
  <c r="AK328" i="7"/>
  <c r="AK329" i="7"/>
  <c r="AK330" i="7"/>
  <c r="AK331" i="7"/>
  <c r="AK332" i="7"/>
  <c r="AK333" i="7"/>
  <c r="AK334" i="7"/>
  <c r="AK335" i="7"/>
  <c r="AK336" i="7"/>
  <c r="AK337" i="7"/>
  <c r="AK338" i="7"/>
  <c r="AK339" i="7"/>
  <c r="AK340" i="7"/>
  <c r="AK341" i="7"/>
  <c r="AK342" i="7"/>
  <c r="AK343" i="7"/>
  <c r="AK344" i="7"/>
  <c r="AK345" i="7"/>
  <c r="AK346" i="7"/>
  <c r="AK347" i="7"/>
  <c r="AK348" i="7"/>
  <c r="AK349" i="7"/>
  <c r="AK350" i="7"/>
  <c r="AK351" i="7"/>
  <c r="AK352" i="7"/>
  <c r="AK353" i="7"/>
  <c r="AK354" i="7"/>
  <c r="AK355" i="7"/>
  <c r="G2"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M2"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Y3" i="7"/>
  <c r="AE3" i="7"/>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E72" i="7"/>
  <c r="AE73" i="7"/>
  <c r="AE74" i="7"/>
  <c r="AE75" i="7"/>
  <c r="AE76" i="7"/>
  <c r="AE77" i="7"/>
  <c r="AE78" i="7"/>
  <c r="AE79" i="7"/>
  <c r="AE80" i="7"/>
  <c r="AE81" i="7"/>
  <c r="AE82" i="7"/>
  <c r="AE83" i="7"/>
  <c r="AE84" i="7"/>
  <c r="AE85" i="7"/>
  <c r="AE86" i="7"/>
  <c r="AE87" i="7"/>
  <c r="AE88" i="7"/>
  <c r="AE89" i="7"/>
  <c r="AE90" i="7"/>
  <c r="AE91" i="7"/>
  <c r="AE92" i="7"/>
  <c r="AE93" i="7"/>
  <c r="AE94" i="7"/>
  <c r="AE95" i="7"/>
  <c r="AE96" i="7"/>
  <c r="AE97" i="7"/>
  <c r="AE98" i="7"/>
  <c r="AE99" i="7"/>
  <c r="AE100" i="7"/>
  <c r="AE101" i="7"/>
  <c r="AE102" i="7"/>
  <c r="AE103" i="7"/>
  <c r="AE104" i="7"/>
  <c r="AE105" i="7"/>
  <c r="AE106" i="7"/>
  <c r="AE107" i="7"/>
  <c r="AE108" i="7"/>
  <c r="AE109" i="7"/>
  <c r="AE110" i="7"/>
  <c r="AE111" i="7"/>
  <c r="AE112" i="7"/>
  <c r="AE113" i="7"/>
  <c r="AE114" i="7"/>
  <c r="AE115" i="7"/>
  <c r="AE116" i="7"/>
  <c r="AE118" i="7"/>
  <c r="AE119" i="7"/>
  <c r="AE120" i="7"/>
  <c r="AE121" i="7"/>
  <c r="AE122" i="7"/>
  <c r="AE123" i="7"/>
  <c r="AE124" i="7"/>
  <c r="AE125" i="7"/>
  <c r="AE126" i="7"/>
  <c r="AE127" i="7"/>
  <c r="AE128" i="7"/>
  <c r="AE129" i="7"/>
  <c r="AE130" i="7"/>
  <c r="AE131" i="7"/>
  <c r="AE132" i="7"/>
  <c r="AE133" i="7"/>
  <c r="AE134" i="7"/>
  <c r="AE135" i="7"/>
  <c r="AE136" i="7"/>
  <c r="AE137" i="7"/>
  <c r="AE138" i="7"/>
  <c r="AE139" i="7"/>
  <c r="AE140" i="7"/>
  <c r="AE141" i="7"/>
  <c r="AE142" i="7"/>
  <c r="AE143" i="7"/>
  <c r="AE144" i="7"/>
  <c r="AE145" i="7"/>
  <c r="AE146" i="7"/>
  <c r="AE147" i="7"/>
  <c r="AE148" i="7"/>
  <c r="AE149" i="7"/>
  <c r="AE150" i="7"/>
  <c r="AE151" i="7"/>
  <c r="AE152" i="7"/>
  <c r="AE153" i="7"/>
  <c r="AE154" i="7"/>
  <c r="AE155" i="7"/>
  <c r="AE156" i="7"/>
  <c r="AE157" i="7"/>
  <c r="AE158" i="7"/>
  <c r="AE159" i="7"/>
  <c r="AE160" i="7"/>
  <c r="AE161" i="7"/>
  <c r="AE162" i="7"/>
  <c r="AE163" i="7"/>
  <c r="AE164" i="7"/>
  <c r="AE165" i="7"/>
  <c r="AE166" i="7"/>
  <c r="AE167" i="7"/>
  <c r="AE168" i="7"/>
  <c r="AE169" i="7"/>
  <c r="AE170" i="7"/>
  <c r="AE171" i="7"/>
  <c r="AE172" i="7"/>
  <c r="AE173" i="7"/>
  <c r="AE174" i="7"/>
  <c r="AE175" i="7"/>
  <c r="AE176" i="7"/>
  <c r="AE177" i="7"/>
  <c r="AE178" i="7"/>
  <c r="AE179" i="7"/>
  <c r="AE180" i="7"/>
  <c r="AE181" i="7"/>
  <c r="AE182" i="7"/>
  <c r="AE183" i="7"/>
  <c r="AE184" i="7"/>
  <c r="AE185" i="7"/>
  <c r="AE186" i="7"/>
  <c r="AE187" i="7"/>
  <c r="AE188" i="7"/>
  <c r="AE189" i="7"/>
  <c r="AE190" i="7"/>
  <c r="AE191" i="7"/>
  <c r="AE192" i="7"/>
  <c r="AE193" i="7"/>
  <c r="AE194" i="7"/>
  <c r="AE195" i="7"/>
  <c r="AE196" i="7"/>
  <c r="AE197" i="7"/>
  <c r="AE198" i="7"/>
  <c r="AE199" i="7"/>
  <c r="AE200" i="7"/>
  <c r="AE201" i="7"/>
  <c r="AE202" i="7"/>
  <c r="AE203" i="7"/>
  <c r="AE204" i="7"/>
  <c r="AE205" i="7"/>
  <c r="AE206" i="7"/>
  <c r="AE207" i="7"/>
  <c r="AE208" i="7"/>
  <c r="AE209" i="7"/>
  <c r="AE210" i="7"/>
  <c r="AE211" i="7"/>
  <c r="AE212" i="7"/>
  <c r="AE213" i="7"/>
  <c r="AE214" i="7"/>
  <c r="AE215" i="7"/>
  <c r="AE216" i="7"/>
  <c r="AE217" i="7"/>
  <c r="AE218" i="7"/>
  <c r="AE219" i="7"/>
  <c r="AE220" i="7"/>
  <c r="AE221" i="7"/>
  <c r="AE222" i="7"/>
  <c r="AE223" i="7"/>
  <c r="AE224" i="7"/>
  <c r="AE225" i="7"/>
  <c r="AE226" i="7"/>
  <c r="AE227" i="7"/>
  <c r="AE228" i="7"/>
  <c r="AE229" i="7"/>
  <c r="AE230" i="7"/>
  <c r="AE231" i="7"/>
  <c r="AE232" i="7"/>
  <c r="AE233" i="7"/>
  <c r="AE234" i="7"/>
  <c r="AE235" i="7"/>
  <c r="AE236" i="7"/>
  <c r="AE237" i="7"/>
  <c r="AE238" i="7"/>
  <c r="AE239" i="7"/>
  <c r="AE240" i="7"/>
  <c r="AE241" i="7"/>
  <c r="AE242" i="7"/>
  <c r="AE243" i="7"/>
  <c r="AE244" i="7"/>
  <c r="AE245" i="7"/>
  <c r="AE246" i="7"/>
  <c r="AE247" i="7"/>
  <c r="AE248" i="7"/>
  <c r="AE249" i="7"/>
  <c r="AE250" i="7"/>
  <c r="AE251" i="7"/>
  <c r="AE252" i="7"/>
  <c r="AE253" i="7"/>
  <c r="AE254" i="7"/>
  <c r="AE255" i="7"/>
  <c r="AE256" i="7"/>
  <c r="AE257" i="7"/>
  <c r="AE258" i="7"/>
  <c r="AE259" i="7"/>
  <c r="AE260" i="7"/>
  <c r="AE261" i="7"/>
  <c r="AE262" i="7"/>
  <c r="AE263" i="7"/>
  <c r="AE264" i="7"/>
  <c r="AE265" i="7"/>
  <c r="AE266" i="7"/>
  <c r="AE267" i="7"/>
  <c r="AE268" i="7"/>
  <c r="AE269" i="7"/>
  <c r="AE270" i="7"/>
  <c r="AE271" i="7"/>
  <c r="AE272" i="7"/>
  <c r="AE273" i="7"/>
  <c r="AE274" i="7"/>
  <c r="AE275" i="7"/>
  <c r="AE276" i="7"/>
  <c r="AE277" i="7"/>
  <c r="AE278" i="7"/>
  <c r="AE279" i="7"/>
  <c r="AE280" i="7"/>
  <c r="AE281" i="7"/>
  <c r="AE282" i="7"/>
  <c r="AE283" i="7"/>
  <c r="AE284" i="7"/>
  <c r="AE285" i="7"/>
  <c r="AE286" i="7"/>
  <c r="AE287" i="7"/>
  <c r="AE288" i="7"/>
  <c r="AE289" i="7"/>
  <c r="AE290" i="7"/>
  <c r="AE291" i="7"/>
  <c r="AE292" i="7"/>
  <c r="AE293" i="7"/>
  <c r="AE294" i="7"/>
  <c r="AE295" i="7"/>
  <c r="AE296" i="7"/>
  <c r="AE297" i="7"/>
  <c r="AE298" i="7"/>
  <c r="AE299" i="7"/>
  <c r="AE300" i="7"/>
  <c r="AE301" i="7"/>
  <c r="AE302" i="7"/>
  <c r="AE303" i="7"/>
  <c r="AE304" i="7"/>
  <c r="AE305" i="7"/>
  <c r="AE306" i="7"/>
  <c r="AE307" i="7"/>
  <c r="AE308" i="7"/>
  <c r="AE309" i="7"/>
  <c r="AE310" i="7"/>
  <c r="AE311" i="7"/>
  <c r="AE312" i="7"/>
  <c r="AE313" i="7"/>
  <c r="AE314" i="7"/>
  <c r="AE315" i="7"/>
  <c r="AE316" i="7"/>
  <c r="AE317" i="7"/>
  <c r="AE318" i="7"/>
  <c r="AE319" i="7"/>
  <c r="AE320" i="7"/>
  <c r="AE321" i="7"/>
  <c r="AE322" i="7"/>
  <c r="AE323" i="7"/>
  <c r="AE324" i="7"/>
  <c r="AE325" i="7"/>
  <c r="AE326" i="7"/>
  <c r="AE327" i="7"/>
  <c r="AE328" i="7"/>
  <c r="AE329" i="7"/>
  <c r="AE330" i="7"/>
  <c r="AE331" i="7"/>
  <c r="AE332" i="7"/>
  <c r="AE333" i="7"/>
  <c r="AE334" i="7"/>
  <c r="AE335" i="7"/>
  <c r="AE336" i="7"/>
  <c r="AE337" i="7"/>
  <c r="AE338" i="7"/>
  <c r="AE339" i="7"/>
  <c r="AE340" i="7"/>
  <c r="AE341" i="7"/>
  <c r="AE342" i="7"/>
  <c r="AE343" i="7"/>
  <c r="AE344" i="7"/>
  <c r="AE345" i="7"/>
  <c r="AE346" i="7"/>
  <c r="AE347" i="7"/>
  <c r="AE348" i="7"/>
  <c r="AE349" i="7"/>
  <c r="AE350" i="7"/>
  <c r="AE351" i="7"/>
  <c r="AE352" i="7"/>
  <c r="AE353" i="7"/>
  <c r="AE354" i="7"/>
  <c r="AE355" i="7"/>
  <c r="AE2"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Y72" i="7"/>
  <c r="Y73" i="7"/>
  <c r="Y74" i="7"/>
  <c r="Y75" i="7"/>
  <c r="Y76" i="7"/>
  <c r="Y77" i="7"/>
  <c r="Y78" i="7"/>
  <c r="Y79" i="7"/>
  <c r="Y80" i="7"/>
  <c r="Y81" i="7"/>
  <c r="Y82" i="7"/>
  <c r="Y83" i="7"/>
  <c r="Y84" i="7"/>
  <c r="Y85" i="7"/>
  <c r="Y86" i="7"/>
  <c r="Y87" i="7"/>
  <c r="Y88" i="7"/>
  <c r="Y89" i="7"/>
  <c r="Y90" i="7"/>
  <c r="Y91" i="7"/>
  <c r="Y92" i="7"/>
  <c r="Y93" i="7"/>
  <c r="Y94" i="7"/>
  <c r="Y95" i="7"/>
  <c r="Y96" i="7"/>
  <c r="Y97" i="7"/>
  <c r="Y98" i="7"/>
  <c r="Y99" i="7"/>
  <c r="Y100" i="7"/>
  <c r="Y101" i="7"/>
  <c r="Y102" i="7"/>
  <c r="Y103" i="7"/>
  <c r="Y104" i="7"/>
  <c r="Y105" i="7"/>
  <c r="Y106" i="7"/>
  <c r="Y107" i="7"/>
  <c r="Y108" i="7"/>
  <c r="Y109" i="7"/>
  <c r="Y110" i="7"/>
  <c r="Y111" i="7"/>
  <c r="Y112" i="7"/>
  <c r="Y113" i="7"/>
  <c r="Y114" i="7"/>
  <c r="Y115" i="7"/>
  <c r="Y116" i="7"/>
  <c r="Y117" i="7"/>
  <c r="Y118" i="7"/>
  <c r="Y119" i="7"/>
  <c r="Y120" i="7"/>
  <c r="Y121" i="7"/>
  <c r="Y122" i="7"/>
  <c r="Y123" i="7"/>
  <c r="Y124" i="7"/>
  <c r="Y125" i="7"/>
  <c r="Y126" i="7"/>
  <c r="Y127" i="7"/>
  <c r="Y128" i="7"/>
  <c r="Y129" i="7"/>
  <c r="Y130" i="7"/>
  <c r="Y131" i="7"/>
  <c r="Y132" i="7"/>
  <c r="Y133" i="7"/>
  <c r="Y134" i="7"/>
  <c r="Y135" i="7"/>
  <c r="Y136" i="7"/>
  <c r="Y137" i="7"/>
  <c r="Y138" i="7"/>
  <c r="Y139" i="7"/>
  <c r="Y140" i="7"/>
  <c r="Y141" i="7"/>
  <c r="Y142" i="7"/>
  <c r="Y143" i="7"/>
  <c r="Y144" i="7"/>
  <c r="Y145" i="7"/>
  <c r="Y146" i="7"/>
  <c r="Y147" i="7"/>
  <c r="Y148" i="7"/>
  <c r="Y149" i="7"/>
  <c r="Y150" i="7"/>
  <c r="Y151" i="7"/>
  <c r="Y152" i="7"/>
  <c r="Y153" i="7"/>
  <c r="Y154" i="7"/>
  <c r="Y155" i="7"/>
  <c r="Y156" i="7"/>
  <c r="Y157" i="7"/>
  <c r="Y158" i="7"/>
  <c r="Y159" i="7"/>
  <c r="Y160" i="7"/>
  <c r="Y161" i="7"/>
  <c r="Y162" i="7"/>
  <c r="Y163" i="7"/>
  <c r="Y164" i="7"/>
  <c r="Y165" i="7"/>
  <c r="Y166" i="7"/>
  <c r="Y167" i="7"/>
  <c r="Y168" i="7"/>
  <c r="Y169" i="7"/>
  <c r="Y170" i="7"/>
  <c r="Y171" i="7"/>
  <c r="Y172" i="7"/>
  <c r="Y173" i="7"/>
  <c r="Y174" i="7"/>
  <c r="Y175" i="7"/>
  <c r="Y176" i="7"/>
  <c r="Y177" i="7"/>
  <c r="Y178" i="7"/>
  <c r="Y179" i="7"/>
  <c r="Y180" i="7"/>
  <c r="Y181" i="7"/>
  <c r="Y182" i="7"/>
  <c r="Y183" i="7"/>
  <c r="Y184" i="7"/>
  <c r="Y185" i="7"/>
  <c r="Y186" i="7"/>
  <c r="Y187" i="7"/>
  <c r="Y188" i="7"/>
  <c r="Y189" i="7"/>
  <c r="Y190" i="7"/>
  <c r="Y191" i="7"/>
  <c r="Y192" i="7"/>
  <c r="Y193" i="7"/>
  <c r="Y194" i="7"/>
  <c r="Y195" i="7"/>
  <c r="Y196" i="7"/>
  <c r="Y197" i="7"/>
  <c r="Y198" i="7"/>
  <c r="Y199" i="7"/>
  <c r="Y200" i="7"/>
  <c r="Y201" i="7"/>
  <c r="Y202" i="7"/>
  <c r="Y203" i="7"/>
  <c r="Y204" i="7"/>
  <c r="Y205" i="7"/>
  <c r="Y206" i="7"/>
  <c r="Y207" i="7"/>
  <c r="Y208" i="7"/>
  <c r="Y209" i="7"/>
  <c r="Y210" i="7"/>
  <c r="Y211" i="7"/>
  <c r="Y212" i="7"/>
  <c r="Y213" i="7"/>
  <c r="Y214" i="7"/>
  <c r="Y215" i="7"/>
  <c r="Y216" i="7"/>
  <c r="Y217" i="7"/>
  <c r="Y218" i="7"/>
  <c r="Y219" i="7"/>
  <c r="Y220" i="7"/>
  <c r="Y221" i="7"/>
  <c r="Y222" i="7"/>
  <c r="Y223" i="7"/>
  <c r="Y224" i="7"/>
  <c r="Y225" i="7"/>
  <c r="Y226" i="7"/>
  <c r="Y227" i="7"/>
  <c r="Y228" i="7"/>
  <c r="Y229" i="7"/>
  <c r="Y230" i="7"/>
  <c r="Y231" i="7"/>
  <c r="Y232" i="7"/>
  <c r="Y233" i="7"/>
  <c r="Y234" i="7"/>
  <c r="Y235" i="7"/>
  <c r="Y236" i="7"/>
  <c r="Y237" i="7"/>
  <c r="Y238" i="7"/>
  <c r="Y239" i="7"/>
  <c r="Y240" i="7"/>
  <c r="Y241" i="7"/>
  <c r="Y242" i="7"/>
  <c r="Y243" i="7"/>
  <c r="Y244" i="7"/>
  <c r="Y245" i="7"/>
  <c r="Y246" i="7"/>
  <c r="Y247" i="7"/>
  <c r="Y248" i="7"/>
  <c r="Y249" i="7"/>
  <c r="Y250" i="7"/>
  <c r="Y251" i="7"/>
  <c r="Y252" i="7"/>
  <c r="Y253" i="7"/>
  <c r="Y254" i="7"/>
  <c r="Y255" i="7"/>
  <c r="Y256" i="7"/>
  <c r="Y257" i="7"/>
  <c r="Y258" i="7"/>
  <c r="Y259" i="7"/>
  <c r="Y260" i="7"/>
  <c r="Y261" i="7"/>
  <c r="Y262" i="7"/>
  <c r="Y263" i="7"/>
  <c r="Y264" i="7"/>
  <c r="Y265" i="7"/>
  <c r="Y266" i="7"/>
  <c r="Y267" i="7"/>
  <c r="Y268" i="7"/>
  <c r="Y269" i="7"/>
  <c r="Y270" i="7"/>
  <c r="Y271" i="7"/>
  <c r="Y272" i="7"/>
  <c r="Y273" i="7"/>
  <c r="Y274" i="7"/>
  <c r="Y275" i="7"/>
  <c r="Y276" i="7"/>
  <c r="Y277" i="7"/>
  <c r="Y278" i="7"/>
  <c r="Y279" i="7"/>
  <c r="Y280" i="7"/>
  <c r="Y281" i="7"/>
  <c r="Y282" i="7"/>
  <c r="Y283" i="7"/>
  <c r="Y284" i="7"/>
  <c r="Y285" i="7"/>
  <c r="Y286" i="7"/>
  <c r="Y287" i="7"/>
  <c r="Y288" i="7"/>
  <c r="Y289" i="7"/>
  <c r="Y290" i="7"/>
  <c r="Y291" i="7"/>
  <c r="Y292" i="7"/>
  <c r="Y293" i="7"/>
  <c r="Y294" i="7"/>
  <c r="Y295" i="7"/>
  <c r="Y296" i="7"/>
  <c r="Y297" i="7"/>
  <c r="Y298" i="7"/>
  <c r="Y299" i="7"/>
  <c r="Y300" i="7"/>
  <c r="Y301" i="7"/>
  <c r="Y302" i="7"/>
  <c r="Y303" i="7"/>
  <c r="Y304" i="7"/>
  <c r="Y305" i="7"/>
  <c r="Y306" i="7"/>
  <c r="Y307" i="7"/>
  <c r="Y308" i="7"/>
  <c r="Y309" i="7"/>
  <c r="Y310" i="7"/>
  <c r="Y311" i="7"/>
  <c r="Y312" i="7"/>
  <c r="Y313" i="7"/>
  <c r="Y314" i="7"/>
  <c r="Y315" i="7"/>
  <c r="Y316" i="7"/>
  <c r="Y317" i="7"/>
  <c r="Y318" i="7"/>
  <c r="Y319" i="7"/>
  <c r="Y320" i="7"/>
  <c r="Y321" i="7"/>
  <c r="Y322" i="7"/>
  <c r="Y323" i="7"/>
  <c r="Y324" i="7"/>
  <c r="Y325" i="7"/>
  <c r="Y326" i="7"/>
  <c r="Y327" i="7"/>
  <c r="Y328" i="7"/>
  <c r="Y329" i="7"/>
  <c r="Y330" i="7"/>
  <c r="Y331" i="7"/>
  <c r="Y332" i="7"/>
  <c r="Y333" i="7"/>
  <c r="Y334" i="7"/>
  <c r="Y335" i="7"/>
  <c r="Y336" i="7"/>
  <c r="Y337" i="7"/>
  <c r="Y338" i="7"/>
  <c r="Y339" i="7"/>
  <c r="Y340" i="7"/>
  <c r="Y341" i="7"/>
  <c r="Y342" i="7"/>
  <c r="Y343" i="7"/>
  <c r="Y344" i="7"/>
  <c r="Y345" i="7"/>
  <c r="Y346" i="7"/>
  <c r="Y347" i="7"/>
  <c r="Y348" i="7"/>
  <c r="Y349" i="7"/>
  <c r="Y350" i="7"/>
  <c r="Y351" i="7"/>
  <c r="Y352" i="7"/>
  <c r="Y353" i="7"/>
  <c r="Y354" i="7"/>
  <c r="Y355" i="7"/>
  <c r="Y2" i="7"/>
  <c r="L8" i="6" l="1"/>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70" i="6"/>
  <c r="L271" i="6"/>
  <c r="L272" i="6"/>
  <c r="L273" i="6"/>
  <c r="L274" i="6"/>
  <c r="L275" i="6"/>
  <c r="L276" i="6"/>
  <c r="L277" i="6"/>
  <c r="L278" i="6"/>
  <c r="L279" i="6"/>
  <c r="L280" i="6"/>
  <c r="L281" i="6"/>
  <c r="L282" i="6"/>
  <c r="L283" i="6"/>
  <c r="L284" i="6"/>
  <c r="L285" i="6"/>
  <c r="L286" i="6"/>
  <c r="L287" i="6"/>
  <c r="L288" i="6"/>
  <c r="L289" i="6"/>
  <c r="L290" i="6"/>
  <c r="L291"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N337" i="6" s="1"/>
  <c r="L338" i="6"/>
  <c r="N338" i="6" s="1"/>
  <c r="L339" i="6"/>
  <c r="N339" i="6" s="1"/>
  <c r="L340" i="6"/>
  <c r="N340" i="6" s="1"/>
  <c r="L341" i="6"/>
  <c r="N341" i="6" s="1"/>
  <c r="L342" i="6"/>
  <c r="N342" i="6" s="1"/>
  <c r="L343" i="6"/>
  <c r="N343" i="6" s="1"/>
  <c r="L344" i="6"/>
  <c r="N344" i="6" s="1"/>
  <c r="L345" i="6"/>
  <c r="N345" i="6" s="1"/>
  <c r="L346" i="6"/>
  <c r="L347" i="6"/>
  <c r="N347" i="6" s="1"/>
  <c r="L348" i="6"/>
  <c r="N348" i="6" s="1"/>
  <c r="L349" i="6"/>
  <c r="N349" i="6" s="1"/>
  <c r="L350" i="6"/>
  <c r="N350" i="6" s="1"/>
  <c r="L351" i="6"/>
  <c r="N351" i="6" s="1"/>
  <c r="L352" i="6"/>
  <c r="N352" i="6" s="1"/>
  <c r="L353" i="6"/>
  <c r="N353" i="6" s="1"/>
  <c r="L355" i="6"/>
  <c r="N355" i="6" s="1"/>
  <c r="N144" i="10" l="1"/>
  <c r="N2" i="10"/>
  <c r="N3" i="10"/>
  <c r="N4" i="10"/>
  <c r="N5"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4" i="10"/>
  <c r="N295" i="10"/>
  <c r="N296" i="10"/>
  <c r="N297" i="10"/>
  <c r="N298" i="10"/>
  <c r="N299" i="10"/>
  <c r="N300" i="10"/>
  <c r="N301" i="10"/>
  <c r="N302" i="10"/>
  <c r="N303" i="10"/>
  <c r="N304" i="10"/>
  <c r="N305" i="10"/>
  <c r="N306" i="10"/>
  <c r="N307" i="10"/>
  <c r="N308" i="10"/>
  <c r="N309" i="10"/>
  <c r="N310" i="10"/>
  <c r="N311" i="10"/>
  <c r="N312" i="10"/>
  <c r="N313" i="10"/>
  <c r="N314" i="10"/>
  <c r="N315" i="10"/>
  <c r="N316" i="10"/>
  <c r="N317" i="10"/>
  <c r="N318" i="10"/>
  <c r="N319" i="10"/>
  <c r="N320" i="10"/>
  <c r="N321" i="10"/>
  <c r="N322" i="10"/>
  <c r="N323" i="10"/>
  <c r="N324" i="10"/>
  <c r="N325" i="10"/>
  <c r="N326" i="10"/>
  <c r="N327" i="10"/>
  <c r="N328" i="10"/>
  <c r="N329" i="10"/>
  <c r="N330" i="10"/>
  <c r="N331" i="10"/>
  <c r="N332" i="10"/>
  <c r="N333" i="10"/>
  <c r="N334" i="10"/>
  <c r="N335" i="10"/>
  <c r="N336" i="10"/>
  <c r="N337" i="10"/>
  <c r="N338" i="10"/>
  <c r="N339" i="10"/>
  <c r="N340" i="10"/>
  <c r="N341" i="10"/>
  <c r="N342" i="10"/>
  <c r="N343" i="10"/>
  <c r="N344" i="10"/>
  <c r="N345" i="10"/>
  <c r="N346" i="10"/>
  <c r="N347" i="10"/>
  <c r="N348" i="10"/>
  <c r="N349" i="10"/>
  <c r="N350" i="10"/>
  <c r="N351" i="10"/>
  <c r="N352" i="10"/>
  <c r="N353" i="10"/>
  <c r="P2" i="6" l="1"/>
  <c r="P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300" i="6"/>
  <c r="P301" i="6"/>
  <c r="P302" i="6"/>
  <c r="P303" i="6"/>
  <c r="P304" i="6"/>
  <c r="P305" i="6"/>
  <c r="P306" i="6"/>
  <c r="P307" i="6"/>
  <c r="P308" i="6"/>
  <c r="P309" i="6"/>
  <c r="P310" i="6"/>
  <c r="P311" i="6"/>
  <c r="P312" i="6"/>
  <c r="P313" i="6"/>
  <c r="P314" i="6"/>
  <c r="P315" i="6"/>
  <c r="P316" i="6"/>
  <c r="P317" i="6"/>
  <c r="P318" i="6"/>
  <c r="P319" i="6"/>
  <c r="P320" i="6"/>
  <c r="P321" i="6"/>
  <c r="P322" i="6"/>
  <c r="P323" i="6"/>
  <c r="P324" i="6"/>
  <c r="P325" i="6"/>
  <c r="P326" i="6"/>
  <c r="P327" i="6"/>
  <c r="P328" i="6"/>
  <c r="P329" i="6"/>
  <c r="P330" i="6"/>
  <c r="P331" i="6"/>
  <c r="P332" i="6"/>
  <c r="P333" i="6"/>
  <c r="P334" i="6"/>
  <c r="P335" i="6"/>
  <c r="P336" i="6"/>
  <c r="P337" i="6"/>
  <c r="P338" i="6"/>
  <c r="P339" i="6"/>
  <c r="P340" i="6"/>
  <c r="P341" i="6"/>
  <c r="P342" i="6"/>
  <c r="P343" i="6"/>
  <c r="P344" i="6"/>
  <c r="P345" i="6"/>
  <c r="P346" i="6"/>
  <c r="P347" i="6"/>
  <c r="P348" i="6"/>
  <c r="P349" i="6"/>
  <c r="P350" i="6"/>
  <c r="P351" i="6"/>
  <c r="P352" i="6"/>
  <c r="P353" i="6"/>
  <c r="P354" i="6"/>
  <c r="P355" i="6"/>
  <c r="L2" i="6"/>
  <c r="N2" i="6" s="1"/>
  <c r="L3" i="6"/>
  <c r="N3" i="6" s="1"/>
  <c r="L4" i="6"/>
  <c r="N4" i="6" s="1"/>
  <c r="L5" i="6"/>
  <c r="N5" i="6" s="1"/>
  <c r="L6" i="6"/>
  <c r="N6" i="6" s="1"/>
  <c r="L7" i="6"/>
  <c r="N7" i="6" s="1"/>
  <c r="N9" i="6"/>
  <c r="N11" i="6"/>
  <c r="N12" i="6"/>
  <c r="N13" i="6"/>
  <c r="N16" i="6"/>
  <c r="N18" i="6"/>
  <c r="N19" i="6"/>
  <c r="N21" i="6"/>
  <c r="N22" i="6"/>
  <c r="N23" i="6"/>
  <c r="N24" i="6"/>
  <c r="N25" i="6"/>
  <c r="N27" i="6"/>
  <c r="N29" i="6"/>
  <c r="N30" i="6"/>
  <c r="N31" i="6"/>
  <c r="N33" i="6"/>
  <c r="N34" i="6"/>
  <c r="N36" i="6"/>
  <c r="N37" i="6"/>
  <c r="N41" i="6"/>
  <c r="N42" i="6"/>
  <c r="N43" i="6"/>
  <c r="N46" i="6"/>
  <c r="N47" i="6"/>
  <c r="N48" i="6"/>
  <c r="N49" i="6"/>
  <c r="N52" i="6"/>
  <c r="N53" i="6"/>
  <c r="N54" i="6"/>
  <c r="N55" i="6"/>
  <c r="N58" i="6"/>
  <c r="N59" i="6"/>
  <c r="N60" i="6"/>
  <c r="N61" i="6"/>
  <c r="N63" i="6"/>
  <c r="N64" i="6"/>
  <c r="N65" i="6"/>
  <c r="N66" i="6"/>
  <c r="N67" i="6"/>
  <c r="N70" i="6"/>
  <c r="N71" i="6"/>
  <c r="N72" i="6"/>
  <c r="N73" i="6"/>
  <c r="N75" i="6"/>
  <c r="N76" i="6"/>
  <c r="N78" i="6"/>
  <c r="N79" i="6"/>
  <c r="N81" i="6"/>
  <c r="N82" i="6"/>
  <c r="N83" i="6"/>
  <c r="N84" i="6"/>
  <c r="N85" i="6"/>
  <c r="N87" i="6"/>
  <c r="N88" i="6"/>
  <c r="N89" i="6"/>
  <c r="N90" i="6"/>
  <c r="N91" i="6"/>
  <c r="N93" i="6"/>
  <c r="N96" i="6"/>
  <c r="N97" i="6"/>
  <c r="N100" i="6"/>
  <c r="N101" i="6"/>
  <c r="N102" i="6"/>
  <c r="N103" i="6"/>
  <c r="N106" i="6"/>
  <c r="N107" i="6"/>
  <c r="N108" i="6"/>
  <c r="N109" i="6"/>
  <c r="N112" i="6"/>
  <c r="N113" i="6"/>
  <c r="N114" i="6"/>
  <c r="N115" i="6"/>
  <c r="N117" i="6"/>
  <c r="N118" i="6"/>
  <c r="N119" i="6"/>
  <c r="N120" i="6"/>
  <c r="N121" i="6"/>
  <c r="N124" i="6"/>
  <c r="N125" i="6"/>
  <c r="N126" i="6"/>
  <c r="N127" i="6"/>
  <c r="N129" i="6"/>
  <c r="N130" i="6"/>
  <c r="N131" i="6"/>
  <c r="N132" i="6"/>
  <c r="N133" i="6"/>
  <c r="N135" i="6"/>
  <c r="N136" i="6"/>
  <c r="N137" i="6"/>
  <c r="N138" i="6"/>
  <c r="N139" i="6"/>
  <c r="N141" i="6"/>
  <c r="N142" i="6"/>
  <c r="N143" i="6"/>
  <c r="N144" i="6"/>
  <c r="N145" i="6"/>
  <c r="N147" i="6"/>
  <c r="N148" i="6"/>
  <c r="N149" i="6"/>
  <c r="N150" i="6"/>
  <c r="N151" i="6"/>
  <c r="N153" i="6"/>
  <c r="N154" i="6"/>
  <c r="N155" i="6"/>
  <c r="N156" i="6"/>
  <c r="N157" i="6"/>
  <c r="N160" i="6"/>
  <c r="N161" i="6"/>
  <c r="N162" i="6"/>
  <c r="N163" i="6"/>
  <c r="N167" i="6"/>
  <c r="N168" i="6"/>
  <c r="N169" i="6"/>
  <c r="N172" i="6"/>
  <c r="N174" i="6"/>
  <c r="N175" i="6"/>
  <c r="N177" i="6"/>
  <c r="N178" i="6"/>
  <c r="N179" i="6"/>
  <c r="N180" i="6"/>
  <c r="N181" i="6"/>
  <c r="N183" i="6"/>
  <c r="N184" i="6"/>
  <c r="N185" i="6"/>
  <c r="N186" i="6"/>
  <c r="N187" i="6"/>
  <c r="N189" i="6"/>
  <c r="N190" i="6"/>
  <c r="N191" i="6"/>
  <c r="N192" i="6"/>
  <c r="N193" i="6"/>
  <c r="N196" i="6"/>
  <c r="N197" i="6"/>
  <c r="N198" i="6"/>
  <c r="N199" i="6"/>
  <c r="N202" i="6"/>
  <c r="N203" i="6"/>
  <c r="N204" i="6"/>
  <c r="N205" i="6"/>
  <c r="N208" i="6"/>
  <c r="N209" i="6"/>
  <c r="N210" i="6"/>
  <c r="N211" i="6"/>
  <c r="N213" i="6"/>
  <c r="N214" i="6"/>
  <c r="N215" i="6"/>
  <c r="N216" i="6"/>
  <c r="N217" i="6"/>
  <c r="N219" i="6"/>
  <c r="N220" i="6"/>
  <c r="N221" i="6"/>
  <c r="N222" i="6"/>
  <c r="N223" i="6"/>
  <c r="N225" i="6"/>
  <c r="N226" i="6"/>
  <c r="N227" i="6"/>
  <c r="N228" i="6"/>
  <c r="N229" i="6"/>
  <c r="N231" i="6"/>
  <c r="N232" i="6"/>
  <c r="N233" i="6"/>
  <c r="N234" i="6"/>
  <c r="N235" i="6"/>
  <c r="N238" i="6"/>
  <c r="N239" i="6"/>
  <c r="N240" i="6"/>
  <c r="N241" i="6"/>
  <c r="N244" i="6"/>
  <c r="N245" i="6"/>
  <c r="N246" i="6"/>
  <c r="N247" i="6"/>
  <c r="N250" i="6"/>
  <c r="N251" i="6"/>
  <c r="N252" i="6"/>
  <c r="N253" i="6"/>
  <c r="N255" i="6"/>
  <c r="N256" i="6"/>
  <c r="N257" i="6"/>
  <c r="N258" i="6"/>
  <c r="N259" i="6"/>
  <c r="N262" i="6"/>
  <c r="N263" i="6"/>
  <c r="N264" i="6"/>
  <c r="N265" i="6"/>
  <c r="N267" i="6"/>
  <c r="N268" i="6"/>
  <c r="N269" i="6"/>
  <c r="N270" i="6"/>
  <c r="N271" i="6"/>
  <c r="N273" i="6"/>
  <c r="N274" i="6"/>
  <c r="N275" i="6"/>
  <c r="N276" i="6"/>
  <c r="N277" i="6"/>
  <c r="N279" i="6"/>
  <c r="N280" i="6"/>
  <c r="N281" i="6"/>
  <c r="N282" i="6"/>
  <c r="N283" i="6"/>
  <c r="N285" i="6"/>
  <c r="N286" i="6"/>
  <c r="N287" i="6"/>
  <c r="N288" i="6"/>
  <c r="N289" i="6"/>
  <c r="N291"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32" i="6"/>
  <c r="N334" i="6"/>
  <c r="N336" i="6"/>
  <c r="N346" i="6"/>
  <c r="L354" i="6"/>
  <c r="N354" i="6" s="1"/>
  <c r="N8" i="6"/>
  <c r="N10" i="6"/>
  <c r="N14" i="6"/>
  <c r="N15" i="6"/>
  <c r="N17" i="6"/>
  <c r="N20" i="6"/>
  <c r="N26" i="6"/>
  <c r="N28" i="6"/>
  <c r="N32" i="6"/>
  <c r="N35" i="6"/>
  <c r="N38" i="6"/>
  <c r="N39" i="6"/>
  <c r="N40" i="6"/>
  <c r="N44" i="6"/>
  <c r="N45" i="6"/>
  <c r="N50" i="6"/>
  <c r="N51" i="6"/>
  <c r="N56" i="6"/>
  <c r="N57" i="6"/>
  <c r="N62" i="6"/>
  <c r="N68" i="6"/>
  <c r="N69" i="6"/>
  <c r="N74" i="6"/>
  <c r="N77" i="6"/>
  <c r="N80" i="6"/>
  <c r="N86" i="6"/>
  <c r="N92" i="6"/>
  <c r="N94" i="6"/>
  <c r="N95" i="6"/>
  <c r="N98" i="6"/>
  <c r="N99" i="6"/>
  <c r="N104" i="6"/>
  <c r="N105" i="6"/>
  <c r="N110" i="6"/>
  <c r="N111" i="6"/>
  <c r="N116" i="6"/>
  <c r="N122" i="6"/>
  <c r="N123" i="6"/>
  <c r="N128" i="6"/>
  <c r="N134" i="6"/>
  <c r="N140" i="6"/>
  <c r="N146" i="6"/>
  <c r="N152" i="6"/>
  <c r="N158" i="6"/>
  <c r="N159" i="6"/>
  <c r="N164" i="6"/>
  <c r="N165" i="6"/>
  <c r="N166" i="6"/>
  <c r="N170" i="6"/>
  <c r="N171" i="6"/>
  <c r="N173" i="6"/>
  <c r="N176" i="6"/>
  <c r="N182" i="6"/>
  <c r="N188" i="6"/>
  <c r="N194" i="6"/>
  <c r="N195" i="6"/>
  <c r="N200" i="6"/>
  <c r="N201" i="6"/>
  <c r="N206" i="6"/>
  <c r="N207" i="6"/>
  <c r="N212" i="6"/>
  <c r="N218" i="6"/>
  <c r="N224" i="6"/>
  <c r="N230" i="6"/>
  <c r="N236" i="6"/>
  <c r="N237" i="6"/>
  <c r="N242" i="6"/>
  <c r="N243" i="6"/>
  <c r="N248" i="6"/>
  <c r="N249" i="6"/>
  <c r="N254" i="6"/>
  <c r="N260" i="6"/>
  <c r="N261" i="6"/>
  <c r="N266" i="6"/>
  <c r="N272" i="6"/>
  <c r="N278" i="6"/>
  <c r="N284" i="6"/>
  <c r="N290" i="6"/>
  <c r="N293" i="6" l="1"/>
  <c r="L292" i="6"/>
  <c r="N355" i="10"/>
  <c r="N292" i="10"/>
  <c r="N293" i="10"/>
  <c r="N354" i="10"/>
  <c r="N292" i="6" l="1"/>
  <c r="A3"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2" i="10"/>
  <c r="O353" i="10" l="1"/>
  <c r="O349" i="10"/>
  <c r="O345" i="10"/>
  <c r="O341" i="10"/>
  <c r="O337" i="10"/>
  <c r="O333" i="10"/>
  <c r="O329" i="10"/>
  <c r="O325" i="10"/>
  <c r="O321" i="10"/>
  <c r="O317" i="10"/>
  <c r="O313" i="10"/>
  <c r="O309" i="10"/>
  <c r="O305" i="10"/>
  <c r="O301" i="10"/>
  <c r="O297" i="10"/>
  <c r="O293" i="10"/>
  <c r="O289" i="10"/>
  <c r="O285" i="10"/>
  <c r="O281" i="10"/>
  <c r="O277" i="10"/>
  <c r="O273" i="10"/>
  <c r="O269" i="10"/>
  <c r="O265" i="10"/>
  <c r="O261" i="10"/>
  <c r="O257" i="10"/>
  <c r="O253" i="10"/>
  <c r="O249" i="10"/>
  <c r="O245" i="10"/>
  <c r="O241" i="10"/>
  <c r="O237" i="10"/>
  <c r="O233" i="10"/>
  <c r="O229" i="10"/>
  <c r="O225" i="10"/>
  <c r="O221" i="10"/>
  <c r="O217" i="10"/>
  <c r="O213" i="10"/>
  <c r="O209" i="10"/>
  <c r="O205" i="10"/>
  <c r="O201" i="10"/>
  <c r="O197" i="10"/>
  <c r="O193" i="10"/>
  <c r="O189" i="10"/>
  <c r="O185" i="10"/>
  <c r="O181" i="10"/>
  <c r="O177" i="10"/>
  <c r="O173" i="10"/>
  <c r="O169" i="10"/>
  <c r="O165" i="10"/>
  <c r="O161" i="10"/>
  <c r="O157" i="10"/>
  <c r="O153" i="10"/>
  <c r="O149" i="10"/>
  <c r="O145" i="10"/>
  <c r="O141" i="10"/>
  <c r="O137" i="10"/>
  <c r="O133" i="10"/>
  <c r="O129" i="10"/>
  <c r="O125" i="10"/>
  <c r="O121" i="10"/>
  <c r="O117" i="10"/>
  <c r="O113" i="10"/>
  <c r="O109" i="10"/>
  <c r="O105" i="10"/>
  <c r="O101" i="10"/>
  <c r="O97" i="10"/>
  <c r="O93" i="10"/>
  <c r="O89" i="10"/>
  <c r="O85" i="10"/>
  <c r="O81" i="10"/>
  <c r="O77" i="10"/>
  <c r="O73" i="10"/>
  <c r="O69" i="10"/>
  <c r="O65" i="10"/>
  <c r="O61" i="10"/>
  <c r="O57" i="10"/>
  <c r="O53" i="10"/>
  <c r="O49" i="10"/>
  <c r="O45" i="10"/>
  <c r="O41" i="10"/>
  <c r="O37" i="10"/>
  <c r="O33" i="10"/>
  <c r="O29" i="10"/>
  <c r="O25" i="10"/>
  <c r="O21" i="10"/>
  <c r="O17" i="10"/>
  <c r="O13" i="10"/>
  <c r="O9" i="10"/>
  <c r="O5" i="10"/>
  <c r="O2" i="10"/>
  <c r="O352" i="10"/>
  <c r="O348" i="10"/>
  <c r="O344" i="10"/>
  <c r="O340" i="10"/>
  <c r="O336" i="10"/>
  <c r="O332" i="10"/>
  <c r="O328" i="10"/>
  <c r="O324" i="10"/>
  <c r="O320" i="10"/>
  <c r="O316" i="10"/>
  <c r="O312" i="10"/>
  <c r="O308" i="10"/>
  <c r="O304" i="10"/>
  <c r="O300" i="10"/>
  <c r="O296" i="10"/>
  <c r="O292" i="10"/>
  <c r="O288" i="10"/>
  <c r="O284" i="10"/>
  <c r="O280" i="10"/>
  <c r="O276" i="10"/>
  <c r="O272" i="10"/>
  <c r="O268" i="10"/>
  <c r="O264" i="10"/>
  <c r="O260" i="10"/>
  <c r="O256" i="10"/>
  <c r="O252" i="10"/>
  <c r="O248" i="10"/>
  <c r="O244" i="10"/>
  <c r="O240" i="10"/>
  <c r="O236" i="10"/>
  <c r="O232" i="10"/>
  <c r="O228" i="10"/>
  <c r="O224" i="10"/>
  <c r="O220" i="10"/>
  <c r="O216" i="10"/>
  <c r="O212" i="10"/>
  <c r="O208" i="10"/>
  <c r="O204" i="10"/>
  <c r="O200" i="10"/>
  <c r="O196" i="10"/>
  <c r="O192" i="10"/>
  <c r="O188" i="10"/>
  <c r="O184" i="10"/>
  <c r="O180" i="10"/>
  <c r="O176" i="10"/>
  <c r="O172" i="10"/>
  <c r="O168" i="10"/>
  <c r="O164" i="10"/>
  <c r="O160" i="10"/>
  <c r="O156" i="10"/>
  <c r="O152" i="10"/>
  <c r="O148" i="10"/>
  <c r="O144" i="10"/>
  <c r="O140" i="10"/>
  <c r="O136" i="10"/>
  <c r="O132" i="10"/>
  <c r="O128" i="10"/>
  <c r="O124" i="10"/>
  <c r="O120" i="10"/>
  <c r="O116" i="10"/>
  <c r="O112" i="10"/>
  <c r="O108" i="10"/>
  <c r="O104" i="10"/>
  <c r="O100" i="10"/>
  <c r="O96" i="10"/>
  <c r="O92" i="10"/>
  <c r="O88" i="10"/>
  <c r="O84" i="10"/>
  <c r="O80" i="10"/>
  <c r="O76" i="10"/>
  <c r="O72" i="10"/>
  <c r="O68" i="10"/>
  <c r="O64" i="10"/>
  <c r="O60" i="10"/>
  <c r="O56" i="10"/>
  <c r="O52" i="10"/>
  <c r="O48" i="10"/>
  <c r="O44" i="10"/>
  <c r="O40" i="10"/>
  <c r="O36" i="10"/>
  <c r="O32" i="10"/>
  <c r="O28" i="10"/>
  <c r="O24" i="10"/>
  <c r="O20" i="10"/>
  <c r="O16" i="10"/>
  <c r="O12" i="10"/>
  <c r="O8" i="10"/>
  <c r="O4" i="10"/>
  <c r="O355" i="10"/>
  <c r="O351" i="10"/>
  <c r="O347" i="10"/>
  <c r="O343" i="10"/>
  <c r="O339" i="10"/>
  <c r="O335" i="10"/>
  <c r="O331" i="10"/>
  <c r="O327" i="10"/>
  <c r="O323" i="10"/>
  <c r="O319" i="10"/>
  <c r="O315" i="10"/>
  <c r="O311" i="10"/>
  <c r="O307" i="10"/>
  <c r="O303" i="10"/>
  <c r="O299" i="10"/>
  <c r="O295" i="10"/>
  <c r="O291" i="10"/>
  <c r="O287" i="10"/>
  <c r="O283" i="10"/>
  <c r="O279" i="10"/>
  <c r="O275" i="10"/>
  <c r="O271" i="10"/>
  <c r="O267" i="10"/>
  <c r="O263" i="10"/>
  <c r="O259" i="10"/>
  <c r="O255" i="10"/>
  <c r="O251" i="10"/>
  <c r="O247" i="10"/>
  <c r="O243" i="10"/>
  <c r="O239" i="10"/>
  <c r="O235" i="10"/>
  <c r="O231" i="10"/>
  <c r="O227" i="10"/>
  <c r="O223" i="10"/>
  <c r="O219" i="10"/>
  <c r="O215" i="10"/>
  <c r="O211" i="10"/>
  <c r="O207" i="10"/>
  <c r="O203" i="10"/>
  <c r="O199" i="10"/>
  <c r="O195" i="10"/>
  <c r="O191" i="10"/>
  <c r="O187" i="10"/>
  <c r="O183" i="10"/>
  <c r="O179" i="10"/>
  <c r="O175" i="10"/>
  <c r="O171" i="10"/>
  <c r="O167" i="10"/>
  <c r="O163" i="10"/>
  <c r="O159" i="10"/>
  <c r="O155" i="10"/>
  <c r="O151" i="10"/>
  <c r="O147" i="10"/>
  <c r="O143" i="10"/>
  <c r="O139" i="10"/>
  <c r="O135" i="10"/>
  <c r="O131" i="10"/>
  <c r="O127" i="10"/>
  <c r="O123" i="10"/>
  <c r="O119" i="10"/>
  <c r="O115" i="10"/>
  <c r="O111" i="10"/>
  <c r="O107" i="10"/>
  <c r="O103" i="10"/>
  <c r="O99" i="10"/>
  <c r="O95" i="10"/>
  <c r="O91" i="10"/>
  <c r="O87" i="10"/>
  <c r="O83" i="10"/>
  <c r="O79" i="10"/>
  <c r="O75" i="10"/>
  <c r="O71" i="10"/>
  <c r="O67" i="10"/>
  <c r="O63" i="10"/>
  <c r="O59" i="10"/>
  <c r="O55" i="10"/>
  <c r="O51" i="10"/>
  <c r="O47" i="10"/>
  <c r="O43" i="10"/>
  <c r="O39" i="10"/>
  <c r="O35" i="10"/>
  <c r="O31" i="10"/>
  <c r="O27" i="10"/>
  <c r="O23" i="10"/>
  <c r="O19" i="10"/>
  <c r="O15" i="10"/>
  <c r="O11" i="10"/>
  <c r="O7" i="10"/>
  <c r="O3" i="10"/>
  <c r="O354" i="10"/>
  <c r="O350" i="10"/>
  <c r="O346" i="10"/>
  <c r="O342" i="10"/>
  <c r="O338" i="10"/>
  <c r="O334" i="10"/>
  <c r="O330" i="10"/>
  <c r="O326" i="10"/>
  <c r="O322" i="10"/>
  <c r="O318" i="10"/>
  <c r="O314" i="10"/>
  <c r="O310" i="10"/>
  <c r="O306" i="10"/>
  <c r="O302" i="10"/>
  <c r="O298" i="10"/>
  <c r="O294" i="10"/>
  <c r="O290" i="10"/>
  <c r="O286" i="10"/>
  <c r="O282" i="10"/>
  <c r="O278" i="10"/>
  <c r="O274" i="10"/>
  <c r="O270" i="10"/>
  <c r="O266" i="10"/>
  <c r="O262" i="10"/>
  <c r="O258" i="10"/>
  <c r="O254" i="10"/>
  <c r="O250" i="10"/>
  <c r="O246" i="10"/>
  <c r="O242" i="10"/>
  <c r="O238" i="10"/>
  <c r="O234" i="10"/>
  <c r="O230" i="10"/>
  <c r="O226" i="10"/>
  <c r="O222" i="10"/>
  <c r="O218" i="10"/>
  <c r="O214" i="10"/>
  <c r="O210" i="10"/>
  <c r="O206" i="10"/>
  <c r="O202" i="10"/>
  <c r="O198" i="10"/>
  <c r="O194" i="10"/>
  <c r="O190" i="10"/>
  <c r="O186" i="10"/>
  <c r="O182" i="10"/>
  <c r="O178" i="10"/>
  <c r="O174" i="10"/>
  <c r="O170" i="10"/>
  <c r="O166" i="10"/>
  <c r="O162" i="10"/>
  <c r="O158" i="10"/>
  <c r="O154" i="10"/>
  <c r="O150" i="10"/>
  <c r="O146" i="10"/>
  <c r="O142" i="10"/>
  <c r="O138" i="10"/>
  <c r="O134" i="10"/>
  <c r="O130" i="10"/>
  <c r="O126" i="10"/>
  <c r="O122" i="10"/>
  <c r="O118" i="10"/>
  <c r="O114" i="10"/>
  <c r="O110" i="10"/>
  <c r="O106" i="10"/>
  <c r="O102" i="10"/>
  <c r="O98" i="10"/>
  <c r="O94" i="10"/>
  <c r="O90" i="10"/>
  <c r="O86" i="10"/>
  <c r="O82" i="10"/>
  <c r="O78" i="10"/>
  <c r="O74" i="10"/>
  <c r="O70" i="10"/>
  <c r="O66" i="10"/>
  <c r="O62" i="10"/>
  <c r="O58" i="10"/>
  <c r="O54" i="10"/>
  <c r="O50" i="10"/>
  <c r="O46" i="10"/>
  <c r="O42" i="10"/>
  <c r="O38" i="10"/>
  <c r="O34" i="10"/>
  <c r="O30" i="10"/>
  <c r="O26" i="10"/>
  <c r="O22" i="10"/>
  <c r="O18" i="10"/>
  <c r="O14" i="10"/>
  <c r="O10" i="10"/>
  <c r="O6" i="10"/>
  <c r="H3" i="10"/>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339" i="10"/>
  <c r="H340" i="10"/>
  <c r="H341" i="10"/>
  <c r="H342" i="10"/>
  <c r="H343" i="10"/>
  <c r="H344" i="10"/>
  <c r="H345" i="10"/>
  <c r="H346" i="10"/>
  <c r="H347" i="10"/>
  <c r="H348" i="10"/>
  <c r="H349" i="10"/>
  <c r="H350" i="10"/>
  <c r="H351" i="10"/>
  <c r="H352" i="10"/>
  <c r="H353" i="10"/>
  <c r="H354" i="10"/>
  <c r="H355" i="10"/>
  <c r="P287" i="10" l="1"/>
  <c r="P283" i="10"/>
  <c r="P279" i="10"/>
  <c r="P275" i="10"/>
  <c r="P163" i="10"/>
  <c r="P159" i="10"/>
  <c r="P151" i="10"/>
  <c r="P131" i="10"/>
  <c r="P91" i="10"/>
  <c r="P67" i="10"/>
  <c r="P35" i="10"/>
  <c r="P19" i="10"/>
  <c r="I336" i="10"/>
  <c r="Q336" i="10" s="1"/>
  <c r="I332" i="10"/>
  <c r="Q332" i="10" s="1"/>
  <c r="I316" i="10"/>
  <c r="Q316" i="10" s="1"/>
  <c r="I312" i="10"/>
  <c r="Q312" i="10" s="1"/>
  <c r="I300" i="10"/>
  <c r="Q300" i="10" s="1"/>
  <c r="I296" i="10"/>
  <c r="Q296" i="10" s="1"/>
  <c r="I292" i="10"/>
  <c r="Q292" i="10" s="1"/>
  <c r="I244" i="10"/>
  <c r="Q244" i="10" s="1"/>
  <c r="I240" i="10"/>
  <c r="Q240" i="10" s="1"/>
  <c r="I236" i="10"/>
  <c r="Q236" i="10" s="1"/>
  <c r="I228" i="10"/>
  <c r="Q228" i="10" s="1"/>
  <c r="I192" i="10"/>
  <c r="Q192" i="10" s="1"/>
  <c r="I172" i="10"/>
  <c r="Q172" i="10" s="1"/>
  <c r="I152" i="10"/>
  <c r="Q152" i="10" s="1"/>
  <c r="I112" i="10"/>
  <c r="Q112" i="10" s="1"/>
  <c r="I104" i="10"/>
  <c r="Q104" i="10" s="1"/>
  <c r="I56" i="10"/>
  <c r="Q56" i="10" s="1"/>
  <c r="I36" i="10"/>
  <c r="Q36" i="10" s="1"/>
  <c r="I4" i="10"/>
  <c r="Q4" i="10" s="1"/>
  <c r="J354" i="10"/>
  <c r="R354" i="10" s="1"/>
  <c r="J346" i="10"/>
  <c r="R346" i="10" s="1"/>
  <c r="J338" i="10"/>
  <c r="R338" i="10" s="1"/>
  <c r="J334" i="10"/>
  <c r="R334" i="10" s="1"/>
  <c r="J322" i="10"/>
  <c r="R322" i="10" s="1"/>
  <c r="J314" i="10"/>
  <c r="R314" i="10" s="1"/>
  <c r="J282" i="10"/>
  <c r="R282" i="10" s="1"/>
  <c r="J278" i="10"/>
  <c r="R278" i="10" s="1"/>
  <c r="J250" i="10"/>
  <c r="R250" i="10" s="1"/>
  <c r="J238" i="10"/>
  <c r="R238" i="10" s="1"/>
  <c r="J226" i="10"/>
  <c r="R226" i="10" s="1"/>
  <c r="J222" i="10"/>
  <c r="R222" i="10" s="1"/>
  <c r="J218" i="10"/>
  <c r="R218" i="10" s="1"/>
  <c r="J210" i="10"/>
  <c r="R210" i="10" s="1"/>
  <c r="J206" i="10"/>
  <c r="R206" i="10" s="1"/>
  <c r="J202" i="10"/>
  <c r="R202" i="10" s="1"/>
  <c r="J182" i="10"/>
  <c r="R182" i="10" s="1"/>
  <c r="J174" i="10"/>
  <c r="R174" i="10" s="1"/>
  <c r="J170" i="10"/>
  <c r="R170" i="10" s="1"/>
  <c r="J166" i="10"/>
  <c r="R166" i="10" s="1"/>
  <c r="J158" i="10"/>
  <c r="R158" i="10" s="1"/>
  <c r="J150" i="10"/>
  <c r="R150" i="10" s="1"/>
  <c r="J146" i="10"/>
  <c r="R146" i="10" s="1"/>
  <c r="J138" i="10"/>
  <c r="R138" i="10" s="1"/>
  <c r="J134" i="10"/>
  <c r="R134" i="10" s="1"/>
  <c r="J118" i="10"/>
  <c r="R118" i="10" s="1"/>
  <c r="J90" i="10"/>
  <c r="R90" i="10" s="1"/>
  <c r="J86" i="10"/>
  <c r="R86" i="10" s="1"/>
  <c r="J50" i="10"/>
  <c r="R50" i="10" s="1"/>
  <c r="J46" i="10"/>
  <c r="R46" i="10" s="1"/>
  <c r="J30" i="10"/>
  <c r="R30" i="10" s="1"/>
  <c r="J22" i="10"/>
  <c r="R22" i="10" s="1"/>
  <c r="J18" i="10"/>
  <c r="R18" i="10" s="1"/>
  <c r="J10" i="10"/>
  <c r="R10" i="10" s="1"/>
  <c r="J6" i="10"/>
  <c r="R6" i="10" s="1"/>
  <c r="J2" i="10"/>
  <c r="R2" i="10" s="1"/>
  <c r="K336" i="10"/>
  <c r="T336" i="10" s="1"/>
  <c r="K332" i="10"/>
  <c r="T332" i="10" s="1"/>
  <c r="K316" i="10"/>
  <c r="T316" i="10" s="1"/>
  <c r="K312" i="10"/>
  <c r="T312" i="10" s="1"/>
  <c r="K300" i="10"/>
  <c r="T300" i="10" s="1"/>
  <c r="K296" i="10"/>
  <c r="T296" i="10" s="1"/>
  <c r="K292" i="10"/>
  <c r="T292" i="10" s="1"/>
  <c r="K244" i="10"/>
  <c r="T244" i="10" s="1"/>
  <c r="K240" i="10"/>
  <c r="T240" i="10" s="1"/>
  <c r="K236" i="10"/>
  <c r="T236" i="10" s="1"/>
  <c r="K228" i="10"/>
  <c r="T228" i="10" s="1"/>
  <c r="K192" i="10"/>
  <c r="T192" i="10" s="1"/>
  <c r="K172" i="10"/>
  <c r="T172" i="10" s="1"/>
  <c r="K152" i="10"/>
  <c r="T152" i="10" s="1"/>
  <c r="K112" i="10"/>
  <c r="T112" i="10" s="1"/>
  <c r="K104" i="10"/>
  <c r="T104" i="10" s="1"/>
  <c r="K56" i="10"/>
  <c r="T56" i="10" s="1"/>
  <c r="K36" i="10"/>
  <c r="T36" i="10" s="1"/>
  <c r="K4" i="10"/>
  <c r="T4" i="10" s="1"/>
  <c r="P355" i="10"/>
  <c r="P354" i="10"/>
  <c r="P334" i="10"/>
  <c r="P322" i="10"/>
  <c r="P314" i="10"/>
  <c r="P282" i="10"/>
  <c r="P238" i="10"/>
  <c r="P226" i="10"/>
  <c r="P222" i="10"/>
  <c r="P218" i="10"/>
  <c r="P202" i="10"/>
  <c r="P174" i="10"/>
  <c r="P170" i="10"/>
  <c r="P150" i="10"/>
  <c r="P146" i="10"/>
  <c r="P138" i="10"/>
  <c r="P134" i="10"/>
  <c r="P86" i="10"/>
  <c r="P50" i="10"/>
  <c r="P46" i="10"/>
  <c r="P30" i="10"/>
  <c r="P10" i="10"/>
  <c r="P6" i="10"/>
  <c r="I355" i="10"/>
  <c r="Q355" i="10" s="1"/>
  <c r="I323" i="10"/>
  <c r="Q323" i="10" s="1"/>
  <c r="I291" i="10"/>
  <c r="Q291" i="10" s="1"/>
  <c r="I287" i="10"/>
  <c r="Q287" i="10" s="1"/>
  <c r="I283" i="10"/>
  <c r="Q283" i="10" s="1"/>
  <c r="I279" i="10"/>
  <c r="Q279" i="10" s="1"/>
  <c r="I275" i="10"/>
  <c r="Q275" i="10" s="1"/>
  <c r="I251" i="10"/>
  <c r="Q251" i="10" s="1"/>
  <c r="I235" i="10"/>
  <c r="Q235" i="10" s="1"/>
  <c r="I163" i="10"/>
  <c r="Q163" i="10" s="1"/>
  <c r="I159" i="10"/>
  <c r="Q159" i="10" s="1"/>
  <c r="I151" i="10"/>
  <c r="Q151" i="10" s="1"/>
  <c r="I131" i="10"/>
  <c r="Q131" i="10" s="1"/>
  <c r="I123" i="10"/>
  <c r="Q123" i="10" s="1"/>
  <c r="I119" i="10"/>
  <c r="Q119" i="10" s="1"/>
  <c r="I91" i="10"/>
  <c r="Q91" i="10" s="1"/>
  <c r="I67" i="10"/>
  <c r="Q67" i="10" s="1"/>
  <c r="I35" i="10"/>
  <c r="Q35" i="10" s="1"/>
  <c r="I19" i="10"/>
  <c r="Q19" i="10" s="1"/>
  <c r="I7" i="10"/>
  <c r="Q7" i="10" s="1"/>
  <c r="I3" i="10"/>
  <c r="Q3" i="10" s="1"/>
  <c r="J353" i="10"/>
  <c r="R353" i="10" s="1"/>
  <c r="J317" i="10"/>
  <c r="R317" i="10" s="1"/>
  <c r="J301" i="10"/>
  <c r="R301" i="10" s="1"/>
  <c r="J297" i="10"/>
  <c r="R297" i="10" s="1"/>
  <c r="J289" i="10"/>
  <c r="R289" i="10" s="1"/>
  <c r="J281" i="10"/>
  <c r="R281" i="10" s="1"/>
  <c r="J249" i="10"/>
  <c r="R249" i="10" s="1"/>
  <c r="J245" i="10"/>
  <c r="R245" i="10" s="1"/>
  <c r="J229" i="10"/>
  <c r="R229" i="10" s="1"/>
  <c r="J217" i="10"/>
  <c r="R217" i="10" s="1"/>
  <c r="J193" i="10"/>
  <c r="R193" i="10" s="1"/>
  <c r="J189" i="10"/>
  <c r="R189" i="10" s="1"/>
  <c r="J173" i="10"/>
  <c r="R173" i="10" s="1"/>
  <c r="J169" i="10"/>
  <c r="R169" i="10" s="1"/>
  <c r="J157" i="10"/>
  <c r="R157" i="10" s="1"/>
  <c r="J149" i="10"/>
  <c r="R149" i="10" s="1"/>
  <c r="J137" i="10"/>
  <c r="R137" i="10" s="1"/>
  <c r="J133" i="10"/>
  <c r="R133" i="10" s="1"/>
  <c r="J121" i="10"/>
  <c r="R121" i="10" s="1"/>
  <c r="J85" i="10"/>
  <c r="R85" i="10" s="1"/>
  <c r="J77" i="10"/>
  <c r="R77" i="10" s="1"/>
  <c r="J69" i="10"/>
  <c r="R69" i="10" s="1"/>
  <c r="J49" i="10"/>
  <c r="R49" i="10" s="1"/>
  <c r="J45" i="10"/>
  <c r="R45" i="10" s="1"/>
  <c r="J17" i="10"/>
  <c r="R17" i="10" s="1"/>
  <c r="J13" i="10"/>
  <c r="R13" i="10" s="1"/>
  <c r="J5" i="10"/>
  <c r="R5" i="10" s="1"/>
  <c r="K355" i="10"/>
  <c r="T355" i="10" s="1"/>
  <c r="K323" i="10"/>
  <c r="T323" i="10" s="1"/>
  <c r="K291" i="10"/>
  <c r="T291" i="10" s="1"/>
  <c r="K287" i="10"/>
  <c r="T287" i="10" s="1"/>
  <c r="K283" i="10"/>
  <c r="T283" i="10" s="1"/>
  <c r="K279" i="10"/>
  <c r="T279" i="10" s="1"/>
  <c r="K275" i="10"/>
  <c r="T275" i="10" s="1"/>
  <c r="K251" i="10"/>
  <c r="T251" i="10" s="1"/>
  <c r="K235" i="10"/>
  <c r="T235" i="10" s="1"/>
  <c r="K163" i="10"/>
  <c r="T163" i="10" s="1"/>
  <c r="K159" i="10"/>
  <c r="T159" i="10" s="1"/>
  <c r="K151" i="10"/>
  <c r="T151" i="10" s="1"/>
  <c r="K131" i="10"/>
  <c r="T131" i="10" s="1"/>
  <c r="K123" i="10"/>
  <c r="T123" i="10" s="1"/>
  <c r="K119" i="10"/>
  <c r="T119" i="10" s="1"/>
  <c r="K91" i="10"/>
  <c r="T91" i="10" s="1"/>
  <c r="K67" i="10"/>
  <c r="T67" i="10" s="1"/>
  <c r="K35" i="10"/>
  <c r="T35" i="10" s="1"/>
  <c r="K19" i="10"/>
  <c r="T19" i="10" s="1"/>
  <c r="K7" i="10"/>
  <c r="T7" i="10" s="1"/>
  <c r="K3" i="10"/>
  <c r="T3" i="10" s="1"/>
  <c r="P353" i="10"/>
  <c r="P317" i="10"/>
  <c r="P301" i="10"/>
  <c r="P297" i="10"/>
  <c r="P249" i="10"/>
  <c r="P245" i="10"/>
  <c r="P229" i="10"/>
  <c r="P217" i="10"/>
  <c r="P173" i="10"/>
  <c r="P169" i="10"/>
  <c r="P157" i="10"/>
  <c r="P149" i="10"/>
  <c r="P121" i="10"/>
  <c r="P85" i="10"/>
  <c r="P77" i="10"/>
  <c r="P69" i="10"/>
  <c r="P17" i="10"/>
  <c r="P13" i="10"/>
  <c r="P5" i="10"/>
  <c r="I354" i="10"/>
  <c r="Q354" i="10" s="1"/>
  <c r="I346" i="10"/>
  <c r="Q346" i="10" s="1"/>
  <c r="I338" i="10"/>
  <c r="Q338" i="10" s="1"/>
  <c r="I334" i="10"/>
  <c r="Q334" i="10" s="1"/>
  <c r="I322" i="10"/>
  <c r="Q322" i="10" s="1"/>
  <c r="I314" i="10"/>
  <c r="Q314" i="10" s="1"/>
  <c r="I282" i="10"/>
  <c r="Q282" i="10" s="1"/>
  <c r="I278" i="10"/>
  <c r="Q278" i="10" s="1"/>
  <c r="I250" i="10"/>
  <c r="Q250" i="10" s="1"/>
  <c r="I238" i="10"/>
  <c r="Q238" i="10" s="1"/>
  <c r="I226" i="10"/>
  <c r="Q226" i="10" s="1"/>
  <c r="I222" i="10"/>
  <c r="Q222" i="10" s="1"/>
  <c r="I218" i="10"/>
  <c r="Q218" i="10" s="1"/>
  <c r="I210" i="10"/>
  <c r="Q210" i="10" s="1"/>
  <c r="I206" i="10"/>
  <c r="Q206" i="10" s="1"/>
  <c r="I202" i="10"/>
  <c r="Q202" i="10" s="1"/>
  <c r="I182" i="10"/>
  <c r="Q182" i="10" s="1"/>
  <c r="I174" i="10"/>
  <c r="Q174" i="10" s="1"/>
  <c r="I170" i="10"/>
  <c r="Q170" i="10" s="1"/>
  <c r="I166" i="10"/>
  <c r="Q166" i="10" s="1"/>
  <c r="I158" i="10"/>
  <c r="Q158" i="10" s="1"/>
  <c r="I150" i="10"/>
  <c r="Q150" i="10" s="1"/>
  <c r="I146" i="10"/>
  <c r="Q146" i="10" s="1"/>
  <c r="I138" i="10"/>
  <c r="Q138" i="10" s="1"/>
  <c r="I134" i="10"/>
  <c r="Q134" i="10" s="1"/>
  <c r="I118" i="10"/>
  <c r="I90" i="10"/>
  <c r="Q90" i="10" s="1"/>
  <c r="I86" i="10"/>
  <c r="Q86" i="10" s="1"/>
  <c r="I50" i="10"/>
  <c r="Q50" i="10" s="1"/>
  <c r="I46" i="10"/>
  <c r="Q46" i="10" s="1"/>
  <c r="I30" i="10"/>
  <c r="Q30" i="10" s="1"/>
  <c r="I22" i="10"/>
  <c r="Q22" i="10" s="1"/>
  <c r="I18" i="10"/>
  <c r="Q18" i="10" s="1"/>
  <c r="I10" i="10"/>
  <c r="Q10" i="10" s="1"/>
  <c r="I6" i="10"/>
  <c r="Q6" i="10" s="1"/>
  <c r="I2" i="10"/>
  <c r="Q2" i="10" s="1"/>
  <c r="J336" i="10"/>
  <c r="R336" i="10" s="1"/>
  <c r="J332" i="10"/>
  <c r="J316" i="10"/>
  <c r="R316" i="10" s="1"/>
  <c r="J312" i="10"/>
  <c r="R312" i="10" s="1"/>
  <c r="J300" i="10"/>
  <c r="R300" i="10" s="1"/>
  <c r="J296" i="10"/>
  <c r="R296" i="10" s="1"/>
  <c r="J292" i="10"/>
  <c r="R292" i="10" s="1"/>
  <c r="J244" i="10"/>
  <c r="R244" i="10" s="1"/>
  <c r="J240" i="10"/>
  <c r="R240" i="10" s="1"/>
  <c r="J236" i="10"/>
  <c r="R236" i="10" s="1"/>
  <c r="J228" i="10"/>
  <c r="R228" i="10" s="1"/>
  <c r="J192" i="10"/>
  <c r="R192" i="10" s="1"/>
  <c r="J172" i="10"/>
  <c r="R172" i="10" s="1"/>
  <c r="J152" i="10"/>
  <c r="R152" i="10" s="1"/>
  <c r="J112" i="10"/>
  <c r="R112" i="10" s="1"/>
  <c r="J104" i="10"/>
  <c r="R104" i="10" s="1"/>
  <c r="J56" i="10"/>
  <c r="R56" i="10" s="1"/>
  <c r="J36" i="10"/>
  <c r="R36" i="10" s="1"/>
  <c r="J4" i="10"/>
  <c r="R4" i="10" s="1"/>
  <c r="K354" i="10"/>
  <c r="T354" i="10" s="1"/>
  <c r="K346" i="10"/>
  <c r="T346" i="10" s="1"/>
  <c r="K338" i="10"/>
  <c r="T338" i="10" s="1"/>
  <c r="K334" i="10"/>
  <c r="T334" i="10" s="1"/>
  <c r="K322" i="10"/>
  <c r="T322" i="10" s="1"/>
  <c r="K314" i="10"/>
  <c r="T314" i="10" s="1"/>
  <c r="K282" i="10"/>
  <c r="T282" i="10" s="1"/>
  <c r="K278" i="10"/>
  <c r="T278" i="10" s="1"/>
  <c r="K250" i="10"/>
  <c r="T250" i="10" s="1"/>
  <c r="K238" i="10"/>
  <c r="T238" i="10" s="1"/>
  <c r="K226" i="10"/>
  <c r="T226" i="10" s="1"/>
  <c r="K222" i="10"/>
  <c r="T222" i="10" s="1"/>
  <c r="K218" i="10"/>
  <c r="T218" i="10" s="1"/>
  <c r="K210" i="10"/>
  <c r="T210" i="10" s="1"/>
  <c r="K206" i="10"/>
  <c r="T206" i="10" s="1"/>
  <c r="K202" i="10"/>
  <c r="T202" i="10" s="1"/>
  <c r="K182" i="10"/>
  <c r="T182" i="10" s="1"/>
  <c r="K174" i="10"/>
  <c r="T174" i="10" s="1"/>
  <c r="K170" i="10"/>
  <c r="T170" i="10" s="1"/>
  <c r="K166" i="10"/>
  <c r="T166" i="10" s="1"/>
  <c r="K158" i="10"/>
  <c r="T158" i="10" s="1"/>
  <c r="K150" i="10"/>
  <c r="T150" i="10" s="1"/>
  <c r="K146" i="10"/>
  <c r="T146" i="10" s="1"/>
  <c r="K138" i="10"/>
  <c r="T138" i="10" s="1"/>
  <c r="K134" i="10"/>
  <c r="T134" i="10" s="1"/>
  <c r="K118" i="10"/>
  <c r="T118" i="10" s="1"/>
  <c r="K90" i="10"/>
  <c r="T90" i="10" s="1"/>
  <c r="K86" i="10"/>
  <c r="T86" i="10" s="1"/>
  <c r="K50" i="10"/>
  <c r="T50" i="10" s="1"/>
  <c r="K46" i="10"/>
  <c r="T46" i="10" s="1"/>
  <c r="K30" i="10"/>
  <c r="T30" i="10" s="1"/>
  <c r="K22" i="10"/>
  <c r="T22" i="10" s="1"/>
  <c r="K18" i="10"/>
  <c r="T18" i="10" s="1"/>
  <c r="K10" i="10"/>
  <c r="T10" i="10" s="1"/>
  <c r="K6" i="10"/>
  <c r="T6" i="10" s="1"/>
  <c r="K2" i="10"/>
  <c r="T2" i="10" s="1"/>
  <c r="P316" i="10"/>
  <c r="P312" i="10"/>
  <c r="P300" i="10"/>
  <c r="P296" i="10"/>
  <c r="P240" i="10"/>
  <c r="P236" i="10"/>
  <c r="P228" i="10"/>
  <c r="P192" i="10"/>
  <c r="P112" i="10"/>
  <c r="P104" i="10"/>
  <c r="P56" i="10"/>
  <c r="P36" i="10"/>
  <c r="I353" i="10"/>
  <c r="Q353" i="10" s="1"/>
  <c r="I317" i="10"/>
  <c r="Q317" i="10" s="1"/>
  <c r="I301" i="10"/>
  <c r="Q301" i="10" s="1"/>
  <c r="I297" i="10"/>
  <c r="Q297" i="10" s="1"/>
  <c r="I289" i="10"/>
  <c r="Q289" i="10" s="1"/>
  <c r="I281" i="10"/>
  <c r="Q281" i="10" s="1"/>
  <c r="I249" i="10"/>
  <c r="Q249" i="10" s="1"/>
  <c r="I245" i="10"/>
  <c r="Q245" i="10" s="1"/>
  <c r="I229" i="10"/>
  <c r="Q229" i="10" s="1"/>
  <c r="I217" i="10"/>
  <c r="Q217" i="10" s="1"/>
  <c r="I193" i="10"/>
  <c r="Q193" i="10" s="1"/>
  <c r="I189" i="10"/>
  <c r="Q189" i="10" s="1"/>
  <c r="I173" i="10"/>
  <c r="Q173" i="10" s="1"/>
  <c r="I169" i="10"/>
  <c r="Q169" i="10" s="1"/>
  <c r="I157" i="10"/>
  <c r="Q157" i="10" s="1"/>
  <c r="I149" i="10"/>
  <c r="Q149" i="10" s="1"/>
  <c r="I137" i="10"/>
  <c r="Q137" i="10" s="1"/>
  <c r="I133" i="10"/>
  <c r="Q133" i="10" s="1"/>
  <c r="I121" i="10"/>
  <c r="I85" i="10"/>
  <c r="Q85" i="10" s="1"/>
  <c r="I77" i="10"/>
  <c r="Q77" i="10" s="1"/>
  <c r="I69" i="10"/>
  <c r="Q69" i="10" s="1"/>
  <c r="I49" i="10"/>
  <c r="Q49" i="10" s="1"/>
  <c r="I45" i="10"/>
  <c r="Q45" i="10" s="1"/>
  <c r="I17" i="10"/>
  <c r="I13" i="10"/>
  <c r="Q13" i="10" s="1"/>
  <c r="I5" i="10"/>
  <c r="Q5" i="10" s="1"/>
  <c r="J355" i="10"/>
  <c r="R355" i="10" s="1"/>
  <c r="J323" i="10"/>
  <c r="R323" i="10" s="1"/>
  <c r="J291" i="10"/>
  <c r="R291" i="10" s="1"/>
  <c r="J287" i="10"/>
  <c r="R287" i="10" s="1"/>
  <c r="J283" i="10"/>
  <c r="R283" i="10" s="1"/>
  <c r="J279" i="10"/>
  <c r="R279" i="10" s="1"/>
  <c r="J275" i="10"/>
  <c r="R275" i="10" s="1"/>
  <c r="J251" i="10"/>
  <c r="R251" i="10" s="1"/>
  <c r="J235" i="10"/>
  <c r="R235" i="10" s="1"/>
  <c r="J163" i="10"/>
  <c r="R163" i="10" s="1"/>
  <c r="J159" i="10"/>
  <c r="R159" i="10" s="1"/>
  <c r="J151" i="10"/>
  <c r="R151" i="10" s="1"/>
  <c r="J131" i="10"/>
  <c r="R131" i="10" s="1"/>
  <c r="J123" i="10"/>
  <c r="R123" i="10" s="1"/>
  <c r="J119" i="10"/>
  <c r="R119" i="10" s="1"/>
  <c r="J91" i="10"/>
  <c r="J67" i="10"/>
  <c r="R67" i="10" s="1"/>
  <c r="J35" i="10"/>
  <c r="R35" i="10" s="1"/>
  <c r="J19" i="10"/>
  <c r="R19" i="10" s="1"/>
  <c r="J7" i="10"/>
  <c r="R7" i="10" s="1"/>
  <c r="J3" i="10"/>
  <c r="R3" i="10" s="1"/>
  <c r="K353" i="10"/>
  <c r="T353" i="10" s="1"/>
  <c r="K317" i="10"/>
  <c r="T317" i="10" s="1"/>
  <c r="K301" i="10"/>
  <c r="T301" i="10" s="1"/>
  <c r="K297" i="10"/>
  <c r="T297" i="10" s="1"/>
  <c r="K289" i="10"/>
  <c r="T289" i="10" s="1"/>
  <c r="K281" i="10"/>
  <c r="T281" i="10" s="1"/>
  <c r="K249" i="10"/>
  <c r="K245" i="10"/>
  <c r="T245" i="10" s="1"/>
  <c r="K229" i="10"/>
  <c r="T229" i="10" s="1"/>
  <c r="K217" i="10"/>
  <c r="T217" i="10" s="1"/>
  <c r="K193" i="10"/>
  <c r="T193" i="10" s="1"/>
  <c r="K189" i="10"/>
  <c r="T189" i="10" s="1"/>
  <c r="K173" i="10"/>
  <c r="K169" i="10"/>
  <c r="T169" i="10" s="1"/>
  <c r="K157" i="10"/>
  <c r="T157" i="10" s="1"/>
  <c r="K149" i="10"/>
  <c r="T149" i="10" s="1"/>
  <c r="K137" i="10"/>
  <c r="T137" i="10" s="1"/>
  <c r="K133" i="10"/>
  <c r="T133" i="10" s="1"/>
  <c r="K121" i="10"/>
  <c r="T121" i="10" s="1"/>
  <c r="K85" i="10"/>
  <c r="T85" i="10" s="1"/>
  <c r="K77" i="10"/>
  <c r="T77" i="10" s="1"/>
  <c r="K69" i="10"/>
  <c r="T69" i="10" s="1"/>
  <c r="K49" i="10"/>
  <c r="T49" i="10" s="1"/>
  <c r="K45" i="10"/>
  <c r="T45" i="10" s="1"/>
  <c r="K17" i="10"/>
  <c r="T17" i="10" s="1"/>
  <c r="K13" i="10"/>
  <c r="T13" i="10" s="1"/>
  <c r="K5" i="10"/>
  <c r="T5" i="10" s="1"/>
  <c r="I88" i="10"/>
  <c r="Q88" i="10" s="1"/>
  <c r="J88" i="10"/>
  <c r="R88" i="10" s="1"/>
  <c r="K88" i="10"/>
  <c r="T88" i="10" s="1"/>
  <c r="P349" i="10"/>
  <c r="I349" i="10"/>
  <c r="Q349" i="10" s="1"/>
  <c r="K349" i="10"/>
  <c r="T349" i="10" s="1"/>
  <c r="J352" i="10"/>
  <c r="R352" i="10" s="1"/>
  <c r="K350" i="10"/>
  <c r="T350" i="10" s="1"/>
  <c r="I352" i="10"/>
  <c r="Q352" i="10" s="1"/>
  <c r="J350" i="10"/>
  <c r="R350" i="10" s="1"/>
  <c r="K352" i="10"/>
  <c r="T352" i="10" s="1"/>
  <c r="I350" i="10"/>
  <c r="Q350" i="10" s="1"/>
  <c r="J349" i="10"/>
  <c r="R349" i="10" s="1"/>
  <c r="J344" i="10"/>
  <c r="R344" i="10" s="1"/>
  <c r="J340" i="10"/>
  <c r="R340" i="10" s="1"/>
  <c r="P340" i="10"/>
  <c r="P344" i="10"/>
  <c r="I344" i="10"/>
  <c r="I340" i="10"/>
  <c r="Q340" i="10" s="1"/>
  <c r="K344" i="10"/>
  <c r="T344" i="10" s="1"/>
  <c r="K340" i="10"/>
  <c r="T340" i="10" s="1"/>
  <c r="I337" i="10"/>
  <c r="Q337" i="10" s="1"/>
  <c r="K337" i="10"/>
  <c r="T337" i="10" s="1"/>
  <c r="J337" i="10"/>
  <c r="J335" i="10"/>
  <c r="R335" i="10" s="1"/>
  <c r="P335" i="10"/>
  <c r="I335" i="10"/>
  <c r="Q335" i="10" s="1"/>
  <c r="K335" i="10"/>
  <c r="T335" i="10" s="1"/>
  <c r="I333" i="10"/>
  <c r="Q333" i="10" s="1"/>
  <c r="K333" i="10"/>
  <c r="T333" i="10" s="1"/>
  <c r="P333" i="10"/>
  <c r="J333" i="10"/>
  <c r="R333" i="10" s="1"/>
  <c r="P328" i="10"/>
  <c r="P330" i="10"/>
  <c r="I330" i="10"/>
  <c r="J328" i="10"/>
  <c r="R328" i="10" s="1"/>
  <c r="K330" i="10"/>
  <c r="T330" i="10" s="1"/>
  <c r="I329" i="10"/>
  <c r="Q329" i="10" s="1"/>
  <c r="K329" i="10"/>
  <c r="T329" i="10" s="1"/>
  <c r="I328" i="10"/>
  <c r="Q328" i="10" s="1"/>
  <c r="J330" i="10"/>
  <c r="R330" i="10" s="1"/>
  <c r="K328" i="10"/>
  <c r="T328" i="10" s="1"/>
  <c r="J329" i="10"/>
  <c r="R329" i="10" s="1"/>
  <c r="J324" i="10"/>
  <c r="R324" i="10" s="1"/>
  <c r="P324" i="10"/>
  <c r="I324" i="10"/>
  <c r="Q324" i="10" s="1"/>
  <c r="K324" i="10"/>
  <c r="T324" i="10" s="1"/>
  <c r="P321" i="10"/>
  <c r="J320" i="10"/>
  <c r="R320" i="10" s="1"/>
  <c r="I321" i="10"/>
  <c r="Q321" i="10" s="1"/>
  <c r="J319" i="10"/>
  <c r="R319" i="10" s="1"/>
  <c r="K321" i="10"/>
  <c r="T321" i="10" s="1"/>
  <c r="P319" i="10"/>
  <c r="I320" i="10"/>
  <c r="Q320" i="10" s="1"/>
  <c r="K320" i="10"/>
  <c r="T320" i="10" s="1"/>
  <c r="I319" i="10"/>
  <c r="Q319" i="10" s="1"/>
  <c r="J321" i="10"/>
  <c r="R321" i="10" s="1"/>
  <c r="K319" i="10"/>
  <c r="T319" i="10" s="1"/>
  <c r="I318" i="10"/>
  <c r="Q318" i="10" s="1"/>
  <c r="K318" i="10"/>
  <c r="T318" i="10" s="1"/>
  <c r="J318" i="10"/>
  <c r="R318" i="10" s="1"/>
  <c r="P318" i="10"/>
  <c r="J315" i="10"/>
  <c r="R315" i="10" s="1"/>
  <c r="I315" i="10"/>
  <c r="Q315" i="10" s="1"/>
  <c r="K315" i="10"/>
  <c r="T315" i="10" s="1"/>
  <c r="P313" i="10"/>
  <c r="I313" i="10"/>
  <c r="Q313" i="10" s="1"/>
  <c r="K313" i="10"/>
  <c r="T313" i="10" s="1"/>
  <c r="J313" i="10"/>
  <c r="R313" i="10" s="1"/>
  <c r="P305" i="10"/>
  <c r="J308" i="10"/>
  <c r="R308" i="10" s="1"/>
  <c r="P308" i="10"/>
  <c r="I305" i="10"/>
  <c r="Q305" i="10" s="1"/>
  <c r="J311" i="10"/>
  <c r="R311" i="10" s="1"/>
  <c r="J307" i="10"/>
  <c r="R307" i="10" s="1"/>
  <c r="J303" i="10"/>
  <c r="R303" i="10" s="1"/>
  <c r="K305" i="10"/>
  <c r="T305" i="10" s="1"/>
  <c r="P311" i="10"/>
  <c r="P307" i="10"/>
  <c r="I308" i="10"/>
  <c r="Q308" i="10" s="1"/>
  <c r="I304" i="10"/>
  <c r="Q304" i="10" s="1"/>
  <c r="K308" i="10"/>
  <c r="T308" i="10" s="1"/>
  <c r="K304" i="10"/>
  <c r="T304" i="10" s="1"/>
  <c r="J304" i="10"/>
  <c r="R304" i="10" s="1"/>
  <c r="I311" i="10"/>
  <c r="Q311" i="10" s="1"/>
  <c r="I307" i="10"/>
  <c r="Q307" i="10" s="1"/>
  <c r="I303" i="10"/>
  <c r="Q303" i="10" s="1"/>
  <c r="J305" i="10"/>
  <c r="R305" i="10" s="1"/>
  <c r="K311" i="10"/>
  <c r="T311" i="10" s="1"/>
  <c r="K307" i="10"/>
  <c r="T307" i="10" s="1"/>
  <c r="K303" i="10"/>
  <c r="T303" i="10" s="1"/>
  <c r="K302" i="10"/>
  <c r="T302" i="10" s="1"/>
  <c r="J302" i="10"/>
  <c r="R302" i="10" s="1"/>
  <c r="I302" i="10"/>
  <c r="Q302" i="10" s="1"/>
  <c r="P302" i="10"/>
  <c r="J299" i="10"/>
  <c r="R299" i="10" s="1"/>
  <c r="I299" i="10"/>
  <c r="Q299" i="10" s="1"/>
  <c r="K299" i="10"/>
  <c r="T299" i="10" s="1"/>
  <c r="I293" i="10"/>
  <c r="Q293" i="10" s="1"/>
  <c r="K293" i="10"/>
  <c r="T293" i="10" s="1"/>
  <c r="P293" i="10"/>
  <c r="J293" i="10"/>
  <c r="R293" i="10" s="1"/>
  <c r="I290" i="10"/>
  <c r="Q290" i="10" s="1"/>
  <c r="J290" i="10"/>
  <c r="R290" i="10" s="1"/>
  <c r="K290" i="10"/>
  <c r="T290" i="10" s="1"/>
  <c r="P290" i="10"/>
  <c r="J288" i="10"/>
  <c r="R288" i="10" s="1"/>
  <c r="I288" i="10"/>
  <c r="Q288" i="10" s="1"/>
  <c r="K288" i="10"/>
  <c r="T288" i="10" s="1"/>
  <c r="K286" i="10"/>
  <c r="T286" i="10" s="1"/>
  <c r="J286" i="10"/>
  <c r="R286" i="10" s="1"/>
  <c r="I286" i="10"/>
  <c r="Q286" i="10" s="1"/>
  <c r="J284" i="10"/>
  <c r="R284" i="10" s="1"/>
  <c r="P284" i="10"/>
  <c r="I284" i="10"/>
  <c r="Q284" i="10" s="1"/>
  <c r="K284" i="10"/>
  <c r="T284" i="10" s="1"/>
  <c r="I277" i="10"/>
  <c r="Q277" i="10" s="1"/>
  <c r="K277" i="10"/>
  <c r="T277" i="10" s="1"/>
  <c r="J277" i="10"/>
  <c r="R277" i="10" s="1"/>
  <c r="I274" i="10"/>
  <c r="Q274" i="10" s="1"/>
  <c r="K274" i="10"/>
  <c r="T274" i="10" s="1"/>
  <c r="J271" i="10"/>
  <c r="R271" i="10" s="1"/>
  <c r="J274" i="10"/>
  <c r="R274" i="10" s="1"/>
  <c r="P274" i="10"/>
  <c r="I271" i="10"/>
  <c r="Q271" i="10" s="1"/>
  <c r="K271" i="10"/>
  <c r="T271" i="10" s="1"/>
  <c r="I270" i="10"/>
  <c r="Q270" i="10" s="1"/>
  <c r="J270" i="10"/>
  <c r="R270" i="10" s="1"/>
  <c r="K270" i="10"/>
  <c r="T270" i="10" s="1"/>
  <c r="P270" i="10"/>
  <c r="I265" i="10"/>
  <c r="Q265" i="10" s="1"/>
  <c r="K265" i="10"/>
  <c r="T265" i="10" s="1"/>
  <c r="P265" i="10"/>
  <c r="J265" i="10"/>
  <c r="R265" i="10" s="1"/>
  <c r="J263" i="10"/>
  <c r="R263" i="10" s="1"/>
  <c r="P263" i="10"/>
  <c r="I263" i="10"/>
  <c r="Q263" i="10" s="1"/>
  <c r="K263" i="10"/>
  <c r="T263" i="10" s="1"/>
  <c r="I256" i="10"/>
  <c r="Q256" i="10" s="1"/>
  <c r="J254" i="10"/>
  <c r="R254" i="10" s="1"/>
  <c r="K256" i="10"/>
  <c r="T256" i="10" s="1"/>
  <c r="I254" i="10"/>
  <c r="Q254" i="10" s="1"/>
  <c r="J260" i="10"/>
  <c r="R260" i="10" s="1"/>
  <c r="J256" i="10"/>
  <c r="R256" i="10" s="1"/>
  <c r="K254" i="10"/>
  <c r="T254" i="10" s="1"/>
  <c r="P260" i="10"/>
  <c r="J255" i="10"/>
  <c r="R255" i="10" s="1"/>
  <c r="K260" i="10"/>
  <c r="T260" i="10" s="1"/>
  <c r="P256" i="10"/>
  <c r="P255" i="10"/>
  <c r="I260" i="10"/>
  <c r="Q260" i="10" s="1"/>
  <c r="I255" i="10"/>
  <c r="Q255" i="10" s="1"/>
  <c r="K255" i="10"/>
  <c r="T255" i="10" s="1"/>
  <c r="J252" i="10"/>
  <c r="R252" i="10" s="1"/>
  <c r="P252" i="10"/>
  <c r="I252" i="10"/>
  <c r="Q252" i="10" s="1"/>
  <c r="K252" i="10"/>
  <c r="T252" i="10" s="1"/>
  <c r="I246" i="10"/>
  <c r="Q246" i="10" s="1"/>
  <c r="K246" i="10"/>
  <c r="T246" i="10" s="1"/>
  <c r="J246" i="10"/>
  <c r="R246" i="10" s="1"/>
  <c r="P246" i="10"/>
  <c r="J243" i="10"/>
  <c r="R243" i="10" s="1"/>
  <c r="I243" i="10"/>
  <c r="Q243" i="10" s="1"/>
  <c r="K243" i="10"/>
  <c r="T243" i="10" s="1"/>
  <c r="P241" i="10"/>
  <c r="I241" i="10"/>
  <c r="Q241" i="10" s="1"/>
  <c r="K241" i="10"/>
  <c r="T241" i="10" s="1"/>
  <c r="J241" i="10"/>
  <c r="R241" i="10" s="1"/>
  <c r="J239" i="10"/>
  <c r="R239" i="10" s="1"/>
  <c r="P239" i="10"/>
  <c r="I239" i="10"/>
  <c r="Q239" i="10" s="1"/>
  <c r="K239" i="10"/>
  <c r="T239" i="10" s="1"/>
  <c r="K234" i="10"/>
  <c r="T234" i="10" s="1"/>
  <c r="I233" i="10"/>
  <c r="Q233" i="10" s="1"/>
  <c r="J231" i="10"/>
  <c r="R231" i="10" s="1"/>
  <c r="K233" i="10"/>
  <c r="T233" i="10" s="1"/>
  <c r="J232" i="10"/>
  <c r="R232" i="10" s="1"/>
  <c r="I232" i="10"/>
  <c r="Q232" i="10" s="1"/>
  <c r="J234" i="10"/>
  <c r="R234" i="10" s="1"/>
  <c r="K232" i="10"/>
  <c r="T232" i="10" s="1"/>
  <c r="I234" i="10"/>
  <c r="Q234" i="10" s="1"/>
  <c r="P234" i="10"/>
  <c r="I231" i="10"/>
  <c r="Q231" i="10" s="1"/>
  <c r="J233" i="10"/>
  <c r="R233" i="10" s="1"/>
  <c r="K231" i="10"/>
  <c r="T231" i="10" s="1"/>
  <c r="J230" i="10"/>
  <c r="R230" i="10" s="1"/>
  <c r="I230" i="10"/>
  <c r="Q230" i="10" s="1"/>
  <c r="K230" i="10"/>
  <c r="T230" i="10" s="1"/>
  <c r="P230" i="10"/>
  <c r="P225" i="10"/>
  <c r="J224" i="10"/>
  <c r="R224" i="10" s="1"/>
  <c r="P224" i="10"/>
  <c r="I225" i="10"/>
  <c r="Q225" i="10" s="1"/>
  <c r="K225" i="10"/>
  <c r="T225" i="10" s="1"/>
  <c r="I224" i="10"/>
  <c r="Q224" i="10" s="1"/>
  <c r="K224" i="10"/>
  <c r="T224" i="10" s="1"/>
  <c r="J225" i="10"/>
  <c r="R225" i="10" s="1"/>
  <c r="J223" i="10"/>
  <c r="R223" i="10" s="1"/>
  <c r="P223" i="10"/>
  <c r="I223" i="10"/>
  <c r="Q223" i="10" s="1"/>
  <c r="K223" i="10"/>
  <c r="T223" i="10" s="1"/>
  <c r="P221" i="10"/>
  <c r="J220" i="10"/>
  <c r="R220" i="10" s="1"/>
  <c r="P220" i="10"/>
  <c r="I221" i="10"/>
  <c r="Q221" i="10" s="1"/>
  <c r="K221" i="10"/>
  <c r="T221" i="10" s="1"/>
  <c r="I220" i="10"/>
  <c r="Q220" i="10" s="1"/>
  <c r="K220" i="10"/>
  <c r="T220" i="10" s="1"/>
  <c r="J221" i="10"/>
  <c r="R221" i="10" s="1"/>
  <c r="J219" i="10"/>
  <c r="R219" i="10" s="1"/>
  <c r="P219" i="10"/>
  <c r="I219" i="10"/>
  <c r="Q219" i="10" s="1"/>
  <c r="K219" i="10"/>
  <c r="T219" i="10" s="1"/>
  <c r="P213" i="10"/>
  <c r="I214" i="10"/>
  <c r="Q214" i="10" s="1"/>
  <c r="J216" i="10"/>
  <c r="R216" i="10" s="1"/>
  <c r="J212" i="10"/>
  <c r="R212" i="10" s="1"/>
  <c r="K214" i="10"/>
  <c r="T214" i="10" s="1"/>
  <c r="P212" i="10"/>
  <c r="I213" i="10"/>
  <c r="Q213" i="10" s="1"/>
  <c r="J215" i="10"/>
  <c r="R215" i="10" s="1"/>
  <c r="K213" i="10"/>
  <c r="T213" i="10" s="1"/>
  <c r="I216" i="10"/>
  <c r="Q216" i="10" s="1"/>
  <c r="I212" i="10"/>
  <c r="Q212" i="10" s="1"/>
  <c r="J214" i="10"/>
  <c r="R214" i="10" s="1"/>
  <c r="K216" i="10"/>
  <c r="T216" i="10" s="1"/>
  <c r="K212" i="10"/>
  <c r="T212" i="10" s="1"/>
  <c r="I215" i="10"/>
  <c r="J213" i="10"/>
  <c r="R213" i="10" s="1"/>
  <c r="K215" i="10"/>
  <c r="T215" i="10" s="1"/>
  <c r="J211" i="10"/>
  <c r="R211" i="10" s="1"/>
  <c r="P211" i="10"/>
  <c r="I211" i="10"/>
  <c r="Q211" i="10" s="1"/>
  <c r="K211" i="10"/>
  <c r="T211" i="10" s="1"/>
  <c r="J207" i="10"/>
  <c r="R207" i="10" s="1"/>
  <c r="P207" i="10"/>
  <c r="I207" i="10"/>
  <c r="Q207" i="10" s="1"/>
  <c r="K207" i="10"/>
  <c r="T207" i="10" s="1"/>
  <c r="J204" i="10"/>
  <c r="R204" i="10" s="1"/>
  <c r="P204" i="10"/>
  <c r="I205" i="10"/>
  <c r="Q205" i="10" s="1"/>
  <c r="K205" i="10"/>
  <c r="T205" i="10" s="1"/>
  <c r="I204" i="10"/>
  <c r="Q204" i="10" s="1"/>
  <c r="K204" i="10"/>
  <c r="T204" i="10" s="1"/>
  <c r="J205" i="10"/>
  <c r="R205" i="10" s="1"/>
  <c r="J203" i="10"/>
  <c r="R203" i="10" s="1"/>
  <c r="P203" i="10"/>
  <c r="I203" i="10"/>
  <c r="Q203" i="10" s="1"/>
  <c r="K203" i="10"/>
  <c r="T203" i="10" s="1"/>
  <c r="I198" i="10"/>
  <c r="Q198" i="10" s="1"/>
  <c r="K198" i="10"/>
  <c r="T198" i="10" s="1"/>
  <c r="I197" i="10"/>
  <c r="Q197" i="10" s="1"/>
  <c r="K197" i="10"/>
  <c r="T197" i="10" s="1"/>
  <c r="J198" i="10"/>
  <c r="R198" i="10" s="1"/>
  <c r="P198" i="10"/>
  <c r="J197" i="10"/>
  <c r="J183" i="10"/>
  <c r="R183" i="10" s="1"/>
  <c r="P183" i="10"/>
  <c r="I183" i="10"/>
  <c r="Q183" i="10" s="1"/>
  <c r="K183" i="10"/>
  <c r="T183" i="10" s="1"/>
  <c r="J180" i="10"/>
  <c r="R180" i="10" s="1"/>
  <c r="P180" i="10"/>
  <c r="I181" i="10"/>
  <c r="Q181" i="10" s="1"/>
  <c r="K181" i="10"/>
  <c r="T181" i="10" s="1"/>
  <c r="I180" i="10"/>
  <c r="Q180" i="10" s="1"/>
  <c r="K180" i="10"/>
  <c r="T180" i="10" s="1"/>
  <c r="J181" i="10"/>
  <c r="R181" i="10" s="1"/>
  <c r="K178" i="10"/>
  <c r="T178" i="10" s="1"/>
  <c r="I178" i="10"/>
  <c r="Q178" i="10" s="1"/>
  <c r="J178" i="10"/>
  <c r="R178" i="10" s="1"/>
  <c r="P178" i="10"/>
  <c r="J176" i="10"/>
  <c r="R176" i="10" s="1"/>
  <c r="I176" i="10"/>
  <c r="Q176" i="10" s="1"/>
  <c r="K176" i="10"/>
  <c r="T176" i="10" s="1"/>
  <c r="J175" i="10"/>
  <c r="R175" i="10" s="1"/>
  <c r="P175" i="10"/>
  <c r="I175" i="10"/>
  <c r="Q175" i="10" s="1"/>
  <c r="K175" i="10"/>
  <c r="T175" i="10" s="1"/>
  <c r="J171" i="10"/>
  <c r="R171" i="10" s="1"/>
  <c r="P171" i="10"/>
  <c r="I171" i="10"/>
  <c r="Q171" i="10" s="1"/>
  <c r="K171" i="10"/>
  <c r="T171" i="10" s="1"/>
  <c r="J167" i="10"/>
  <c r="R167" i="10" s="1"/>
  <c r="I167" i="10"/>
  <c r="Q167" i="10" s="1"/>
  <c r="K167" i="10"/>
  <c r="T167" i="10" s="1"/>
  <c r="I165" i="10"/>
  <c r="Q165" i="10" s="1"/>
  <c r="K165" i="10"/>
  <c r="T165" i="10" s="1"/>
  <c r="P165" i="10"/>
  <c r="J165" i="10"/>
  <c r="R165" i="10" s="1"/>
  <c r="P164" i="10"/>
  <c r="J164" i="10"/>
  <c r="R164" i="10" s="1"/>
  <c r="I164" i="10"/>
  <c r="Q164" i="10" s="1"/>
  <c r="K164" i="10"/>
  <c r="T164" i="10" s="1"/>
  <c r="I161" i="10"/>
  <c r="Q161" i="10" s="1"/>
  <c r="K161" i="10"/>
  <c r="T161" i="10" s="1"/>
  <c r="P161" i="10"/>
  <c r="J161" i="10"/>
  <c r="R161" i="10" s="1"/>
  <c r="J154" i="10"/>
  <c r="R154" i="10" s="1"/>
  <c r="I154" i="10"/>
  <c r="Q154" i="10" s="1"/>
  <c r="K154" i="10"/>
  <c r="T154" i="10" s="1"/>
  <c r="I153" i="10"/>
  <c r="Q153" i="10" s="1"/>
  <c r="K153" i="10"/>
  <c r="T153" i="10" s="1"/>
  <c r="P153" i="10"/>
  <c r="J153" i="10"/>
  <c r="R153" i="10" s="1"/>
  <c r="P148" i="10"/>
  <c r="J148" i="10"/>
  <c r="R148" i="10" s="1"/>
  <c r="I148" i="10"/>
  <c r="Q148" i="10" s="1"/>
  <c r="K148" i="10"/>
  <c r="T148" i="10" s="1"/>
  <c r="J136" i="10"/>
  <c r="R136" i="10" s="1"/>
  <c r="P136" i="10"/>
  <c r="I136" i="10"/>
  <c r="Q136" i="10" s="1"/>
  <c r="K136" i="10"/>
  <c r="J135" i="10"/>
  <c r="R135" i="10" s="1"/>
  <c r="P135" i="10"/>
  <c r="I135" i="10"/>
  <c r="Q135" i="10" s="1"/>
  <c r="K135" i="10"/>
  <c r="T135" i="10" s="1"/>
  <c r="I132" i="10"/>
  <c r="Q132" i="10" s="1"/>
  <c r="K132" i="10"/>
  <c r="T132" i="10" s="1"/>
  <c r="J132" i="10"/>
  <c r="R132" i="10" s="1"/>
  <c r="P125" i="10"/>
  <c r="I126" i="10"/>
  <c r="Q126" i="10" s="1"/>
  <c r="K126" i="10"/>
  <c r="T126" i="10" s="1"/>
  <c r="I125" i="10"/>
  <c r="Q125" i="10" s="1"/>
  <c r="K125" i="10"/>
  <c r="T125" i="10" s="1"/>
  <c r="J126" i="10"/>
  <c r="R126" i="10" s="1"/>
  <c r="J125" i="10"/>
  <c r="R125" i="10" s="1"/>
  <c r="I122" i="10"/>
  <c r="Q122" i="10" s="1"/>
  <c r="K122" i="10"/>
  <c r="T122" i="10" s="1"/>
  <c r="J122" i="10"/>
  <c r="R122" i="10" s="1"/>
  <c r="P122" i="10"/>
  <c r="P117" i="10"/>
  <c r="J116" i="10"/>
  <c r="R116" i="10" s="1"/>
  <c r="P116" i="10"/>
  <c r="I117" i="10"/>
  <c r="Q117" i="10" s="1"/>
  <c r="J115" i="10"/>
  <c r="R115" i="10" s="1"/>
  <c r="K117" i="10"/>
  <c r="T117" i="10" s="1"/>
  <c r="P115" i="10"/>
  <c r="I116" i="10"/>
  <c r="Q116" i="10" s="1"/>
  <c r="K116" i="10"/>
  <c r="T116" i="10" s="1"/>
  <c r="I115" i="10"/>
  <c r="Q115" i="10" s="1"/>
  <c r="J117" i="10"/>
  <c r="R117" i="10" s="1"/>
  <c r="K115" i="10"/>
  <c r="T115" i="10" s="1"/>
  <c r="P110" i="10"/>
  <c r="P109" i="10"/>
  <c r="I110" i="10"/>
  <c r="Q110" i="10" s="1"/>
  <c r="J108" i="10"/>
  <c r="R108" i="10" s="1"/>
  <c r="K110" i="10"/>
  <c r="T110" i="10" s="1"/>
  <c r="P108" i="10"/>
  <c r="I109" i="10"/>
  <c r="Q109" i="10" s="1"/>
  <c r="J111" i="10"/>
  <c r="R111" i="10" s="1"/>
  <c r="J107" i="10"/>
  <c r="R107" i="10" s="1"/>
  <c r="K109" i="10"/>
  <c r="P111" i="10"/>
  <c r="P107" i="10"/>
  <c r="I108" i="10"/>
  <c r="Q108" i="10" s="1"/>
  <c r="J110" i="10"/>
  <c r="R110" i="10" s="1"/>
  <c r="K108" i="10"/>
  <c r="T108" i="10" s="1"/>
  <c r="I111" i="10"/>
  <c r="Q111" i="10" s="1"/>
  <c r="I107" i="10"/>
  <c r="Q107" i="10" s="1"/>
  <c r="J109" i="10"/>
  <c r="R109" i="10" s="1"/>
  <c r="K111" i="10"/>
  <c r="T111" i="10" s="1"/>
  <c r="K107" i="10"/>
  <c r="T107" i="10" s="1"/>
  <c r="I105" i="10"/>
  <c r="Q105" i="10" s="1"/>
  <c r="K105" i="10"/>
  <c r="T105" i="10" s="1"/>
  <c r="P105" i="10"/>
  <c r="J105" i="10"/>
  <c r="R105" i="10" s="1"/>
  <c r="P97" i="10"/>
  <c r="I98" i="10"/>
  <c r="Q98" i="10" s="1"/>
  <c r="K98" i="10"/>
  <c r="T98" i="10" s="1"/>
  <c r="I97" i="10"/>
  <c r="Q97" i="10" s="1"/>
  <c r="K97" i="10"/>
  <c r="T97" i="10" s="1"/>
  <c r="J98" i="10"/>
  <c r="R98" i="10" s="1"/>
  <c r="P98" i="10"/>
  <c r="J97" i="10"/>
  <c r="R97" i="10" s="1"/>
  <c r="I89" i="10"/>
  <c r="Q89" i="10" s="1"/>
  <c r="K89" i="10"/>
  <c r="T89" i="10" s="1"/>
  <c r="P89" i="10"/>
  <c r="J89" i="10"/>
  <c r="R89" i="10" s="1"/>
  <c r="J87" i="10"/>
  <c r="R87" i="10" s="1"/>
  <c r="P87" i="10"/>
  <c r="I87" i="10"/>
  <c r="Q87" i="10" s="1"/>
  <c r="K87" i="10"/>
  <c r="T87" i="10" s="1"/>
  <c r="P81" i="10"/>
  <c r="K82" i="10"/>
  <c r="T82" i="10" s="1"/>
  <c r="I81" i="10"/>
  <c r="Q81" i="10" s="1"/>
  <c r="K81" i="10"/>
  <c r="T81" i="10" s="1"/>
  <c r="I82" i="10"/>
  <c r="Q82" i="10" s="1"/>
  <c r="J82" i="10"/>
  <c r="R82" i="10" s="1"/>
  <c r="P82" i="10"/>
  <c r="J81" i="10"/>
  <c r="R81" i="10" s="1"/>
  <c r="J76" i="10"/>
  <c r="R76" i="10" s="1"/>
  <c r="P76" i="10"/>
  <c r="J75" i="10"/>
  <c r="R75" i="10" s="1"/>
  <c r="I75" i="10"/>
  <c r="Q75" i="10" s="1"/>
  <c r="P75" i="10"/>
  <c r="I76" i="10"/>
  <c r="Q76" i="10" s="1"/>
  <c r="K76" i="10"/>
  <c r="T76" i="10" s="1"/>
  <c r="K75" i="10"/>
  <c r="T75" i="10" s="1"/>
  <c r="K70" i="10"/>
  <c r="T70" i="10" s="1"/>
  <c r="I70" i="10"/>
  <c r="Q70" i="10" s="1"/>
  <c r="J70" i="10"/>
  <c r="R70" i="10" s="1"/>
  <c r="P70" i="10"/>
  <c r="P65" i="10"/>
  <c r="I66" i="10"/>
  <c r="Q66" i="10" s="1"/>
  <c r="I62" i="10"/>
  <c r="Q62" i="10" s="1"/>
  <c r="K66" i="10"/>
  <c r="T66" i="10" s="1"/>
  <c r="K62" i="10"/>
  <c r="T62" i="10" s="1"/>
  <c r="I65" i="10"/>
  <c r="Q65" i="10" s="1"/>
  <c r="K65" i="10"/>
  <c r="T65" i="10" s="1"/>
  <c r="J66" i="10"/>
  <c r="R66" i="10" s="1"/>
  <c r="J62" i="10"/>
  <c r="R62" i="10" s="1"/>
  <c r="P62" i="10"/>
  <c r="J65" i="10"/>
  <c r="R65" i="10" s="1"/>
  <c r="P61" i="10"/>
  <c r="I61" i="10"/>
  <c r="Q61" i="10" s="1"/>
  <c r="K61" i="10"/>
  <c r="T61" i="10" s="1"/>
  <c r="J61" i="10"/>
  <c r="R61" i="10" s="1"/>
  <c r="I58" i="10"/>
  <c r="Q58" i="10" s="1"/>
  <c r="K58" i="10"/>
  <c r="T58" i="10" s="1"/>
  <c r="J59" i="10"/>
  <c r="R59" i="10" s="1"/>
  <c r="P59" i="10"/>
  <c r="J58" i="10"/>
  <c r="R58" i="10" s="1"/>
  <c r="I59" i="10"/>
  <c r="Q59" i="10" s="1"/>
  <c r="K59" i="10"/>
  <c r="T59" i="10" s="1"/>
  <c r="P57" i="10"/>
  <c r="I57" i="10"/>
  <c r="Q57" i="10" s="1"/>
  <c r="K57" i="10"/>
  <c r="T57" i="10" s="1"/>
  <c r="J57" i="10"/>
  <c r="R57" i="10" s="1"/>
  <c r="J55" i="10"/>
  <c r="R55" i="10" s="1"/>
  <c r="P55" i="10"/>
  <c r="I55" i="10"/>
  <c r="Q55" i="10" s="1"/>
  <c r="K55" i="10"/>
  <c r="T55" i="10" s="1"/>
  <c r="I42" i="10"/>
  <c r="Q42" i="10" s="1"/>
  <c r="I38" i="10"/>
  <c r="Q38" i="10" s="1"/>
  <c r="J44" i="10"/>
  <c r="R44" i="10" s="1"/>
  <c r="J40" i="10"/>
  <c r="R40" i="10" s="1"/>
  <c r="K42" i="10"/>
  <c r="T42" i="10" s="1"/>
  <c r="K38" i="10"/>
  <c r="T38" i="10" s="1"/>
  <c r="P40" i="10"/>
  <c r="I41" i="10"/>
  <c r="Q41" i="10" s="1"/>
  <c r="J43" i="10"/>
  <c r="R43" i="10" s="1"/>
  <c r="J39" i="10"/>
  <c r="R39" i="10" s="1"/>
  <c r="K41" i="10"/>
  <c r="T41" i="10" s="1"/>
  <c r="P43" i="10"/>
  <c r="P39" i="10"/>
  <c r="I44" i="10"/>
  <c r="Q44" i="10" s="1"/>
  <c r="I40" i="10"/>
  <c r="Q40" i="10" s="1"/>
  <c r="J42" i="10"/>
  <c r="R42" i="10" s="1"/>
  <c r="J38" i="10"/>
  <c r="R38" i="10" s="1"/>
  <c r="K44" i="10"/>
  <c r="T44" i="10" s="1"/>
  <c r="K40" i="10"/>
  <c r="T40" i="10" s="1"/>
  <c r="P42" i="10"/>
  <c r="P38" i="10"/>
  <c r="I43" i="10"/>
  <c r="Q43" i="10" s="1"/>
  <c r="I39" i="10"/>
  <c r="Q39" i="10" s="1"/>
  <c r="J41" i="10"/>
  <c r="R41" i="10" s="1"/>
  <c r="K43" i="10"/>
  <c r="T43" i="10" s="1"/>
  <c r="K39" i="10"/>
  <c r="T39" i="10" s="1"/>
  <c r="I37" i="10"/>
  <c r="Q37" i="10" s="1"/>
  <c r="K37" i="10"/>
  <c r="T37" i="10" s="1"/>
  <c r="P37" i="10"/>
  <c r="J37" i="10"/>
  <c r="R37" i="10" s="1"/>
  <c r="J33" i="10"/>
  <c r="R33" i="10" s="1"/>
  <c r="P33" i="10"/>
  <c r="I33" i="10"/>
  <c r="Q33" i="10" s="1"/>
  <c r="K33" i="10"/>
  <c r="T33" i="10" s="1"/>
  <c r="J31" i="10"/>
  <c r="R31" i="10" s="1"/>
  <c r="P31" i="10"/>
  <c r="I31" i="10"/>
  <c r="Q31" i="10" s="1"/>
  <c r="K31" i="10"/>
  <c r="T31" i="10" s="1"/>
  <c r="I28" i="10"/>
  <c r="Q28" i="10" s="1"/>
  <c r="K28" i="10"/>
  <c r="T28" i="10" s="1"/>
  <c r="J28" i="10"/>
  <c r="R28" i="10" s="1"/>
  <c r="J27" i="10"/>
  <c r="R27" i="10" s="1"/>
  <c r="P27" i="10"/>
  <c r="I27" i="10"/>
  <c r="Q27" i="10" s="1"/>
  <c r="K27" i="10"/>
  <c r="T27" i="10" s="1"/>
  <c r="I26" i="10"/>
  <c r="Q26" i="10" s="1"/>
  <c r="K26" i="10"/>
  <c r="T26" i="10" s="1"/>
  <c r="J26" i="10"/>
  <c r="R26" i="10" s="1"/>
  <c r="P26" i="10"/>
  <c r="P24" i="10"/>
  <c r="I24" i="10"/>
  <c r="Q24" i="10" s="1"/>
  <c r="K24" i="10"/>
  <c r="T24" i="10" s="1"/>
  <c r="J24" i="10"/>
  <c r="R24" i="10" s="1"/>
  <c r="J23" i="10"/>
  <c r="R23" i="10" s="1"/>
  <c r="P23" i="10"/>
  <c r="I23" i="10"/>
  <c r="Q23" i="10" s="1"/>
  <c r="K23" i="10"/>
  <c r="T23" i="10" s="1"/>
  <c r="I21" i="10"/>
  <c r="Q21" i="10" s="1"/>
  <c r="K21" i="10"/>
  <c r="T21" i="10" s="1"/>
  <c r="J21" i="10"/>
  <c r="R21" i="10" s="1"/>
  <c r="I16" i="10"/>
  <c r="Q16" i="10" s="1"/>
  <c r="K16" i="10"/>
  <c r="T16" i="10" s="1"/>
  <c r="J16" i="10"/>
  <c r="R16" i="10" s="1"/>
  <c r="J15" i="10"/>
  <c r="R15" i="10" s="1"/>
  <c r="P15" i="10"/>
  <c r="I15" i="10"/>
  <c r="Q15" i="10" s="1"/>
  <c r="K15" i="10"/>
  <c r="T15" i="10" s="1"/>
  <c r="K14" i="10"/>
  <c r="T14" i="10" s="1"/>
  <c r="J14" i="10"/>
  <c r="R14" i="10" s="1"/>
  <c r="I14" i="10"/>
  <c r="Q14" i="10" s="1"/>
  <c r="P14" i="10"/>
  <c r="P12" i="10"/>
  <c r="I12" i="10"/>
  <c r="Q12" i="10" s="1"/>
  <c r="K12" i="10"/>
  <c r="T12" i="10" s="1"/>
  <c r="J12" i="10"/>
  <c r="R12" i="10" s="1"/>
  <c r="I9" i="10"/>
  <c r="Q9" i="10" s="1"/>
  <c r="K9" i="10"/>
  <c r="T9" i="10" s="1"/>
  <c r="P9" i="10"/>
  <c r="S9" i="10" s="1"/>
  <c r="J9" i="10"/>
  <c r="R9" i="10" s="1"/>
  <c r="P25" i="10"/>
  <c r="S25" i="10" s="1"/>
  <c r="I306" i="10"/>
  <c r="Q306" i="10" s="1"/>
  <c r="I78" i="10"/>
  <c r="Q78" i="10" s="1"/>
  <c r="I34" i="10"/>
  <c r="Q34" i="10" s="1"/>
  <c r="J276" i="10"/>
  <c r="R276" i="10" s="1"/>
  <c r="J264" i="10"/>
  <c r="R264" i="10" s="1"/>
  <c r="J184" i="10"/>
  <c r="R184" i="10" s="1"/>
  <c r="J160" i="10"/>
  <c r="R160" i="10" s="1"/>
  <c r="J96" i="10"/>
  <c r="R96" i="10" s="1"/>
  <c r="J80" i="10"/>
  <c r="R80" i="10" s="1"/>
  <c r="J68" i="10"/>
  <c r="R68" i="10" s="1"/>
  <c r="J32" i="10"/>
  <c r="R32" i="10" s="1"/>
  <c r="K342" i="10"/>
  <c r="T342" i="10" s="1"/>
  <c r="K306" i="10"/>
  <c r="T306" i="10" s="1"/>
  <c r="K74" i="10"/>
  <c r="T74" i="10" s="1"/>
  <c r="P280" i="10"/>
  <c r="P160" i="10"/>
  <c r="P124" i="10"/>
  <c r="P96" i="10"/>
  <c r="P80" i="10"/>
  <c r="P68" i="10"/>
  <c r="I341" i="10"/>
  <c r="Q341" i="10" s="1"/>
  <c r="I325" i="10"/>
  <c r="Q325" i="10" s="1"/>
  <c r="I285" i="10"/>
  <c r="Q285" i="10" s="1"/>
  <c r="I237" i="10"/>
  <c r="Q237" i="10" s="1"/>
  <c r="I185" i="10"/>
  <c r="Q185" i="10" s="1"/>
  <c r="I177" i="10"/>
  <c r="Q177" i="10" s="1"/>
  <c r="I145" i="10"/>
  <c r="Q145" i="10" s="1"/>
  <c r="I73" i="10"/>
  <c r="Q73" i="10" s="1"/>
  <c r="I53" i="10"/>
  <c r="Q53" i="10" s="1"/>
  <c r="I29" i="10"/>
  <c r="Q29" i="10" s="1"/>
  <c r="I25" i="10"/>
  <c r="Q25" i="10" s="1"/>
  <c r="J343" i="10"/>
  <c r="J339" i="10"/>
  <c r="R339" i="10" s="1"/>
  <c r="J331" i="10"/>
  <c r="R331" i="10" s="1"/>
  <c r="J227" i="10"/>
  <c r="R227" i="10" s="1"/>
  <c r="J179" i="10"/>
  <c r="R179" i="10" s="1"/>
  <c r="J155" i="10"/>
  <c r="R155" i="10" s="1"/>
  <c r="J147" i="10"/>
  <c r="R147" i="10" s="1"/>
  <c r="J139" i="10"/>
  <c r="R139" i="10" s="1"/>
  <c r="J99" i="10"/>
  <c r="R99" i="10" s="1"/>
  <c r="J95" i="10"/>
  <c r="R95" i="10" s="1"/>
  <c r="J83" i="10"/>
  <c r="R83" i="10" s="1"/>
  <c r="J71" i="10"/>
  <c r="R71" i="10" s="1"/>
  <c r="J63" i="10"/>
  <c r="R63" i="10" s="1"/>
  <c r="J51" i="10"/>
  <c r="R51" i="10" s="1"/>
  <c r="J47" i="10"/>
  <c r="R47" i="10" s="1"/>
  <c r="J11" i="10"/>
  <c r="R11" i="10" s="1"/>
  <c r="K341" i="10"/>
  <c r="T341" i="10" s="1"/>
  <c r="K325" i="10"/>
  <c r="T325" i="10" s="1"/>
  <c r="K285" i="10"/>
  <c r="T285" i="10" s="1"/>
  <c r="K237" i="10"/>
  <c r="T237" i="10" s="1"/>
  <c r="K185" i="10"/>
  <c r="T185" i="10" s="1"/>
  <c r="K177" i="10"/>
  <c r="T177" i="10" s="1"/>
  <c r="K145" i="10"/>
  <c r="T145" i="10" s="1"/>
  <c r="K73" i="10"/>
  <c r="T73" i="10" s="1"/>
  <c r="K53" i="10"/>
  <c r="T53" i="10" s="1"/>
  <c r="K29" i="10"/>
  <c r="T29" i="10" s="1"/>
  <c r="K25" i="10"/>
  <c r="T25" i="10" s="1"/>
  <c r="P177" i="10"/>
  <c r="P73" i="10"/>
  <c r="P29" i="10"/>
  <c r="I194" i="10"/>
  <c r="Q194" i="10" s="1"/>
  <c r="I106" i="10"/>
  <c r="Q106" i="10" s="1"/>
  <c r="I54" i="10"/>
  <c r="Q54" i="10" s="1"/>
  <c r="J124" i="10"/>
  <c r="R124" i="10" s="1"/>
  <c r="J100" i="10"/>
  <c r="R100" i="10" s="1"/>
  <c r="J72" i="10"/>
  <c r="R72" i="10" s="1"/>
  <c r="J60" i="10"/>
  <c r="J20" i="10"/>
  <c r="R20" i="10" s="1"/>
  <c r="K162" i="10"/>
  <c r="T162" i="10" s="1"/>
  <c r="P276" i="10"/>
  <c r="P184" i="10"/>
  <c r="P120" i="10"/>
  <c r="P20" i="10"/>
  <c r="P343" i="10"/>
  <c r="P339" i="10"/>
  <c r="P331" i="10"/>
  <c r="P179" i="10"/>
  <c r="P155" i="10"/>
  <c r="P147" i="10"/>
  <c r="P139" i="10"/>
  <c r="P99" i="10"/>
  <c r="P83" i="10"/>
  <c r="P71" i="10"/>
  <c r="P63" i="10"/>
  <c r="P51" i="10"/>
  <c r="P47" i="10"/>
  <c r="I280" i="10"/>
  <c r="Q280" i="10" s="1"/>
  <c r="I276" i="10"/>
  <c r="Q276" i="10" s="1"/>
  <c r="I264" i="10"/>
  <c r="Q264" i="10" s="1"/>
  <c r="I196" i="10"/>
  <c r="Q196" i="10" s="1"/>
  <c r="I184" i="10"/>
  <c r="Q184" i="10" s="1"/>
  <c r="I168" i="10"/>
  <c r="Q168" i="10" s="1"/>
  <c r="I160" i="10"/>
  <c r="Q160" i="10" s="1"/>
  <c r="I124" i="10"/>
  <c r="Q124" i="10" s="1"/>
  <c r="I120" i="10"/>
  <c r="Q120" i="10" s="1"/>
  <c r="I100" i="10"/>
  <c r="Q100" i="10" s="1"/>
  <c r="I96" i="10"/>
  <c r="Q96" i="10" s="1"/>
  <c r="I80" i="10"/>
  <c r="Q80" i="10" s="1"/>
  <c r="I72" i="10"/>
  <c r="Q72" i="10" s="1"/>
  <c r="I68" i="10"/>
  <c r="Q68" i="10" s="1"/>
  <c r="I60" i="10"/>
  <c r="Q60" i="10" s="1"/>
  <c r="I32" i="10"/>
  <c r="Q32" i="10" s="1"/>
  <c r="I20" i="10"/>
  <c r="Q20" i="10" s="1"/>
  <c r="J342" i="10"/>
  <c r="R342" i="10" s="1"/>
  <c r="J306" i="10"/>
  <c r="R306" i="10" s="1"/>
  <c r="J194" i="10"/>
  <c r="R194" i="10" s="1"/>
  <c r="J162" i="10"/>
  <c r="R162" i="10" s="1"/>
  <c r="J106" i="10"/>
  <c r="R106" i="10" s="1"/>
  <c r="J78" i="10"/>
  <c r="R78" i="10" s="1"/>
  <c r="J74" i="10"/>
  <c r="R74" i="10" s="1"/>
  <c r="J54" i="10"/>
  <c r="R54" i="10" s="1"/>
  <c r="J34" i="10"/>
  <c r="R34" i="10" s="1"/>
  <c r="K280" i="10"/>
  <c r="T280" i="10" s="1"/>
  <c r="K276" i="10"/>
  <c r="T276" i="10" s="1"/>
  <c r="K264" i="10"/>
  <c r="T264" i="10" s="1"/>
  <c r="K196" i="10"/>
  <c r="T196" i="10" s="1"/>
  <c r="K184" i="10"/>
  <c r="T184" i="10" s="1"/>
  <c r="K168" i="10"/>
  <c r="T168" i="10" s="1"/>
  <c r="K160" i="10"/>
  <c r="T160" i="10" s="1"/>
  <c r="K124" i="10"/>
  <c r="T124" i="10" s="1"/>
  <c r="K120" i="10"/>
  <c r="T120" i="10" s="1"/>
  <c r="K100" i="10"/>
  <c r="T100" i="10" s="1"/>
  <c r="K96" i="10"/>
  <c r="T96" i="10" s="1"/>
  <c r="K80" i="10"/>
  <c r="T80" i="10" s="1"/>
  <c r="K72" i="10"/>
  <c r="T72" i="10" s="1"/>
  <c r="K68" i="10"/>
  <c r="T68" i="10" s="1"/>
  <c r="K60" i="10"/>
  <c r="T60" i="10" s="1"/>
  <c r="K32" i="10"/>
  <c r="T32" i="10" s="1"/>
  <c r="K20" i="10"/>
  <c r="T20" i="10" s="1"/>
  <c r="P325" i="10"/>
  <c r="P237" i="10"/>
  <c r="P185" i="10"/>
  <c r="P145" i="10"/>
  <c r="P53" i="10"/>
  <c r="I342" i="10"/>
  <c r="Q342" i="10" s="1"/>
  <c r="I162" i="10"/>
  <c r="Q162" i="10" s="1"/>
  <c r="I74" i="10"/>
  <c r="Q74" i="10" s="1"/>
  <c r="J280" i="10"/>
  <c r="R280" i="10" s="1"/>
  <c r="J196" i="10"/>
  <c r="R196" i="10" s="1"/>
  <c r="J168" i="10"/>
  <c r="R168" i="10" s="1"/>
  <c r="J120" i="10"/>
  <c r="R120" i="10" s="1"/>
  <c r="K194" i="10"/>
  <c r="T194" i="10" s="1"/>
  <c r="K106" i="10"/>
  <c r="T106" i="10" s="1"/>
  <c r="K78" i="10"/>
  <c r="T78" i="10" s="1"/>
  <c r="K54" i="10"/>
  <c r="T54" i="10" s="1"/>
  <c r="K34" i="10"/>
  <c r="T34" i="10" s="1"/>
  <c r="P196" i="10"/>
  <c r="P168" i="10"/>
  <c r="P100" i="10"/>
  <c r="P342" i="10"/>
  <c r="P306" i="10"/>
  <c r="P194" i="10"/>
  <c r="P162" i="10"/>
  <c r="P106" i="10"/>
  <c r="P78" i="10"/>
  <c r="P74" i="10"/>
  <c r="P54" i="10"/>
  <c r="I343" i="10"/>
  <c r="Q343" i="10" s="1"/>
  <c r="I339" i="10"/>
  <c r="Q339" i="10" s="1"/>
  <c r="I331" i="10"/>
  <c r="Q331" i="10" s="1"/>
  <c r="I227" i="10"/>
  <c r="Q227" i="10" s="1"/>
  <c r="I179" i="10"/>
  <c r="Q179" i="10" s="1"/>
  <c r="I155" i="10"/>
  <c r="Q155" i="10" s="1"/>
  <c r="I147" i="10"/>
  <c r="Q147" i="10" s="1"/>
  <c r="I139" i="10"/>
  <c r="Q139" i="10" s="1"/>
  <c r="I99" i="10"/>
  <c r="Q99" i="10" s="1"/>
  <c r="I95" i="10"/>
  <c r="Q95" i="10" s="1"/>
  <c r="I83" i="10"/>
  <c r="Q83" i="10" s="1"/>
  <c r="I71" i="10"/>
  <c r="Q71" i="10" s="1"/>
  <c r="I63" i="10"/>
  <c r="Q63" i="10" s="1"/>
  <c r="I51" i="10"/>
  <c r="Q51" i="10" s="1"/>
  <c r="I47" i="10"/>
  <c r="Q47" i="10" s="1"/>
  <c r="I11" i="10"/>
  <c r="Q11" i="10" s="1"/>
  <c r="J341" i="10"/>
  <c r="R341" i="10" s="1"/>
  <c r="J325" i="10"/>
  <c r="R325" i="10" s="1"/>
  <c r="J285" i="10"/>
  <c r="R285" i="10" s="1"/>
  <c r="J237" i="10"/>
  <c r="R237" i="10" s="1"/>
  <c r="J185" i="10"/>
  <c r="R185" i="10" s="1"/>
  <c r="J177" i="10"/>
  <c r="R177" i="10" s="1"/>
  <c r="J145" i="10"/>
  <c r="R145" i="10" s="1"/>
  <c r="J73" i="10"/>
  <c r="R73" i="10" s="1"/>
  <c r="J53" i="10"/>
  <c r="R53" i="10" s="1"/>
  <c r="J29" i="10"/>
  <c r="R29" i="10" s="1"/>
  <c r="J25" i="10"/>
  <c r="R25" i="10" s="1"/>
  <c r="K343" i="10"/>
  <c r="T343" i="10" s="1"/>
  <c r="K339" i="10"/>
  <c r="T339" i="10" s="1"/>
  <c r="K331" i="10"/>
  <c r="T331" i="10" s="1"/>
  <c r="K227" i="10"/>
  <c r="T227" i="10" s="1"/>
  <c r="K179" i="10"/>
  <c r="T179" i="10" s="1"/>
  <c r="K155" i="10"/>
  <c r="T155" i="10" s="1"/>
  <c r="K147" i="10"/>
  <c r="T147" i="10" s="1"/>
  <c r="K139" i="10"/>
  <c r="T139" i="10" s="1"/>
  <c r="K99" i="10"/>
  <c r="T99" i="10" s="1"/>
  <c r="K95" i="10"/>
  <c r="T95" i="10" s="1"/>
  <c r="K83" i="10"/>
  <c r="T83" i="10" s="1"/>
  <c r="K71" i="10"/>
  <c r="T71" i="10" s="1"/>
  <c r="K63" i="10"/>
  <c r="T63" i="10" s="1"/>
  <c r="K51" i="10"/>
  <c r="T51" i="10" s="1"/>
  <c r="K47" i="10"/>
  <c r="T47" i="10" s="1"/>
  <c r="K11" i="10"/>
  <c r="T11" i="10" s="1"/>
  <c r="J347" i="10"/>
  <c r="R347" i="10" s="1"/>
  <c r="P347" i="10"/>
  <c r="I347" i="10"/>
  <c r="Q347" i="10" s="1"/>
  <c r="K347" i="10"/>
  <c r="T347" i="10" s="1"/>
  <c r="J327" i="10"/>
  <c r="R327" i="10" s="1"/>
  <c r="P327" i="10"/>
  <c r="I327" i="10"/>
  <c r="Q327" i="10" s="1"/>
  <c r="K327" i="10"/>
  <c r="T327" i="10" s="1"/>
  <c r="I345" i="10"/>
  <c r="Q345" i="10" s="1"/>
  <c r="K345" i="10"/>
  <c r="T345" i="10" s="1"/>
  <c r="J345" i="10"/>
  <c r="R345" i="10" s="1"/>
  <c r="I310" i="10"/>
  <c r="Q310" i="10" s="1"/>
  <c r="K310" i="10"/>
  <c r="T310" i="10" s="1"/>
  <c r="J310" i="10"/>
  <c r="R310" i="10" s="1"/>
  <c r="P310" i="10"/>
  <c r="J295" i="10"/>
  <c r="R295" i="10" s="1"/>
  <c r="P295" i="10"/>
  <c r="I295" i="10"/>
  <c r="Q295" i="10" s="1"/>
  <c r="K295" i="10"/>
  <c r="T295" i="10" s="1"/>
  <c r="I294" i="10"/>
  <c r="Q294" i="10" s="1"/>
  <c r="K294" i="10"/>
  <c r="T294" i="10" s="1"/>
  <c r="J294" i="10"/>
  <c r="R294" i="10" s="1"/>
  <c r="P294" i="10"/>
  <c r="I266" i="10"/>
  <c r="Q266" i="10" s="1"/>
  <c r="K266" i="10"/>
  <c r="T266" i="10" s="1"/>
  <c r="J266" i="10"/>
  <c r="R266" i="10" s="1"/>
  <c r="P266" i="10"/>
  <c r="I261" i="10"/>
  <c r="Q261" i="10" s="1"/>
  <c r="K261" i="10"/>
  <c r="T261" i="10" s="1"/>
  <c r="J261" i="10"/>
  <c r="R261" i="10" s="1"/>
  <c r="P273" i="10"/>
  <c r="I273" i="10"/>
  <c r="Q273" i="10" s="1"/>
  <c r="K273" i="10"/>
  <c r="T273" i="10" s="1"/>
  <c r="J273" i="10"/>
  <c r="R273" i="10" s="1"/>
  <c r="K269" i="10"/>
  <c r="T269" i="10" s="1"/>
  <c r="P269" i="10"/>
  <c r="I269" i="10"/>
  <c r="Q269" i="10" s="1"/>
  <c r="J269" i="10"/>
  <c r="R269" i="10" s="1"/>
  <c r="J267" i="10"/>
  <c r="R267" i="10" s="1"/>
  <c r="I267" i="10"/>
  <c r="Q267" i="10" s="1"/>
  <c r="K267" i="10"/>
  <c r="T267" i="10" s="1"/>
  <c r="J248" i="10"/>
  <c r="R248" i="10" s="1"/>
  <c r="P248" i="10"/>
  <c r="I248" i="10"/>
  <c r="Q248" i="10" s="1"/>
  <c r="K248" i="10"/>
  <c r="T248" i="10" s="1"/>
  <c r="J351" i="10"/>
  <c r="R351" i="10" s="1"/>
  <c r="P351" i="10"/>
  <c r="I351" i="10"/>
  <c r="Q351" i="10" s="1"/>
  <c r="K351" i="10"/>
  <c r="T351" i="10" s="1"/>
  <c r="J348" i="10"/>
  <c r="R348" i="10" s="1"/>
  <c r="I348" i="10"/>
  <c r="Q348" i="10" s="1"/>
  <c r="K348" i="10"/>
  <c r="T348" i="10" s="1"/>
  <c r="I326" i="10"/>
  <c r="Q326" i="10" s="1"/>
  <c r="J326" i="10"/>
  <c r="R326" i="10" s="1"/>
  <c r="K326" i="10"/>
  <c r="T326" i="10" s="1"/>
  <c r="P326" i="10"/>
  <c r="I309" i="10"/>
  <c r="Q309" i="10" s="1"/>
  <c r="K309" i="10"/>
  <c r="T309" i="10" s="1"/>
  <c r="P309" i="10"/>
  <c r="J309" i="10"/>
  <c r="R309" i="10" s="1"/>
  <c r="J298" i="10"/>
  <c r="R298" i="10" s="1"/>
  <c r="I298" i="10"/>
  <c r="Q298" i="10" s="1"/>
  <c r="K298" i="10"/>
  <c r="T298" i="10" s="1"/>
  <c r="P298" i="10"/>
  <c r="P272" i="10"/>
  <c r="J272" i="10"/>
  <c r="R272" i="10" s="1"/>
  <c r="I272" i="10"/>
  <c r="Q272" i="10" s="1"/>
  <c r="K272" i="10"/>
  <c r="T272" i="10" s="1"/>
  <c r="P268" i="10"/>
  <c r="J268" i="10"/>
  <c r="R268" i="10" s="1"/>
  <c r="I268" i="10"/>
  <c r="Q268" i="10" s="1"/>
  <c r="K268" i="10"/>
  <c r="T268" i="10" s="1"/>
  <c r="K262" i="10"/>
  <c r="T262" i="10" s="1"/>
  <c r="J262" i="10"/>
  <c r="R262" i="10" s="1"/>
  <c r="I262" i="10"/>
  <c r="Q262" i="10" s="1"/>
  <c r="P262" i="10"/>
  <c r="J259" i="10"/>
  <c r="R259" i="10" s="1"/>
  <c r="P259" i="10"/>
  <c r="I259" i="10"/>
  <c r="Q259" i="10" s="1"/>
  <c r="K259" i="10"/>
  <c r="T259" i="10" s="1"/>
  <c r="J258" i="10"/>
  <c r="R258" i="10" s="1"/>
  <c r="I258" i="10"/>
  <c r="Q258" i="10" s="1"/>
  <c r="K258" i="10"/>
  <c r="T258" i="10" s="1"/>
  <c r="P258" i="10"/>
  <c r="I257" i="10"/>
  <c r="Q257" i="10" s="1"/>
  <c r="K257" i="10"/>
  <c r="T257" i="10" s="1"/>
  <c r="P257" i="10"/>
  <c r="J257" i="10"/>
  <c r="R257" i="10" s="1"/>
  <c r="I253" i="10"/>
  <c r="Q253" i="10" s="1"/>
  <c r="K253" i="10"/>
  <c r="T253" i="10" s="1"/>
  <c r="J253" i="10"/>
  <c r="R253" i="10" s="1"/>
  <c r="J247" i="10"/>
  <c r="R247" i="10" s="1"/>
  <c r="P247" i="10"/>
  <c r="I247" i="10"/>
  <c r="Q247" i="10" s="1"/>
  <c r="K247" i="10"/>
  <c r="T247" i="10" s="1"/>
  <c r="K242" i="10"/>
  <c r="T242" i="10" s="1"/>
  <c r="I242" i="10"/>
  <c r="Q242" i="10" s="1"/>
  <c r="J242" i="10"/>
  <c r="R242" i="10" s="1"/>
  <c r="P242" i="10"/>
  <c r="P209" i="10"/>
  <c r="I209" i="10"/>
  <c r="Q209" i="10" s="1"/>
  <c r="K209" i="10"/>
  <c r="T209" i="10" s="1"/>
  <c r="J209" i="10"/>
  <c r="R209" i="10" s="1"/>
  <c r="J208" i="10"/>
  <c r="R208" i="10" s="1"/>
  <c r="P208" i="10"/>
  <c r="I208" i="10"/>
  <c r="Q208" i="10" s="1"/>
  <c r="K208" i="10"/>
  <c r="T208" i="10" s="1"/>
  <c r="I201" i="10"/>
  <c r="Q201" i="10" s="1"/>
  <c r="K201" i="10"/>
  <c r="T201" i="10" s="1"/>
  <c r="P201" i="10"/>
  <c r="J201" i="10"/>
  <c r="R201" i="10" s="1"/>
  <c r="J199" i="10"/>
  <c r="R199" i="10" s="1"/>
  <c r="P199" i="10"/>
  <c r="I199" i="10"/>
  <c r="Q199" i="10" s="1"/>
  <c r="K199" i="10"/>
  <c r="T199" i="10" s="1"/>
  <c r="P200" i="10"/>
  <c r="J200" i="10"/>
  <c r="R200" i="10" s="1"/>
  <c r="I200" i="10"/>
  <c r="Q200" i="10" s="1"/>
  <c r="K200" i="10"/>
  <c r="T200" i="10" s="1"/>
  <c r="J195" i="10"/>
  <c r="R195" i="10" s="1"/>
  <c r="P195" i="10"/>
  <c r="I195" i="10"/>
  <c r="Q195" i="10" s="1"/>
  <c r="K195" i="10"/>
  <c r="T195" i="10" s="1"/>
  <c r="J191" i="10"/>
  <c r="R191" i="10" s="1"/>
  <c r="P191" i="10"/>
  <c r="I191" i="10"/>
  <c r="Q191" i="10" s="1"/>
  <c r="K191" i="10"/>
  <c r="T191" i="10" s="1"/>
  <c r="I190" i="10"/>
  <c r="Q190" i="10" s="1"/>
  <c r="K190" i="10"/>
  <c r="T190" i="10" s="1"/>
  <c r="J190" i="10"/>
  <c r="R190" i="10" s="1"/>
  <c r="P190" i="10"/>
  <c r="P188" i="10"/>
  <c r="S188" i="10" s="1"/>
  <c r="J188" i="10"/>
  <c r="R188" i="10" s="1"/>
  <c r="I188" i="10"/>
  <c r="Q188" i="10" s="1"/>
  <c r="K188" i="10"/>
  <c r="T188" i="10" s="1"/>
  <c r="J187" i="10"/>
  <c r="R187" i="10" s="1"/>
  <c r="P187" i="10"/>
  <c r="I187" i="10"/>
  <c r="K187" i="10"/>
  <c r="T187" i="10" s="1"/>
  <c r="K186" i="10"/>
  <c r="T186" i="10" s="1"/>
  <c r="J186" i="10"/>
  <c r="R186" i="10" s="1"/>
  <c r="I186" i="10"/>
  <c r="Q186" i="10" s="1"/>
  <c r="P186" i="10"/>
  <c r="I156" i="10"/>
  <c r="Q156" i="10" s="1"/>
  <c r="K156" i="10"/>
  <c r="T156" i="10" s="1"/>
  <c r="J156" i="10"/>
  <c r="R156" i="10" s="1"/>
  <c r="P156" i="10"/>
  <c r="P144" i="10"/>
  <c r="I144" i="10"/>
  <c r="Q144" i="10" s="1"/>
  <c r="K144" i="10"/>
  <c r="T144" i="10" s="1"/>
  <c r="J144" i="10"/>
  <c r="R144" i="10" s="1"/>
  <c r="J143" i="10"/>
  <c r="R143" i="10" s="1"/>
  <c r="P143" i="10"/>
  <c r="I143" i="10"/>
  <c r="Q143" i="10" s="1"/>
  <c r="K143" i="10"/>
  <c r="T143" i="10" s="1"/>
  <c r="I142" i="10"/>
  <c r="Q142" i="10" s="1"/>
  <c r="J142" i="10"/>
  <c r="R142" i="10" s="1"/>
  <c r="K142" i="10"/>
  <c r="T142" i="10" s="1"/>
  <c r="P142" i="10"/>
  <c r="I141" i="10"/>
  <c r="Q141" i="10" s="1"/>
  <c r="K141" i="10"/>
  <c r="T141" i="10" s="1"/>
  <c r="J141" i="10"/>
  <c r="R141" i="10" s="1"/>
  <c r="P140" i="10"/>
  <c r="J140" i="10"/>
  <c r="R140" i="10" s="1"/>
  <c r="I140" i="10"/>
  <c r="Q140" i="10" s="1"/>
  <c r="K140" i="10"/>
  <c r="T140" i="10" s="1"/>
  <c r="J130" i="10"/>
  <c r="I130" i="10"/>
  <c r="Q130" i="10" s="1"/>
  <c r="K130" i="10"/>
  <c r="T130" i="10" s="1"/>
  <c r="P130" i="10"/>
  <c r="I129" i="10"/>
  <c r="Q129" i="10" s="1"/>
  <c r="K129" i="10"/>
  <c r="T129" i="10" s="1"/>
  <c r="J129" i="10"/>
  <c r="R129" i="10" s="1"/>
  <c r="J128" i="10"/>
  <c r="R128" i="10" s="1"/>
  <c r="P128" i="10"/>
  <c r="I128" i="10"/>
  <c r="Q128" i="10" s="1"/>
  <c r="K128" i="10"/>
  <c r="T128" i="10" s="1"/>
  <c r="J127" i="10"/>
  <c r="R127" i="10" s="1"/>
  <c r="P127" i="10"/>
  <c r="I127" i="10"/>
  <c r="Q127" i="10" s="1"/>
  <c r="K127" i="10"/>
  <c r="T127" i="10" s="1"/>
  <c r="I114" i="10"/>
  <c r="Q114" i="10" s="1"/>
  <c r="K114" i="10"/>
  <c r="T114" i="10" s="1"/>
  <c r="J114" i="10"/>
  <c r="R114" i="10" s="1"/>
  <c r="P114" i="10"/>
  <c r="P113" i="10"/>
  <c r="I113" i="10"/>
  <c r="Q113" i="10" s="1"/>
  <c r="K113" i="10"/>
  <c r="T113" i="10" s="1"/>
  <c r="J113" i="10"/>
  <c r="R113" i="10" s="1"/>
  <c r="J103" i="10"/>
  <c r="R103" i="10" s="1"/>
  <c r="P103" i="10"/>
  <c r="I103" i="10"/>
  <c r="Q103" i="10" s="1"/>
  <c r="K103" i="10"/>
  <c r="T103" i="10" s="1"/>
  <c r="I101" i="10"/>
  <c r="Q101" i="10" s="1"/>
  <c r="K101" i="10"/>
  <c r="T101" i="10" s="1"/>
  <c r="J101" i="10"/>
  <c r="R101" i="10" s="1"/>
  <c r="K102" i="10"/>
  <c r="T102" i="10" s="1"/>
  <c r="J102" i="10"/>
  <c r="R102" i="10" s="1"/>
  <c r="I102" i="10"/>
  <c r="Q102" i="10" s="1"/>
  <c r="P102" i="10"/>
  <c r="J94" i="10"/>
  <c r="R94" i="10" s="1"/>
  <c r="I94" i="10"/>
  <c r="Q94" i="10" s="1"/>
  <c r="K94" i="10"/>
  <c r="T94" i="10" s="1"/>
  <c r="P94" i="10"/>
  <c r="I93" i="10"/>
  <c r="Q93" i="10" s="1"/>
  <c r="K93" i="10"/>
  <c r="T93" i="10" s="1"/>
  <c r="J93" i="10"/>
  <c r="R93" i="10" s="1"/>
  <c r="J64" i="10"/>
  <c r="R64" i="10" s="1"/>
  <c r="P64" i="10"/>
  <c r="I64" i="10"/>
  <c r="Q64" i="10" s="1"/>
  <c r="K64" i="10"/>
  <c r="T64" i="10" s="1"/>
  <c r="J79" i="10"/>
  <c r="R79" i="10" s="1"/>
  <c r="I79" i="10"/>
  <c r="Q79" i="10" s="1"/>
  <c r="K79" i="10"/>
  <c r="T79" i="10" s="1"/>
  <c r="P84" i="10"/>
  <c r="J84" i="10"/>
  <c r="R84" i="10" s="1"/>
  <c r="I84" i="10"/>
  <c r="Q84" i="10" s="1"/>
  <c r="K84" i="10"/>
  <c r="T84" i="10" s="1"/>
  <c r="P92" i="10"/>
  <c r="I92" i="10"/>
  <c r="Q92" i="10" s="1"/>
  <c r="K92" i="10"/>
  <c r="T92" i="10" s="1"/>
  <c r="J92" i="10"/>
  <c r="R92" i="10" s="1"/>
  <c r="I52" i="10"/>
  <c r="Q52" i="10" s="1"/>
  <c r="K52" i="10"/>
  <c r="T52" i="10" s="1"/>
  <c r="J52" i="10"/>
  <c r="R52" i="10" s="1"/>
  <c r="P48" i="10"/>
  <c r="J48" i="10"/>
  <c r="R48" i="10" s="1"/>
  <c r="I48" i="10"/>
  <c r="Q48" i="10" s="1"/>
  <c r="K48" i="10"/>
  <c r="T48" i="10" s="1"/>
  <c r="P8" i="10"/>
  <c r="J8" i="10"/>
  <c r="R8" i="10" s="1"/>
  <c r="I8" i="10"/>
  <c r="Q8" i="10" s="1"/>
  <c r="K8" i="10"/>
  <c r="T8" i="10" s="1"/>
  <c r="AZ350" i="6"/>
  <c r="AA350" i="6" s="1"/>
  <c r="AZ338" i="6"/>
  <c r="AA338" i="6" s="1"/>
  <c r="AZ330" i="6"/>
  <c r="AA330" i="6" s="1"/>
  <c r="AZ322" i="6"/>
  <c r="AA322" i="6" s="1"/>
  <c r="AZ310" i="6"/>
  <c r="AA310" i="6" s="1"/>
  <c r="AZ302" i="6"/>
  <c r="AA302" i="6" s="1"/>
  <c r="AZ290" i="6"/>
  <c r="AA290" i="6" s="1"/>
  <c r="AZ278" i="6"/>
  <c r="AA278" i="6" s="1"/>
  <c r="AZ270" i="6"/>
  <c r="AA270" i="6" s="1"/>
  <c r="AZ258" i="6"/>
  <c r="AZ246" i="6"/>
  <c r="AA246" i="6" s="1"/>
  <c r="AZ234" i="6"/>
  <c r="AA234" i="6" s="1"/>
  <c r="AZ222" i="6"/>
  <c r="AA222" i="6" s="1"/>
  <c r="AZ218" i="6"/>
  <c r="AA218" i="6" s="1"/>
  <c r="AZ202" i="6"/>
  <c r="AA202" i="6" s="1"/>
  <c r="AZ190" i="6"/>
  <c r="AA190" i="6" s="1"/>
  <c r="AZ182" i="6"/>
  <c r="AA182" i="6" s="1"/>
  <c r="AZ170" i="6"/>
  <c r="AA170" i="6" s="1"/>
  <c r="AZ162" i="6"/>
  <c r="AA162" i="6" s="1"/>
  <c r="AZ154" i="6"/>
  <c r="AA154" i="6" s="1"/>
  <c r="AZ134" i="6"/>
  <c r="AA134" i="6" s="1"/>
  <c r="AZ126" i="6"/>
  <c r="AA126" i="6" s="1"/>
  <c r="AZ114" i="6"/>
  <c r="AA114" i="6" s="1"/>
  <c r="AZ102" i="6"/>
  <c r="AA102" i="6" s="1"/>
  <c r="AZ94" i="6"/>
  <c r="AA94" i="6" s="1"/>
  <c r="AZ86" i="6"/>
  <c r="AA86" i="6" s="1"/>
  <c r="AZ74" i="6"/>
  <c r="AA74" i="6" s="1"/>
  <c r="AZ66" i="6"/>
  <c r="AA66" i="6" s="1"/>
  <c r="AZ54" i="6"/>
  <c r="AA54" i="6" s="1"/>
  <c r="AZ42" i="6"/>
  <c r="AA42" i="6" s="1"/>
  <c r="AZ34" i="6"/>
  <c r="AA34" i="6" s="1"/>
  <c r="AZ22" i="6"/>
  <c r="AA22" i="6" s="1"/>
  <c r="AZ14" i="6"/>
  <c r="AA14" i="6" s="1"/>
  <c r="AZ2" i="6"/>
  <c r="AA2" i="6" s="1"/>
  <c r="M344" i="10"/>
  <c r="V344" i="10" s="1"/>
  <c r="BD344" i="6"/>
  <c r="AE344" i="6" s="1"/>
  <c r="BD332" i="6"/>
  <c r="AE332" i="6" s="1"/>
  <c r="M332" i="10"/>
  <c r="V332" i="10" s="1"/>
  <c r="M324" i="10"/>
  <c r="V324" i="10" s="1"/>
  <c r="BD324" i="6"/>
  <c r="AE324" i="6" s="1"/>
  <c r="M312" i="10"/>
  <c r="V312" i="10" s="1"/>
  <c r="BD312" i="6"/>
  <c r="AE312" i="6" s="1"/>
  <c r="BD300" i="6"/>
  <c r="AE300" i="6" s="1"/>
  <c r="M300" i="10"/>
  <c r="V300" i="10" s="1"/>
  <c r="M292" i="10"/>
  <c r="V292" i="10" s="1"/>
  <c r="BD292" i="6"/>
  <c r="AE292" i="6" s="1"/>
  <c r="M280" i="10"/>
  <c r="V280" i="10" s="1"/>
  <c r="BD280" i="6"/>
  <c r="AE280" i="6" s="1"/>
  <c r="M272" i="10"/>
  <c r="V272" i="10" s="1"/>
  <c r="BD272" i="6"/>
  <c r="AE272" i="6" s="1"/>
  <c r="M260" i="10"/>
  <c r="V260" i="10" s="1"/>
  <c r="BD260" i="6"/>
  <c r="AE260" i="6" s="1"/>
  <c r="BD252" i="6"/>
  <c r="AE252" i="6" s="1"/>
  <c r="M252" i="10"/>
  <c r="V252" i="10" s="1"/>
  <c r="M240" i="10"/>
  <c r="V240" i="10" s="1"/>
  <c r="BD240" i="6"/>
  <c r="AE240" i="6" s="1"/>
  <c r="BD228" i="6"/>
  <c r="AE228" i="6" s="1"/>
  <c r="M228" i="10"/>
  <c r="V228" i="10" s="1"/>
  <c r="M220" i="10"/>
  <c r="V220" i="10" s="1"/>
  <c r="BD220" i="6"/>
  <c r="AE220" i="6" s="1"/>
  <c r="M208" i="10"/>
  <c r="V208" i="10" s="1"/>
  <c r="BD208" i="6"/>
  <c r="AE208" i="6" s="1"/>
  <c r="M196" i="10"/>
  <c r="V196" i="10" s="1"/>
  <c r="BD196" i="6"/>
  <c r="AE196" i="6" s="1"/>
  <c r="M188" i="10"/>
  <c r="V188" i="10" s="1"/>
  <c r="BD188" i="6"/>
  <c r="AE188" i="6" s="1"/>
  <c r="M176" i="10"/>
  <c r="V176" i="10" s="1"/>
  <c r="BD176" i="6"/>
  <c r="AE176" i="6" s="1"/>
  <c r="M168" i="10"/>
  <c r="V168" i="10" s="1"/>
  <c r="BD168" i="6"/>
  <c r="AE168" i="6" s="1"/>
  <c r="M156" i="10"/>
  <c r="V156" i="10" s="1"/>
  <c r="BD156" i="6"/>
  <c r="AE156" i="6" s="1"/>
  <c r="M144" i="10"/>
  <c r="V144" i="10" s="1"/>
  <c r="BD144" i="6"/>
  <c r="AE144" i="6" s="1"/>
  <c r="M136" i="10"/>
  <c r="V136" i="10" s="1"/>
  <c r="BD136" i="6"/>
  <c r="AE136" i="6" s="1"/>
  <c r="M124" i="10"/>
  <c r="V124" i="10" s="1"/>
  <c r="BD124" i="6"/>
  <c r="AE124" i="6" s="1"/>
  <c r="M116" i="10"/>
  <c r="V116" i="10" s="1"/>
  <c r="BD116" i="6"/>
  <c r="AE116" i="6" s="1"/>
  <c r="M104" i="10"/>
  <c r="V104" i="10" s="1"/>
  <c r="BD104" i="6"/>
  <c r="AE104" i="6" s="1"/>
  <c r="BD96" i="6"/>
  <c r="AE96" i="6" s="1"/>
  <c r="M96" i="10"/>
  <c r="V96" i="10" s="1"/>
  <c r="M84" i="10"/>
  <c r="V84" i="10" s="1"/>
  <c r="BD84" i="6"/>
  <c r="AE84" i="6" s="1"/>
  <c r="BD76" i="6"/>
  <c r="AE76" i="6" s="1"/>
  <c r="M76" i="10"/>
  <c r="V76" i="10" s="1"/>
  <c r="BD64" i="6"/>
  <c r="AE64" i="6" s="1"/>
  <c r="M64" i="10"/>
  <c r="V64" i="10" s="1"/>
  <c r="M52" i="10"/>
  <c r="V52" i="10" s="1"/>
  <c r="BD52" i="6"/>
  <c r="AE52" i="6" s="1"/>
  <c r="M48" i="10"/>
  <c r="V48" i="10" s="1"/>
  <c r="BD48" i="6"/>
  <c r="AE48" i="6" s="1"/>
  <c r="M36" i="10"/>
  <c r="V36" i="10" s="1"/>
  <c r="BD36" i="6"/>
  <c r="AE36" i="6" s="1"/>
  <c r="BD20" i="6"/>
  <c r="AE20" i="6" s="1"/>
  <c r="M20" i="10"/>
  <c r="V20" i="10" s="1"/>
  <c r="M4" i="10"/>
  <c r="V4" i="10" s="1"/>
  <c r="BD4" i="6"/>
  <c r="AE4" i="6" s="1"/>
  <c r="AZ354" i="6"/>
  <c r="AA354" i="6" s="1"/>
  <c r="AZ342" i="6"/>
  <c r="AA342" i="6" s="1"/>
  <c r="AZ334" i="6"/>
  <c r="AA334" i="6" s="1"/>
  <c r="AZ318" i="6"/>
  <c r="AA318" i="6" s="1"/>
  <c r="AZ306" i="6"/>
  <c r="AA306" i="6" s="1"/>
  <c r="AZ298" i="6"/>
  <c r="AA298" i="6" s="1"/>
  <c r="AZ286" i="6"/>
  <c r="AA286" i="6" s="1"/>
  <c r="AZ274" i="6"/>
  <c r="AA274" i="6" s="1"/>
  <c r="AZ266" i="6"/>
  <c r="AA266" i="6" s="1"/>
  <c r="AZ254" i="6"/>
  <c r="AA254" i="6" s="1"/>
  <c r="AZ250" i="6"/>
  <c r="AA250" i="6" s="1"/>
  <c r="AZ238" i="6"/>
  <c r="AA238" i="6" s="1"/>
  <c r="AZ226" i="6"/>
  <c r="AA226" i="6" s="1"/>
  <c r="AZ214" i="6"/>
  <c r="AA214" i="6" s="1"/>
  <c r="AZ206" i="6"/>
  <c r="AA206" i="6" s="1"/>
  <c r="AZ194" i="6"/>
  <c r="AA194" i="6" s="1"/>
  <c r="AZ186" i="6"/>
  <c r="AA186" i="6" s="1"/>
  <c r="AZ174" i="6"/>
  <c r="AA174" i="6" s="1"/>
  <c r="AZ158" i="6"/>
  <c r="AA158" i="6" s="1"/>
  <c r="AZ150" i="6"/>
  <c r="AA150" i="6" s="1"/>
  <c r="AZ142" i="6"/>
  <c r="AA142" i="6" s="1"/>
  <c r="AZ130" i="6"/>
  <c r="AA130" i="6" s="1"/>
  <c r="AZ118" i="6"/>
  <c r="AA118" i="6" s="1"/>
  <c r="AZ106" i="6"/>
  <c r="AA106" i="6" s="1"/>
  <c r="AZ98" i="6"/>
  <c r="AA98" i="6" s="1"/>
  <c r="AZ82" i="6"/>
  <c r="AA82" i="6" s="1"/>
  <c r="AZ70" i="6"/>
  <c r="AA70" i="6" s="1"/>
  <c r="AZ62" i="6"/>
  <c r="AA62" i="6" s="1"/>
  <c r="AZ50" i="6"/>
  <c r="AA50" i="6" s="1"/>
  <c r="AZ38" i="6"/>
  <c r="AA38" i="6" s="1"/>
  <c r="AZ30" i="6"/>
  <c r="AA30" i="6" s="1"/>
  <c r="AZ18" i="6"/>
  <c r="AA18" i="6" s="1"/>
  <c r="AZ6" i="6"/>
  <c r="AA6" i="6" s="1"/>
  <c r="M352" i="10"/>
  <c r="V352" i="10" s="1"/>
  <c r="BD352" i="6"/>
  <c r="AE352" i="6" s="1"/>
  <c r="M340" i="10"/>
  <c r="V340" i="10" s="1"/>
  <c r="BD340" i="6"/>
  <c r="AE340" i="6" s="1"/>
  <c r="M328" i="10"/>
  <c r="V328" i="10" s="1"/>
  <c r="BD328" i="6"/>
  <c r="AE328" i="6" s="1"/>
  <c r="BD316" i="6"/>
  <c r="AE316" i="6" s="1"/>
  <c r="M316" i="10"/>
  <c r="V316" i="10" s="1"/>
  <c r="M308" i="10"/>
  <c r="V308" i="10" s="1"/>
  <c r="BD308" i="6"/>
  <c r="AE308" i="6" s="1"/>
  <c r="M296" i="10"/>
  <c r="V296" i="10" s="1"/>
  <c r="BD296" i="6"/>
  <c r="AE296" i="6" s="1"/>
  <c r="M288" i="10"/>
  <c r="V288" i="10" s="1"/>
  <c r="BD288" i="6"/>
  <c r="AE288" i="6" s="1"/>
  <c r="M276" i="10"/>
  <c r="V276" i="10" s="1"/>
  <c r="BD276" i="6"/>
  <c r="AE276" i="6" s="1"/>
  <c r="BD268" i="6"/>
  <c r="AE268" i="6" s="1"/>
  <c r="M268" i="10"/>
  <c r="V268" i="10" s="1"/>
  <c r="M256" i="10"/>
  <c r="V256" i="10" s="1"/>
  <c r="BD256" i="6"/>
  <c r="AE256" i="6" s="1"/>
  <c r="BD244" i="6"/>
  <c r="AE244" i="6" s="1"/>
  <c r="M244" i="10"/>
  <c r="V244" i="10" s="1"/>
  <c r="M236" i="10"/>
  <c r="V236" i="10" s="1"/>
  <c r="BD236" i="6"/>
  <c r="AE236" i="6" s="1"/>
  <c r="M224" i="10"/>
  <c r="V224" i="10" s="1"/>
  <c r="BD224" i="6"/>
  <c r="AE224" i="6" s="1"/>
  <c r="BD212" i="6"/>
  <c r="AE212" i="6" s="1"/>
  <c r="M212" i="10"/>
  <c r="V212" i="10" s="1"/>
  <c r="BD204" i="6"/>
  <c r="AE204" i="6" s="1"/>
  <c r="M204" i="10"/>
  <c r="V204" i="10" s="1"/>
  <c r="M192" i="10"/>
  <c r="V192" i="10" s="1"/>
  <c r="BD192" i="6"/>
  <c r="AE192" i="6" s="1"/>
  <c r="M184" i="10"/>
  <c r="V184" i="10" s="1"/>
  <c r="BD184" i="6"/>
  <c r="AE184" i="6" s="1"/>
  <c r="BD172" i="6"/>
  <c r="AE172" i="6" s="1"/>
  <c r="M172" i="10"/>
  <c r="V172" i="10" s="1"/>
  <c r="BD160" i="6"/>
  <c r="AE160" i="6" s="1"/>
  <c r="M160" i="10"/>
  <c r="V160" i="10" s="1"/>
  <c r="M152" i="10"/>
  <c r="V152" i="10" s="1"/>
  <c r="BD152" i="6"/>
  <c r="AE152" i="6" s="1"/>
  <c r="BD140" i="6"/>
  <c r="AE140" i="6" s="1"/>
  <c r="M140" i="10"/>
  <c r="V140" i="10" s="1"/>
  <c r="M128" i="10"/>
  <c r="V128" i="10" s="1"/>
  <c r="BD128" i="6"/>
  <c r="AE128" i="6" s="1"/>
  <c r="M120" i="10"/>
  <c r="V120" i="10" s="1"/>
  <c r="BD120" i="6"/>
  <c r="AE120" i="6" s="1"/>
  <c r="M112" i="10"/>
  <c r="V112" i="10" s="1"/>
  <c r="BD112" i="6"/>
  <c r="AE112" i="6" s="1"/>
  <c r="M100" i="10"/>
  <c r="V100" i="10" s="1"/>
  <c r="BD100" i="6"/>
  <c r="AE100" i="6" s="1"/>
  <c r="M88" i="10"/>
  <c r="V88" i="10" s="1"/>
  <c r="BD88" i="6"/>
  <c r="AE88" i="6" s="1"/>
  <c r="M80" i="10"/>
  <c r="V80" i="10" s="1"/>
  <c r="BD80" i="6"/>
  <c r="AE80" i="6" s="1"/>
  <c r="M68" i="10"/>
  <c r="V68" i="10" s="1"/>
  <c r="BD68" i="6"/>
  <c r="AE68" i="6" s="1"/>
  <c r="M56" i="10"/>
  <c r="V56" i="10" s="1"/>
  <c r="BD56" i="6"/>
  <c r="AE56" i="6" s="1"/>
  <c r="BD44" i="6"/>
  <c r="AE44" i="6" s="1"/>
  <c r="M44" i="10"/>
  <c r="V44" i="10" s="1"/>
  <c r="BD32" i="6"/>
  <c r="AE32" i="6" s="1"/>
  <c r="M32" i="10"/>
  <c r="V32" i="10" s="1"/>
  <c r="M24" i="10"/>
  <c r="V24" i="10" s="1"/>
  <c r="BD24" i="6"/>
  <c r="AE24" i="6" s="1"/>
  <c r="M8" i="10"/>
  <c r="V8" i="10" s="1"/>
  <c r="BD8" i="6"/>
  <c r="AE8" i="6" s="1"/>
  <c r="AZ353" i="6"/>
  <c r="AA353" i="6" s="1"/>
  <c r="AZ345" i="6"/>
  <c r="AA345" i="6" s="1"/>
  <c r="AZ337" i="6"/>
  <c r="AA337" i="6" s="1"/>
  <c r="AZ329" i="6"/>
  <c r="AA329" i="6" s="1"/>
  <c r="AZ321" i="6"/>
  <c r="AA321" i="6" s="1"/>
  <c r="AZ313" i="6"/>
  <c r="AA313" i="6" s="1"/>
  <c r="AZ305" i="6"/>
  <c r="AA305" i="6" s="1"/>
  <c r="AZ297" i="6"/>
  <c r="AA297" i="6" s="1"/>
  <c r="AZ289" i="6"/>
  <c r="AA289" i="6" s="1"/>
  <c r="AZ281" i="6"/>
  <c r="AA281" i="6" s="1"/>
  <c r="AZ277" i="6"/>
  <c r="AA277" i="6" s="1"/>
  <c r="AZ269" i="6"/>
  <c r="AA269" i="6" s="1"/>
  <c r="AZ261" i="6"/>
  <c r="AA261" i="6" s="1"/>
  <c r="AZ253" i="6"/>
  <c r="AA253" i="6" s="1"/>
  <c r="AZ245" i="6"/>
  <c r="AA245" i="6" s="1"/>
  <c r="AZ237" i="6"/>
  <c r="AA237" i="6" s="1"/>
  <c r="AZ229" i="6"/>
  <c r="AA229" i="6" s="1"/>
  <c r="AZ221" i="6"/>
  <c r="AA221" i="6" s="1"/>
  <c r="AZ213" i="6"/>
  <c r="AA213" i="6" s="1"/>
  <c r="AZ205" i="6"/>
  <c r="AA205" i="6" s="1"/>
  <c r="AZ197" i="6"/>
  <c r="AA197" i="6" s="1"/>
  <c r="AZ189" i="6"/>
  <c r="AA189" i="6" s="1"/>
  <c r="AZ181" i="6"/>
  <c r="AA181" i="6" s="1"/>
  <c r="AZ173" i="6"/>
  <c r="AA173" i="6" s="1"/>
  <c r="AZ165" i="6"/>
  <c r="AA165" i="6" s="1"/>
  <c r="AZ157" i="6"/>
  <c r="AA157" i="6" s="1"/>
  <c r="AZ149" i="6"/>
  <c r="AA149" i="6" s="1"/>
  <c r="AZ141" i="6"/>
  <c r="AA141" i="6" s="1"/>
  <c r="AZ137" i="6"/>
  <c r="AA137" i="6" s="1"/>
  <c r="AZ129" i="6"/>
  <c r="AA129" i="6" s="1"/>
  <c r="AZ121" i="6"/>
  <c r="AA121" i="6" s="1"/>
  <c r="AZ113" i="6"/>
  <c r="AA113" i="6" s="1"/>
  <c r="AZ105" i="6"/>
  <c r="AA105" i="6" s="1"/>
  <c r="AZ97" i="6"/>
  <c r="AA97" i="6" s="1"/>
  <c r="AZ89" i="6"/>
  <c r="AA89" i="6" s="1"/>
  <c r="AZ85" i="6"/>
  <c r="AA85" i="6" s="1"/>
  <c r="AZ77" i="6"/>
  <c r="AA77" i="6" s="1"/>
  <c r="AZ65" i="6"/>
  <c r="AA65" i="6" s="1"/>
  <c r="AZ57" i="6"/>
  <c r="AA57" i="6" s="1"/>
  <c r="AZ49" i="6"/>
  <c r="AA49" i="6" s="1"/>
  <c r="AZ41" i="6"/>
  <c r="AA41" i="6" s="1"/>
  <c r="AZ33" i="6"/>
  <c r="AA33" i="6" s="1"/>
  <c r="AZ25" i="6"/>
  <c r="AZ17" i="6"/>
  <c r="AA17" i="6" s="1"/>
  <c r="AZ9" i="6"/>
  <c r="AA9" i="6" s="1"/>
  <c r="M351" i="10"/>
  <c r="V351" i="10" s="1"/>
  <c r="BD351" i="6"/>
  <c r="AE351" i="6" s="1"/>
  <c r="M343" i="10"/>
  <c r="V343" i="10" s="1"/>
  <c r="BD343" i="6"/>
  <c r="AE343" i="6" s="1"/>
  <c r="BD331" i="6"/>
  <c r="AE331" i="6" s="1"/>
  <c r="M331" i="10"/>
  <c r="V331" i="10" s="1"/>
  <c r="BD323" i="6"/>
  <c r="AE323" i="6" s="1"/>
  <c r="M323" i="10"/>
  <c r="V323" i="10" s="1"/>
  <c r="BD315" i="6"/>
  <c r="AE315" i="6" s="1"/>
  <c r="M315" i="10"/>
  <c r="V315" i="10" s="1"/>
  <c r="M311" i="10"/>
  <c r="V311" i="10" s="1"/>
  <c r="BD311" i="6"/>
  <c r="AE311" i="6" s="1"/>
  <c r="M303" i="10"/>
  <c r="V303" i="10" s="1"/>
  <c r="BD303" i="6"/>
  <c r="AE303" i="6" s="1"/>
  <c r="M295" i="10"/>
  <c r="V295" i="10" s="1"/>
  <c r="BD295" i="6"/>
  <c r="AE295" i="6" s="1"/>
  <c r="M287" i="10"/>
  <c r="V287" i="10" s="1"/>
  <c r="BD287" i="6"/>
  <c r="AE287" i="6" s="1"/>
  <c r="M279" i="10"/>
  <c r="V279" i="10" s="1"/>
  <c r="BD279" i="6"/>
  <c r="AE279" i="6" s="1"/>
  <c r="BD275" i="6"/>
  <c r="AE275" i="6" s="1"/>
  <c r="M275" i="10"/>
  <c r="V275" i="10" s="1"/>
  <c r="BD267" i="6"/>
  <c r="AE267" i="6" s="1"/>
  <c r="M267" i="10"/>
  <c r="V267" i="10" s="1"/>
  <c r="BD259" i="6"/>
  <c r="AE259" i="6" s="1"/>
  <c r="M259" i="10"/>
  <c r="V259" i="10" s="1"/>
  <c r="BD251" i="6"/>
  <c r="AE251" i="6" s="1"/>
  <c r="M251" i="10"/>
  <c r="V251" i="10" s="1"/>
  <c r="BD243" i="6"/>
  <c r="AE243" i="6" s="1"/>
  <c r="M243" i="10"/>
  <c r="V243" i="10" s="1"/>
  <c r="BD235" i="6"/>
  <c r="AE235" i="6" s="1"/>
  <c r="M235" i="10"/>
  <c r="V235" i="10" s="1"/>
  <c r="BD227" i="6"/>
  <c r="AE227" i="6" s="1"/>
  <c r="M227" i="10"/>
  <c r="V227" i="10" s="1"/>
  <c r="BD219" i="6"/>
  <c r="AE219" i="6" s="1"/>
  <c r="M219" i="10"/>
  <c r="V219" i="10" s="1"/>
  <c r="BD211" i="6"/>
  <c r="AE211" i="6" s="1"/>
  <c r="M211" i="10"/>
  <c r="V211" i="10" s="1"/>
  <c r="BD203" i="6"/>
  <c r="AE203" i="6" s="1"/>
  <c r="M203" i="10"/>
  <c r="V203" i="10" s="1"/>
  <c r="M195" i="10"/>
  <c r="V195" i="10" s="1"/>
  <c r="BD195" i="6"/>
  <c r="AE195" i="6" s="1"/>
  <c r="M187" i="10"/>
  <c r="V187" i="10" s="1"/>
  <c r="BD187" i="6"/>
  <c r="AE187" i="6" s="1"/>
  <c r="M179" i="10"/>
  <c r="V179" i="10" s="1"/>
  <c r="BD179" i="6"/>
  <c r="AE179" i="6" s="1"/>
  <c r="M167" i="10"/>
  <c r="V167" i="10" s="1"/>
  <c r="BD167" i="6"/>
  <c r="AE167" i="6" s="1"/>
  <c r="M155" i="10"/>
  <c r="V155" i="10" s="1"/>
  <c r="BD155" i="6"/>
  <c r="AE155" i="6" s="1"/>
  <c r="BD151" i="6"/>
  <c r="AE151" i="6" s="1"/>
  <c r="M151" i="10"/>
  <c r="V151" i="10" s="1"/>
  <c r="M143" i="10"/>
  <c r="V143" i="10" s="1"/>
  <c r="BD143" i="6"/>
  <c r="AE143" i="6" s="1"/>
  <c r="M135" i="10"/>
  <c r="V135" i="10" s="1"/>
  <c r="BD135" i="6"/>
  <c r="AE135" i="6" s="1"/>
  <c r="M127" i="10"/>
  <c r="V127" i="10" s="1"/>
  <c r="BD127" i="6"/>
  <c r="AE127" i="6" s="1"/>
  <c r="BD119" i="6"/>
  <c r="AE119" i="6" s="1"/>
  <c r="M119" i="10"/>
  <c r="V119" i="10" s="1"/>
  <c r="BD111" i="6"/>
  <c r="AE111" i="6" s="1"/>
  <c r="M111" i="10"/>
  <c r="V111" i="10" s="1"/>
  <c r="BD103" i="6"/>
  <c r="AE103" i="6" s="1"/>
  <c r="M103" i="10"/>
  <c r="V103" i="10" s="1"/>
  <c r="BD95" i="6"/>
  <c r="AE95" i="6" s="1"/>
  <c r="M95" i="10"/>
  <c r="V95" i="10" s="1"/>
  <c r="BD87" i="6"/>
  <c r="AE87" i="6" s="1"/>
  <c r="M87" i="10"/>
  <c r="V87" i="10" s="1"/>
  <c r="BD79" i="6"/>
  <c r="AE79" i="6" s="1"/>
  <c r="M79" i="10"/>
  <c r="V79" i="10" s="1"/>
  <c r="M67" i="10"/>
  <c r="V67" i="10" s="1"/>
  <c r="BD67" i="6"/>
  <c r="AE67" i="6" s="1"/>
  <c r="BD59" i="6"/>
  <c r="AE59" i="6" s="1"/>
  <c r="M59" i="10"/>
  <c r="V59" i="10" s="1"/>
  <c r="M51" i="10"/>
  <c r="V51" i="10" s="1"/>
  <c r="BD51" i="6"/>
  <c r="AE51" i="6" s="1"/>
  <c r="BD43" i="6"/>
  <c r="AE43" i="6" s="1"/>
  <c r="M43" i="10"/>
  <c r="V43" i="10" s="1"/>
  <c r="BD39" i="6"/>
  <c r="AE39" i="6" s="1"/>
  <c r="M39" i="10"/>
  <c r="V39" i="10" s="1"/>
  <c r="BD31" i="6"/>
  <c r="AE31" i="6" s="1"/>
  <c r="M31" i="10"/>
  <c r="V31" i="10" s="1"/>
  <c r="M23" i="10"/>
  <c r="V23" i="10" s="1"/>
  <c r="BD23" i="6"/>
  <c r="AE23" i="6" s="1"/>
  <c r="BD11" i="6"/>
  <c r="AE11" i="6" s="1"/>
  <c r="M11" i="10"/>
  <c r="V11" i="10" s="1"/>
  <c r="M7" i="10"/>
  <c r="V7" i="10" s="1"/>
  <c r="BD7" i="6"/>
  <c r="AE7" i="6" s="1"/>
  <c r="AZ352" i="6"/>
  <c r="AA352" i="6" s="1"/>
  <c r="AZ348" i="6"/>
  <c r="AA348" i="6" s="1"/>
  <c r="AZ344" i="6"/>
  <c r="AA344" i="6" s="1"/>
  <c r="AZ340" i="6"/>
  <c r="AA340" i="6" s="1"/>
  <c r="AZ336" i="6"/>
  <c r="AA336" i="6" s="1"/>
  <c r="AZ332" i="6"/>
  <c r="AA332" i="6" s="1"/>
  <c r="AZ328" i="6"/>
  <c r="AA328" i="6" s="1"/>
  <c r="AZ324" i="6"/>
  <c r="AA324" i="6" s="1"/>
  <c r="AZ320" i="6"/>
  <c r="AA320" i="6" s="1"/>
  <c r="AZ316" i="6"/>
  <c r="AA316" i="6" s="1"/>
  <c r="AZ312" i="6"/>
  <c r="AA312" i="6" s="1"/>
  <c r="AZ308" i="6"/>
  <c r="AA308" i="6" s="1"/>
  <c r="AZ304" i="6"/>
  <c r="AA304" i="6" s="1"/>
  <c r="AZ300" i="6"/>
  <c r="AA300" i="6" s="1"/>
  <c r="AZ296" i="6"/>
  <c r="AA296" i="6" s="1"/>
  <c r="AZ292" i="6"/>
  <c r="AA292" i="6" s="1"/>
  <c r="AZ288" i="6"/>
  <c r="AA288" i="6" s="1"/>
  <c r="AZ284" i="6"/>
  <c r="AA284" i="6" s="1"/>
  <c r="AZ280" i="6"/>
  <c r="AA280" i="6" s="1"/>
  <c r="AZ276" i="6"/>
  <c r="AA276" i="6" s="1"/>
  <c r="AZ272" i="6"/>
  <c r="AA272" i="6" s="1"/>
  <c r="AZ268" i="6"/>
  <c r="AA268" i="6" s="1"/>
  <c r="AZ264" i="6"/>
  <c r="AA264" i="6" s="1"/>
  <c r="AZ260" i="6"/>
  <c r="AA260" i="6" s="1"/>
  <c r="AZ256" i="6"/>
  <c r="AA256" i="6" s="1"/>
  <c r="AZ252" i="6"/>
  <c r="AA252" i="6" s="1"/>
  <c r="AZ248" i="6"/>
  <c r="AA248" i="6" s="1"/>
  <c r="AZ244" i="6"/>
  <c r="AA244" i="6" s="1"/>
  <c r="AZ240" i="6"/>
  <c r="AA240" i="6" s="1"/>
  <c r="AZ236" i="6"/>
  <c r="AA236" i="6" s="1"/>
  <c r="AZ232" i="6"/>
  <c r="AA232" i="6" s="1"/>
  <c r="AZ228" i="6"/>
  <c r="AA228" i="6" s="1"/>
  <c r="AZ224" i="6"/>
  <c r="AA224" i="6" s="1"/>
  <c r="AZ220" i="6"/>
  <c r="AA220" i="6" s="1"/>
  <c r="AZ216" i="6"/>
  <c r="AA216" i="6" s="1"/>
  <c r="AZ212" i="6"/>
  <c r="AA212" i="6" s="1"/>
  <c r="AZ208" i="6"/>
  <c r="AA208" i="6" s="1"/>
  <c r="AZ204" i="6"/>
  <c r="AA204" i="6" s="1"/>
  <c r="AZ200" i="6"/>
  <c r="AA200" i="6" s="1"/>
  <c r="AZ196" i="6"/>
  <c r="AA196" i="6" s="1"/>
  <c r="AZ192" i="6"/>
  <c r="AA192" i="6" s="1"/>
  <c r="AZ188" i="6"/>
  <c r="AA188" i="6" s="1"/>
  <c r="AZ184" i="6"/>
  <c r="AA184" i="6" s="1"/>
  <c r="AZ180" i="6"/>
  <c r="AA180" i="6" s="1"/>
  <c r="AZ176" i="6"/>
  <c r="AA176" i="6" s="1"/>
  <c r="AZ172" i="6"/>
  <c r="AA172" i="6" s="1"/>
  <c r="AZ168" i="6"/>
  <c r="AA168" i="6" s="1"/>
  <c r="AZ164" i="6"/>
  <c r="AA164" i="6" s="1"/>
  <c r="AZ160" i="6"/>
  <c r="AA160" i="6" s="1"/>
  <c r="AZ156" i="6"/>
  <c r="AA156" i="6" s="1"/>
  <c r="AZ152" i="6"/>
  <c r="AA152" i="6" s="1"/>
  <c r="AZ148" i="6"/>
  <c r="AA148" i="6" s="1"/>
  <c r="AZ144" i="6"/>
  <c r="AA144" i="6" s="1"/>
  <c r="AZ140" i="6"/>
  <c r="AA140" i="6" s="1"/>
  <c r="AZ136" i="6"/>
  <c r="AA136" i="6" s="1"/>
  <c r="AZ132" i="6"/>
  <c r="AA132" i="6" s="1"/>
  <c r="AZ128" i="6"/>
  <c r="AA128" i="6" s="1"/>
  <c r="AZ124" i="6"/>
  <c r="AA124" i="6" s="1"/>
  <c r="AZ120" i="6"/>
  <c r="AA120" i="6" s="1"/>
  <c r="AZ116" i="6"/>
  <c r="AA116" i="6" s="1"/>
  <c r="AZ112" i="6"/>
  <c r="AA112" i="6" s="1"/>
  <c r="AZ108" i="6"/>
  <c r="AA108" i="6" s="1"/>
  <c r="AZ104" i="6"/>
  <c r="AA104" i="6" s="1"/>
  <c r="AZ100" i="6"/>
  <c r="AA100" i="6" s="1"/>
  <c r="AZ96" i="6"/>
  <c r="AA96" i="6" s="1"/>
  <c r="AZ92" i="6"/>
  <c r="AA92" i="6" s="1"/>
  <c r="AZ88" i="6"/>
  <c r="AA88" i="6" s="1"/>
  <c r="AZ84" i="6"/>
  <c r="AA84" i="6" s="1"/>
  <c r="AZ80" i="6"/>
  <c r="AA80" i="6" s="1"/>
  <c r="AZ76" i="6"/>
  <c r="AA76" i="6" s="1"/>
  <c r="AZ72" i="6"/>
  <c r="AA72" i="6" s="1"/>
  <c r="AZ68" i="6"/>
  <c r="AA68" i="6" s="1"/>
  <c r="AZ64" i="6"/>
  <c r="AA64" i="6" s="1"/>
  <c r="AZ60" i="6"/>
  <c r="AA60" i="6" s="1"/>
  <c r="AZ56" i="6"/>
  <c r="AA56" i="6" s="1"/>
  <c r="AZ52" i="6"/>
  <c r="AA52" i="6" s="1"/>
  <c r="AZ48" i="6"/>
  <c r="AA48" i="6" s="1"/>
  <c r="AZ44" i="6"/>
  <c r="AA44" i="6" s="1"/>
  <c r="AZ40" i="6"/>
  <c r="AA40" i="6" s="1"/>
  <c r="AZ36" i="6"/>
  <c r="AA36" i="6" s="1"/>
  <c r="AZ32" i="6"/>
  <c r="AA32" i="6" s="1"/>
  <c r="AZ28" i="6"/>
  <c r="AA28" i="6" s="1"/>
  <c r="AZ24" i="6"/>
  <c r="AA24" i="6" s="1"/>
  <c r="AZ20" i="6"/>
  <c r="AA20" i="6" s="1"/>
  <c r="AZ16" i="6"/>
  <c r="AA16" i="6" s="1"/>
  <c r="AZ12" i="6"/>
  <c r="AA12" i="6" s="1"/>
  <c r="AZ8" i="6"/>
  <c r="AA8" i="6" s="1"/>
  <c r="AZ4" i="6"/>
  <c r="AA4" i="6" s="1"/>
  <c r="M354" i="10"/>
  <c r="V354" i="10" s="1"/>
  <c r="BD354" i="6"/>
  <c r="AE354" i="6" s="1"/>
  <c r="M350" i="10"/>
  <c r="V350" i="10" s="1"/>
  <c r="BD350" i="6"/>
  <c r="AE350" i="6" s="1"/>
  <c r="M346" i="10"/>
  <c r="V346" i="10" s="1"/>
  <c r="BD346" i="6"/>
  <c r="AE346" i="6" s="1"/>
  <c r="M342" i="10"/>
  <c r="V342" i="10" s="1"/>
  <c r="BD342" i="6"/>
  <c r="AE342" i="6" s="1"/>
  <c r="M338" i="10"/>
  <c r="V338" i="10" s="1"/>
  <c r="BD338" i="6"/>
  <c r="AE338" i="6" s="1"/>
  <c r="M334" i="10"/>
  <c r="V334" i="10" s="1"/>
  <c r="BD334" i="6"/>
  <c r="AE334" i="6" s="1"/>
  <c r="M330" i="10"/>
  <c r="V330" i="10" s="1"/>
  <c r="BD330" i="6"/>
  <c r="AE330" i="6" s="1"/>
  <c r="M326" i="10"/>
  <c r="V326" i="10" s="1"/>
  <c r="BD326" i="6"/>
  <c r="AE326" i="6" s="1"/>
  <c r="M322" i="10"/>
  <c r="V322" i="10" s="1"/>
  <c r="BD322" i="6"/>
  <c r="AE322" i="6" s="1"/>
  <c r="M318" i="10"/>
  <c r="V318" i="10" s="1"/>
  <c r="BD318" i="6"/>
  <c r="AE318" i="6" s="1"/>
  <c r="M314" i="10"/>
  <c r="V314" i="10" s="1"/>
  <c r="BD314" i="6"/>
  <c r="AE314" i="6" s="1"/>
  <c r="M310" i="10"/>
  <c r="V310" i="10" s="1"/>
  <c r="BD310" i="6"/>
  <c r="AE310" i="6" s="1"/>
  <c r="M306" i="10"/>
  <c r="V306" i="10" s="1"/>
  <c r="BD306" i="6"/>
  <c r="AE306" i="6" s="1"/>
  <c r="M302" i="10"/>
  <c r="V302" i="10" s="1"/>
  <c r="BD302" i="6"/>
  <c r="AE302" i="6" s="1"/>
  <c r="M298" i="10"/>
  <c r="V298" i="10" s="1"/>
  <c r="BD298" i="6"/>
  <c r="AE298" i="6" s="1"/>
  <c r="M294" i="10"/>
  <c r="V294" i="10" s="1"/>
  <c r="BD294" i="6"/>
  <c r="AE294" i="6" s="1"/>
  <c r="M290" i="10"/>
  <c r="V290" i="10" s="1"/>
  <c r="BD290" i="6"/>
  <c r="AE290" i="6" s="1"/>
  <c r="M286" i="10"/>
  <c r="V286" i="10" s="1"/>
  <c r="BD286" i="6"/>
  <c r="AE286" i="6" s="1"/>
  <c r="M282" i="10"/>
  <c r="V282" i="10" s="1"/>
  <c r="BD282" i="6"/>
  <c r="AE282" i="6" s="1"/>
  <c r="M278" i="10"/>
  <c r="V278" i="10" s="1"/>
  <c r="BD278" i="6"/>
  <c r="AE278" i="6" s="1"/>
  <c r="M274" i="10"/>
  <c r="V274" i="10" s="1"/>
  <c r="BD274" i="6"/>
  <c r="AE274" i="6" s="1"/>
  <c r="M270" i="10"/>
  <c r="V270" i="10" s="1"/>
  <c r="BD270" i="6"/>
  <c r="AE270" i="6" s="1"/>
  <c r="M266" i="10"/>
  <c r="V266" i="10" s="1"/>
  <c r="BD266" i="6"/>
  <c r="AE266" i="6" s="1"/>
  <c r="M262" i="10"/>
  <c r="V262" i="10" s="1"/>
  <c r="BD262" i="6"/>
  <c r="AE262" i="6" s="1"/>
  <c r="M258" i="10"/>
  <c r="V258" i="10" s="1"/>
  <c r="BD258" i="6"/>
  <c r="AE258" i="6" s="1"/>
  <c r="M254" i="10"/>
  <c r="V254" i="10" s="1"/>
  <c r="BD254" i="6"/>
  <c r="AE254" i="6" s="1"/>
  <c r="M250" i="10"/>
  <c r="V250" i="10" s="1"/>
  <c r="BD250" i="6"/>
  <c r="AE250" i="6" s="1"/>
  <c r="M246" i="10"/>
  <c r="V246" i="10" s="1"/>
  <c r="BD246" i="6"/>
  <c r="AE246" i="6" s="1"/>
  <c r="M242" i="10"/>
  <c r="V242" i="10" s="1"/>
  <c r="BD242" i="6"/>
  <c r="AE242" i="6" s="1"/>
  <c r="M238" i="10"/>
  <c r="V238" i="10" s="1"/>
  <c r="BD238" i="6"/>
  <c r="AE238" i="6" s="1"/>
  <c r="M234" i="10"/>
  <c r="V234" i="10" s="1"/>
  <c r="BD234" i="6"/>
  <c r="AE234" i="6" s="1"/>
  <c r="M230" i="10"/>
  <c r="V230" i="10" s="1"/>
  <c r="BD230" i="6"/>
  <c r="AE230" i="6" s="1"/>
  <c r="M226" i="10"/>
  <c r="V226" i="10" s="1"/>
  <c r="BD226" i="6"/>
  <c r="AE226" i="6" s="1"/>
  <c r="M222" i="10"/>
  <c r="V222" i="10" s="1"/>
  <c r="BD222" i="6"/>
  <c r="AE222" i="6" s="1"/>
  <c r="M218" i="10"/>
  <c r="V218" i="10" s="1"/>
  <c r="BD218" i="6"/>
  <c r="AE218" i="6" s="1"/>
  <c r="M214" i="10"/>
  <c r="V214" i="10" s="1"/>
  <c r="BD214" i="6"/>
  <c r="AE214" i="6" s="1"/>
  <c r="M210" i="10"/>
  <c r="V210" i="10" s="1"/>
  <c r="BD210" i="6"/>
  <c r="AE210" i="6" s="1"/>
  <c r="M206" i="10"/>
  <c r="V206" i="10" s="1"/>
  <c r="BD206" i="6"/>
  <c r="AE206" i="6" s="1"/>
  <c r="M202" i="10"/>
  <c r="V202" i="10" s="1"/>
  <c r="BD202" i="6"/>
  <c r="AE202" i="6" s="1"/>
  <c r="M198" i="10"/>
  <c r="V198" i="10" s="1"/>
  <c r="BD198" i="6"/>
  <c r="AE198" i="6" s="1"/>
  <c r="BD194" i="6"/>
  <c r="AE194" i="6" s="1"/>
  <c r="M194" i="10"/>
  <c r="V194" i="10" s="1"/>
  <c r="M190" i="10"/>
  <c r="V190" i="10" s="1"/>
  <c r="BD190" i="6"/>
  <c r="AE190" i="6" s="1"/>
  <c r="M186" i="10"/>
  <c r="V186" i="10" s="1"/>
  <c r="BD186" i="6"/>
  <c r="AE186" i="6" s="1"/>
  <c r="BD182" i="6"/>
  <c r="AE182" i="6" s="1"/>
  <c r="M182" i="10"/>
  <c r="V182" i="10" s="1"/>
  <c r="BD178" i="6"/>
  <c r="AE178" i="6" s="1"/>
  <c r="M178" i="10"/>
  <c r="V178" i="10" s="1"/>
  <c r="M174" i="10"/>
  <c r="V174" i="10" s="1"/>
  <c r="BD174" i="6"/>
  <c r="AE174" i="6" s="1"/>
  <c r="M170" i="10"/>
  <c r="V170" i="10" s="1"/>
  <c r="BD170" i="6"/>
  <c r="AE170" i="6" s="1"/>
  <c r="M166" i="10"/>
  <c r="V166" i="10" s="1"/>
  <c r="BD166" i="6"/>
  <c r="AE166" i="6" s="1"/>
  <c r="BD162" i="6"/>
  <c r="AE162" i="6" s="1"/>
  <c r="M162" i="10"/>
  <c r="V162" i="10" s="1"/>
  <c r="M158" i="10"/>
  <c r="V158" i="10" s="1"/>
  <c r="BD158" i="6"/>
  <c r="AE158" i="6" s="1"/>
  <c r="M154" i="10"/>
  <c r="V154" i="10" s="1"/>
  <c r="BD154" i="6"/>
  <c r="AE154" i="6" s="1"/>
  <c r="BD150" i="6"/>
  <c r="AE150" i="6" s="1"/>
  <c r="M150" i="10"/>
  <c r="V150" i="10" s="1"/>
  <c r="BD146" i="6"/>
  <c r="AE146" i="6" s="1"/>
  <c r="M146" i="10"/>
  <c r="V146" i="10" s="1"/>
  <c r="M142" i="10"/>
  <c r="V142" i="10" s="1"/>
  <c r="BD142" i="6"/>
  <c r="AE142" i="6" s="1"/>
  <c r="M138" i="10"/>
  <c r="V138" i="10" s="1"/>
  <c r="BD138" i="6"/>
  <c r="AE138" i="6" s="1"/>
  <c r="M134" i="10"/>
  <c r="V134" i="10" s="1"/>
  <c r="BD134" i="6"/>
  <c r="AE134" i="6" s="1"/>
  <c r="BD130" i="6"/>
  <c r="AE130" i="6" s="1"/>
  <c r="M130" i="10"/>
  <c r="V130" i="10" s="1"/>
  <c r="M126" i="10"/>
  <c r="V126" i="10" s="1"/>
  <c r="BD126" i="6"/>
  <c r="AE126" i="6" s="1"/>
  <c r="M122" i="10"/>
  <c r="V122" i="10" s="1"/>
  <c r="BD122" i="6"/>
  <c r="AE122" i="6" s="1"/>
  <c r="BD118" i="6"/>
  <c r="AE118" i="6" s="1"/>
  <c r="M118" i="10"/>
  <c r="V118" i="10" s="1"/>
  <c r="M114" i="10"/>
  <c r="V114" i="10" s="1"/>
  <c r="BD114" i="6"/>
  <c r="AE114" i="6" s="1"/>
  <c r="M110" i="10"/>
  <c r="V110" i="10" s="1"/>
  <c r="BD110" i="6"/>
  <c r="AE110" i="6" s="1"/>
  <c r="M106" i="10"/>
  <c r="V106" i="10" s="1"/>
  <c r="BD106" i="6"/>
  <c r="AE106" i="6" s="1"/>
  <c r="M102" i="10"/>
  <c r="V102" i="10" s="1"/>
  <c r="BD102" i="6"/>
  <c r="AE102" i="6" s="1"/>
  <c r="BD98" i="6"/>
  <c r="AE98" i="6" s="1"/>
  <c r="M98" i="10"/>
  <c r="V98" i="10" s="1"/>
  <c r="M94" i="10"/>
  <c r="V94" i="10" s="1"/>
  <c r="BD94" i="6"/>
  <c r="AE94" i="6" s="1"/>
  <c r="M90" i="10"/>
  <c r="V90" i="10" s="1"/>
  <c r="BD90" i="6"/>
  <c r="AE90" i="6" s="1"/>
  <c r="BD86" i="6"/>
  <c r="AE86" i="6" s="1"/>
  <c r="M86" i="10"/>
  <c r="V86" i="10" s="1"/>
  <c r="M82" i="10"/>
  <c r="V82" i="10" s="1"/>
  <c r="BD82" i="6"/>
  <c r="AE82" i="6" s="1"/>
  <c r="M78" i="10"/>
  <c r="V78" i="10" s="1"/>
  <c r="BD78" i="6"/>
  <c r="AE78" i="6" s="1"/>
  <c r="M74" i="10"/>
  <c r="V74" i="10" s="1"/>
  <c r="BD74" i="6"/>
  <c r="AE74" i="6" s="1"/>
  <c r="M70" i="10"/>
  <c r="V70" i="10" s="1"/>
  <c r="BD70" i="6"/>
  <c r="AE70" i="6" s="1"/>
  <c r="BD66" i="6"/>
  <c r="AE66" i="6" s="1"/>
  <c r="M66" i="10"/>
  <c r="V66" i="10" s="1"/>
  <c r="M62" i="10"/>
  <c r="V62" i="10" s="1"/>
  <c r="BD62" i="6"/>
  <c r="AE62" i="6" s="1"/>
  <c r="M58" i="10"/>
  <c r="V58" i="10" s="1"/>
  <c r="BD58" i="6"/>
  <c r="AE58" i="6" s="1"/>
  <c r="BD54" i="6"/>
  <c r="AE54" i="6" s="1"/>
  <c r="M54" i="10"/>
  <c r="V54" i="10" s="1"/>
  <c r="M50" i="10"/>
  <c r="V50" i="10" s="1"/>
  <c r="BD50" i="6"/>
  <c r="AE50" i="6" s="1"/>
  <c r="M46" i="10"/>
  <c r="V46" i="10" s="1"/>
  <c r="BD46" i="6"/>
  <c r="AE46" i="6" s="1"/>
  <c r="M42" i="10"/>
  <c r="V42" i="10" s="1"/>
  <c r="BD42" i="6"/>
  <c r="AE42" i="6" s="1"/>
  <c r="M38" i="10"/>
  <c r="V38" i="10" s="1"/>
  <c r="BD38" i="6"/>
  <c r="AE38" i="6" s="1"/>
  <c r="BD34" i="6"/>
  <c r="AE34" i="6" s="1"/>
  <c r="M30" i="10"/>
  <c r="V30" i="10" s="1"/>
  <c r="BD30" i="6"/>
  <c r="AE30" i="6" s="1"/>
  <c r="M26" i="10"/>
  <c r="V26" i="10" s="1"/>
  <c r="BD26" i="6"/>
  <c r="AE26" i="6" s="1"/>
  <c r="M22" i="10"/>
  <c r="V22" i="10" s="1"/>
  <c r="BD22" i="6"/>
  <c r="AE22" i="6" s="1"/>
  <c r="M18" i="10"/>
  <c r="V18" i="10" s="1"/>
  <c r="BD18" i="6"/>
  <c r="AE18" i="6" s="1"/>
  <c r="M14" i="10"/>
  <c r="V14" i="10" s="1"/>
  <c r="BD14" i="6"/>
  <c r="AE14" i="6" s="1"/>
  <c r="M10" i="10"/>
  <c r="V10" i="10" s="1"/>
  <c r="BD10" i="6"/>
  <c r="AE10" i="6" s="1"/>
  <c r="M6" i="10"/>
  <c r="V6" i="10" s="1"/>
  <c r="BD6" i="6"/>
  <c r="AE6" i="6" s="1"/>
  <c r="M2" i="10"/>
  <c r="V2" i="10" s="1"/>
  <c r="BD2" i="6"/>
  <c r="AE2" i="6" s="1"/>
  <c r="AZ346" i="6"/>
  <c r="AA346" i="6" s="1"/>
  <c r="AZ326" i="6"/>
  <c r="AA326" i="6" s="1"/>
  <c r="AZ314" i="6"/>
  <c r="AA314" i="6" s="1"/>
  <c r="AZ294" i="6"/>
  <c r="AA294" i="6" s="1"/>
  <c r="AZ282" i="6"/>
  <c r="AA282" i="6" s="1"/>
  <c r="AZ262" i="6"/>
  <c r="AA262" i="6" s="1"/>
  <c r="AZ242" i="6"/>
  <c r="AA242" i="6" s="1"/>
  <c r="AZ230" i="6"/>
  <c r="AA230" i="6" s="1"/>
  <c r="AZ210" i="6"/>
  <c r="AA210" i="6" s="1"/>
  <c r="AZ198" i="6"/>
  <c r="AA198" i="6" s="1"/>
  <c r="AZ178" i="6"/>
  <c r="AA178" i="6" s="1"/>
  <c r="AZ166" i="6"/>
  <c r="AA166" i="6" s="1"/>
  <c r="AZ146" i="6"/>
  <c r="AA146" i="6" s="1"/>
  <c r="AZ138" i="6"/>
  <c r="AA138" i="6" s="1"/>
  <c r="AZ122" i="6"/>
  <c r="AA122" i="6" s="1"/>
  <c r="AZ110" i="6"/>
  <c r="AA110" i="6" s="1"/>
  <c r="AZ90" i="6"/>
  <c r="AA90" i="6" s="1"/>
  <c r="AZ78" i="6"/>
  <c r="AA78" i="6" s="1"/>
  <c r="AZ58" i="6"/>
  <c r="AA58" i="6" s="1"/>
  <c r="AZ46" i="6"/>
  <c r="AA46" i="6" s="1"/>
  <c r="AZ26" i="6"/>
  <c r="AA26" i="6" s="1"/>
  <c r="AZ10" i="6"/>
  <c r="AA10" i="6" s="1"/>
  <c r="M348" i="10"/>
  <c r="V348" i="10" s="1"/>
  <c r="BD348" i="6"/>
  <c r="AE348" i="6" s="1"/>
  <c r="M336" i="10"/>
  <c r="V336" i="10" s="1"/>
  <c r="BD336" i="6"/>
  <c r="AE336" i="6" s="1"/>
  <c r="M320" i="10"/>
  <c r="V320" i="10" s="1"/>
  <c r="BD320" i="6"/>
  <c r="AE320" i="6" s="1"/>
  <c r="M304" i="10"/>
  <c r="V304" i="10" s="1"/>
  <c r="BD304" i="6"/>
  <c r="AE304" i="6" s="1"/>
  <c r="BD284" i="6"/>
  <c r="AE284" i="6" s="1"/>
  <c r="M284" i="10"/>
  <c r="V284" i="10" s="1"/>
  <c r="M264" i="10"/>
  <c r="V264" i="10" s="1"/>
  <c r="BD264" i="6"/>
  <c r="AE264" i="6" s="1"/>
  <c r="M248" i="10"/>
  <c r="V248" i="10" s="1"/>
  <c r="BD248" i="6"/>
  <c r="AE248" i="6" s="1"/>
  <c r="M232" i="10"/>
  <c r="V232" i="10" s="1"/>
  <c r="BD232" i="6"/>
  <c r="AE232" i="6" s="1"/>
  <c r="M216" i="10"/>
  <c r="V216" i="10" s="1"/>
  <c r="BD216" i="6"/>
  <c r="AE216" i="6" s="1"/>
  <c r="M200" i="10"/>
  <c r="V200" i="10" s="1"/>
  <c r="BD200" i="6"/>
  <c r="AE200" i="6" s="1"/>
  <c r="M180" i="10"/>
  <c r="V180" i="10" s="1"/>
  <c r="BD180" i="6"/>
  <c r="AE180" i="6" s="1"/>
  <c r="M164" i="10"/>
  <c r="V164" i="10" s="1"/>
  <c r="BD164" i="6"/>
  <c r="AE164" i="6" s="1"/>
  <c r="M148" i="10"/>
  <c r="V148" i="10" s="1"/>
  <c r="BD148" i="6"/>
  <c r="AE148" i="6" s="1"/>
  <c r="M132" i="10"/>
  <c r="V132" i="10" s="1"/>
  <c r="BD132" i="6"/>
  <c r="AE132" i="6" s="1"/>
  <c r="BD108" i="6"/>
  <c r="AE108" i="6" s="1"/>
  <c r="M108" i="10"/>
  <c r="V108" i="10" s="1"/>
  <c r="M92" i="10"/>
  <c r="V92" i="10" s="1"/>
  <c r="BD92" i="6"/>
  <c r="AE92" i="6" s="1"/>
  <c r="M72" i="10"/>
  <c r="V72" i="10" s="1"/>
  <c r="BD72" i="6"/>
  <c r="AE72" i="6" s="1"/>
  <c r="M60" i="10"/>
  <c r="V60" i="10" s="1"/>
  <c r="BD60" i="6"/>
  <c r="AE60" i="6" s="1"/>
  <c r="M40" i="10"/>
  <c r="V40" i="10" s="1"/>
  <c r="BD40" i="6"/>
  <c r="AE40" i="6" s="1"/>
  <c r="M28" i="10"/>
  <c r="V28" i="10" s="1"/>
  <c r="BD28" i="6"/>
  <c r="AE28" i="6" s="1"/>
  <c r="M16" i="10"/>
  <c r="V16" i="10" s="1"/>
  <c r="BD16" i="6"/>
  <c r="AE16" i="6" s="1"/>
  <c r="M12" i="10"/>
  <c r="V12" i="10" s="1"/>
  <c r="BD12" i="6"/>
  <c r="AE12" i="6" s="1"/>
  <c r="AZ349" i="6"/>
  <c r="AA349" i="6" s="1"/>
  <c r="AZ341" i="6"/>
  <c r="AA341" i="6" s="1"/>
  <c r="AZ333" i="6"/>
  <c r="AA333" i="6" s="1"/>
  <c r="AZ325" i="6"/>
  <c r="AA325" i="6" s="1"/>
  <c r="AZ317" i="6"/>
  <c r="AA317" i="6" s="1"/>
  <c r="AZ309" i="6"/>
  <c r="AA309" i="6" s="1"/>
  <c r="AZ301" i="6"/>
  <c r="AA301" i="6" s="1"/>
  <c r="AZ293" i="6"/>
  <c r="AA293" i="6" s="1"/>
  <c r="AZ285" i="6"/>
  <c r="AA285" i="6" s="1"/>
  <c r="AZ273" i="6"/>
  <c r="AA273" i="6" s="1"/>
  <c r="AZ265" i="6"/>
  <c r="AA265" i="6" s="1"/>
  <c r="AZ257" i="6"/>
  <c r="AA257" i="6" s="1"/>
  <c r="T249" i="10"/>
  <c r="AZ249" i="6"/>
  <c r="AA249" i="6" s="1"/>
  <c r="AZ241" i="6"/>
  <c r="AA241" i="6" s="1"/>
  <c r="AZ233" i="6"/>
  <c r="AA233" i="6" s="1"/>
  <c r="AZ225" i="6"/>
  <c r="AA225" i="6" s="1"/>
  <c r="AZ217" i="6"/>
  <c r="AA217" i="6" s="1"/>
  <c r="AZ209" i="6"/>
  <c r="AA209" i="6" s="1"/>
  <c r="AZ201" i="6"/>
  <c r="AA201" i="6" s="1"/>
  <c r="AZ193" i="6"/>
  <c r="AA193" i="6" s="1"/>
  <c r="AZ185" i="6"/>
  <c r="AA185" i="6" s="1"/>
  <c r="AZ177" i="6"/>
  <c r="AA177" i="6" s="1"/>
  <c r="AZ169" i="6"/>
  <c r="AA169" i="6" s="1"/>
  <c r="AZ161" i="6"/>
  <c r="AA161" i="6" s="1"/>
  <c r="AZ153" i="6"/>
  <c r="AA153" i="6" s="1"/>
  <c r="AZ145" i="6"/>
  <c r="AA145" i="6" s="1"/>
  <c r="AZ133" i="6"/>
  <c r="AA133" i="6" s="1"/>
  <c r="AZ125" i="6"/>
  <c r="AA125" i="6" s="1"/>
  <c r="AZ117" i="6"/>
  <c r="AA117" i="6" s="1"/>
  <c r="T109" i="10"/>
  <c r="AZ109" i="6"/>
  <c r="AA109" i="6" s="1"/>
  <c r="AZ101" i="6"/>
  <c r="AA101" i="6" s="1"/>
  <c r="AZ93" i="6"/>
  <c r="AA93" i="6" s="1"/>
  <c r="AZ81" i="6"/>
  <c r="AA81" i="6" s="1"/>
  <c r="AZ73" i="6"/>
  <c r="AA73" i="6" s="1"/>
  <c r="AZ69" i="6"/>
  <c r="AA69" i="6" s="1"/>
  <c r="AZ61" i="6"/>
  <c r="AA61" i="6" s="1"/>
  <c r="AZ53" i="6"/>
  <c r="AZ45" i="6"/>
  <c r="AA45" i="6" s="1"/>
  <c r="AZ37" i="6"/>
  <c r="AA37" i="6" s="1"/>
  <c r="AZ29" i="6"/>
  <c r="AA29" i="6" s="1"/>
  <c r="AZ21" i="6"/>
  <c r="AA21" i="6" s="1"/>
  <c r="AZ13" i="6"/>
  <c r="AA13" i="6" s="1"/>
  <c r="AZ5" i="6"/>
  <c r="AA5" i="6" s="1"/>
  <c r="BD355" i="6"/>
  <c r="AE355" i="6" s="1"/>
  <c r="M355" i="10"/>
  <c r="V355" i="10" s="1"/>
  <c r="BD347" i="6"/>
  <c r="AE347" i="6" s="1"/>
  <c r="M347" i="10"/>
  <c r="V347" i="10" s="1"/>
  <c r="BD339" i="6"/>
  <c r="AE339" i="6" s="1"/>
  <c r="M339" i="10"/>
  <c r="V339" i="10" s="1"/>
  <c r="M335" i="10"/>
  <c r="V335" i="10" s="1"/>
  <c r="BD335" i="6"/>
  <c r="AE335" i="6" s="1"/>
  <c r="M327" i="10"/>
  <c r="V327" i="10" s="1"/>
  <c r="BD327" i="6"/>
  <c r="AE327" i="6" s="1"/>
  <c r="M319" i="10"/>
  <c r="V319" i="10" s="1"/>
  <c r="BD319" i="6"/>
  <c r="AE319" i="6" s="1"/>
  <c r="BD307" i="6"/>
  <c r="AE307" i="6" s="1"/>
  <c r="M307" i="10"/>
  <c r="V307" i="10" s="1"/>
  <c r="BD299" i="6"/>
  <c r="AE299" i="6" s="1"/>
  <c r="M299" i="10"/>
  <c r="V299" i="10" s="1"/>
  <c r="BD291" i="6"/>
  <c r="AE291" i="6" s="1"/>
  <c r="M291" i="10"/>
  <c r="V291" i="10" s="1"/>
  <c r="BD283" i="6"/>
  <c r="AE283" i="6" s="1"/>
  <c r="M283" i="10"/>
  <c r="V283" i="10" s="1"/>
  <c r="M271" i="10"/>
  <c r="V271" i="10" s="1"/>
  <c r="BD271" i="6"/>
  <c r="AE271" i="6" s="1"/>
  <c r="M263" i="10"/>
  <c r="V263" i="10" s="1"/>
  <c r="BD263" i="6"/>
  <c r="AE263" i="6" s="1"/>
  <c r="M255" i="10"/>
  <c r="V255" i="10" s="1"/>
  <c r="BD255" i="6"/>
  <c r="AE255" i="6" s="1"/>
  <c r="M247" i="10"/>
  <c r="V247" i="10" s="1"/>
  <c r="BD247" i="6"/>
  <c r="AE247" i="6" s="1"/>
  <c r="M239" i="10"/>
  <c r="V239" i="10" s="1"/>
  <c r="BD239" i="6"/>
  <c r="AE239" i="6" s="1"/>
  <c r="M231" i="10"/>
  <c r="V231" i="10" s="1"/>
  <c r="BD231" i="6"/>
  <c r="AE231" i="6" s="1"/>
  <c r="M223" i="10"/>
  <c r="V223" i="10" s="1"/>
  <c r="BD223" i="6"/>
  <c r="AE223" i="6" s="1"/>
  <c r="M215" i="10"/>
  <c r="V215" i="10" s="1"/>
  <c r="BD215" i="6"/>
  <c r="AE215" i="6" s="1"/>
  <c r="M207" i="10"/>
  <c r="V207" i="10" s="1"/>
  <c r="BD207" i="6"/>
  <c r="AE207" i="6" s="1"/>
  <c r="M199" i="10"/>
  <c r="V199" i="10" s="1"/>
  <c r="BD199" i="6"/>
  <c r="AE199" i="6" s="1"/>
  <c r="M191" i="10"/>
  <c r="V191" i="10" s="1"/>
  <c r="BD191" i="6"/>
  <c r="AE191" i="6" s="1"/>
  <c r="BD183" i="6"/>
  <c r="AE183" i="6" s="1"/>
  <c r="M183" i="10"/>
  <c r="V183" i="10" s="1"/>
  <c r="M175" i="10"/>
  <c r="V175" i="10" s="1"/>
  <c r="BD175" i="6"/>
  <c r="AE175" i="6" s="1"/>
  <c r="BD171" i="6"/>
  <c r="AE171" i="6" s="1"/>
  <c r="M171" i="10"/>
  <c r="V171" i="10" s="1"/>
  <c r="M163" i="10"/>
  <c r="V163" i="10" s="1"/>
  <c r="BD163" i="6"/>
  <c r="AE163" i="6" s="1"/>
  <c r="M159" i="10"/>
  <c r="V159" i="10" s="1"/>
  <c r="BD159" i="6"/>
  <c r="AE159" i="6" s="1"/>
  <c r="M147" i="10"/>
  <c r="V147" i="10" s="1"/>
  <c r="BD147" i="6"/>
  <c r="AE147" i="6" s="1"/>
  <c r="BD139" i="6"/>
  <c r="AE139" i="6" s="1"/>
  <c r="M139" i="10"/>
  <c r="V139" i="10" s="1"/>
  <c r="M131" i="10"/>
  <c r="V131" i="10" s="1"/>
  <c r="BD131" i="6"/>
  <c r="AE131" i="6" s="1"/>
  <c r="M123" i="10"/>
  <c r="V123" i="10" s="1"/>
  <c r="BD123" i="6"/>
  <c r="AE123" i="6" s="1"/>
  <c r="M115" i="10"/>
  <c r="V115" i="10" s="1"/>
  <c r="BD115" i="6"/>
  <c r="AE115" i="6" s="1"/>
  <c r="BD107" i="6"/>
  <c r="AE107" i="6" s="1"/>
  <c r="M107" i="10"/>
  <c r="V107" i="10" s="1"/>
  <c r="M99" i="10"/>
  <c r="V99" i="10" s="1"/>
  <c r="BD99" i="6"/>
  <c r="AE99" i="6" s="1"/>
  <c r="BD91" i="6"/>
  <c r="AE91" i="6" s="1"/>
  <c r="M91" i="10"/>
  <c r="V91" i="10" s="1"/>
  <c r="M83" i="10"/>
  <c r="V83" i="10" s="1"/>
  <c r="BD83" i="6"/>
  <c r="AE83" i="6" s="1"/>
  <c r="BD75" i="6"/>
  <c r="AE75" i="6" s="1"/>
  <c r="M75" i="10"/>
  <c r="V75" i="10" s="1"/>
  <c r="BD71" i="6"/>
  <c r="AE71" i="6" s="1"/>
  <c r="M71" i="10"/>
  <c r="V71" i="10" s="1"/>
  <c r="BD63" i="6"/>
  <c r="AE63" i="6" s="1"/>
  <c r="M63" i="10"/>
  <c r="V63" i="10" s="1"/>
  <c r="BD55" i="6"/>
  <c r="AE55" i="6" s="1"/>
  <c r="M55" i="10"/>
  <c r="V55" i="10" s="1"/>
  <c r="BD47" i="6"/>
  <c r="AE47" i="6" s="1"/>
  <c r="M47" i="10"/>
  <c r="V47" i="10" s="1"/>
  <c r="M35" i="10"/>
  <c r="V35" i="10" s="1"/>
  <c r="BD35" i="6"/>
  <c r="AE35" i="6" s="1"/>
  <c r="BD27" i="6"/>
  <c r="AE27" i="6" s="1"/>
  <c r="M27" i="10"/>
  <c r="V27" i="10" s="1"/>
  <c r="BD19" i="6"/>
  <c r="AE19" i="6" s="1"/>
  <c r="M19" i="10"/>
  <c r="V19" i="10" s="1"/>
  <c r="M15" i="10"/>
  <c r="V15" i="10" s="1"/>
  <c r="BD15" i="6"/>
  <c r="AE15" i="6" s="1"/>
  <c r="BD3" i="6"/>
  <c r="AE3" i="6" s="1"/>
  <c r="M3" i="10"/>
  <c r="V3" i="10" s="1"/>
  <c r="AZ355" i="6"/>
  <c r="AA355" i="6" s="1"/>
  <c r="AZ351" i="6"/>
  <c r="AA351" i="6" s="1"/>
  <c r="AZ347" i="6"/>
  <c r="AA347" i="6" s="1"/>
  <c r="AZ343" i="6"/>
  <c r="AA343" i="6" s="1"/>
  <c r="AZ339" i="6"/>
  <c r="AA339" i="6" s="1"/>
  <c r="AZ335" i="6"/>
  <c r="AA335" i="6" s="1"/>
  <c r="AZ331" i="6"/>
  <c r="AA331" i="6" s="1"/>
  <c r="AZ327" i="6"/>
  <c r="AA327" i="6" s="1"/>
  <c r="AZ323" i="6"/>
  <c r="AA323" i="6" s="1"/>
  <c r="AZ319" i="6"/>
  <c r="AA319" i="6" s="1"/>
  <c r="AZ315" i="6"/>
  <c r="AA315" i="6" s="1"/>
  <c r="AZ311" i="6"/>
  <c r="AA311" i="6" s="1"/>
  <c r="AZ307" i="6"/>
  <c r="AA307" i="6" s="1"/>
  <c r="AZ303" i="6"/>
  <c r="AA303" i="6" s="1"/>
  <c r="AZ299" i="6"/>
  <c r="AA299" i="6" s="1"/>
  <c r="AZ295" i="6"/>
  <c r="AA295" i="6" s="1"/>
  <c r="AZ291" i="6"/>
  <c r="AA291" i="6" s="1"/>
  <c r="AZ287" i="6"/>
  <c r="AA287" i="6" s="1"/>
  <c r="AZ283" i="6"/>
  <c r="AA283" i="6" s="1"/>
  <c r="AZ279" i="6"/>
  <c r="AA279" i="6" s="1"/>
  <c r="AZ275" i="6"/>
  <c r="AA275" i="6" s="1"/>
  <c r="AZ271" i="6"/>
  <c r="AA271" i="6" s="1"/>
  <c r="AZ267" i="6"/>
  <c r="AA267" i="6" s="1"/>
  <c r="AZ263" i="6"/>
  <c r="AA263" i="6" s="1"/>
  <c r="AZ259" i="6"/>
  <c r="AA259" i="6" s="1"/>
  <c r="AZ255" i="6"/>
  <c r="AA255" i="6" s="1"/>
  <c r="AZ251" i="6"/>
  <c r="AA251" i="6" s="1"/>
  <c r="AZ247" i="6"/>
  <c r="AA247" i="6" s="1"/>
  <c r="AZ243" i="6"/>
  <c r="AA243" i="6" s="1"/>
  <c r="AZ239" i="6"/>
  <c r="AA239" i="6" s="1"/>
  <c r="AZ235" i="6"/>
  <c r="AA235" i="6" s="1"/>
  <c r="AZ231" i="6"/>
  <c r="AA231" i="6" s="1"/>
  <c r="AZ227" i="6"/>
  <c r="AA227" i="6" s="1"/>
  <c r="AZ223" i="6"/>
  <c r="AA223" i="6" s="1"/>
  <c r="AZ219" i="6"/>
  <c r="AA219" i="6" s="1"/>
  <c r="AZ215" i="6"/>
  <c r="AA215" i="6" s="1"/>
  <c r="AZ211" i="6"/>
  <c r="AA211" i="6" s="1"/>
  <c r="AZ207" i="6"/>
  <c r="AA207" i="6" s="1"/>
  <c r="AZ203" i="6"/>
  <c r="AA203" i="6" s="1"/>
  <c r="AZ199" i="6"/>
  <c r="AA199" i="6" s="1"/>
  <c r="AZ195" i="6"/>
  <c r="AA195" i="6" s="1"/>
  <c r="AZ191" i="6"/>
  <c r="AA191" i="6" s="1"/>
  <c r="AZ187" i="6"/>
  <c r="AA187" i="6" s="1"/>
  <c r="AZ183" i="6"/>
  <c r="AA183" i="6" s="1"/>
  <c r="AZ179" i="6"/>
  <c r="AA179" i="6" s="1"/>
  <c r="AZ175" i="6"/>
  <c r="AA175" i="6" s="1"/>
  <c r="AZ171" i="6"/>
  <c r="AA171" i="6" s="1"/>
  <c r="AZ167" i="6"/>
  <c r="AA167" i="6" s="1"/>
  <c r="AZ163" i="6"/>
  <c r="AA163" i="6" s="1"/>
  <c r="AZ159" i="6"/>
  <c r="AA159" i="6" s="1"/>
  <c r="AZ155" i="6"/>
  <c r="AA155" i="6" s="1"/>
  <c r="AZ151" i="6"/>
  <c r="AA151" i="6" s="1"/>
  <c r="AZ147" i="6"/>
  <c r="AA147" i="6" s="1"/>
  <c r="AZ143" i="6"/>
  <c r="AA143" i="6" s="1"/>
  <c r="AZ139" i="6"/>
  <c r="AA139" i="6" s="1"/>
  <c r="AZ135" i="6"/>
  <c r="AA135" i="6" s="1"/>
  <c r="AZ131" i="6"/>
  <c r="AA131" i="6" s="1"/>
  <c r="AZ127" i="6"/>
  <c r="AA127" i="6" s="1"/>
  <c r="AZ123" i="6"/>
  <c r="AA123" i="6" s="1"/>
  <c r="AZ119" i="6"/>
  <c r="AA119" i="6" s="1"/>
  <c r="AZ115" i="6"/>
  <c r="AA115" i="6" s="1"/>
  <c r="AZ111" i="6"/>
  <c r="AA111" i="6" s="1"/>
  <c r="AZ107" i="6"/>
  <c r="AA107" i="6" s="1"/>
  <c r="AZ103" i="6"/>
  <c r="AA103" i="6" s="1"/>
  <c r="AZ99" i="6"/>
  <c r="AA99" i="6" s="1"/>
  <c r="AZ95" i="6"/>
  <c r="AA95" i="6" s="1"/>
  <c r="AZ91" i="6"/>
  <c r="AA91" i="6" s="1"/>
  <c r="AZ87" i="6"/>
  <c r="AA87" i="6" s="1"/>
  <c r="AZ83" i="6"/>
  <c r="AA83" i="6" s="1"/>
  <c r="AZ79" i="6"/>
  <c r="AA79" i="6" s="1"/>
  <c r="AZ75" i="6"/>
  <c r="AA75" i="6" s="1"/>
  <c r="AZ71" i="6"/>
  <c r="AA71" i="6" s="1"/>
  <c r="AZ67" i="6"/>
  <c r="AA67" i="6" s="1"/>
  <c r="AZ63" i="6"/>
  <c r="AA63" i="6" s="1"/>
  <c r="AZ59" i="6"/>
  <c r="AA59" i="6" s="1"/>
  <c r="AZ55" i="6"/>
  <c r="AA55" i="6" s="1"/>
  <c r="AZ51" i="6"/>
  <c r="AA51" i="6" s="1"/>
  <c r="AZ47" i="6"/>
  <c r="AA47" i="6" s="1"/>
  <c r="AZ43" i="6"/>
  <c r="AA43" i="6" s="1"/>
  <c r="AZ39" i="6"/>
  <c r="AA39" i="6" s="1"/>
  <c r="AZ35" i="6"/>
  <c r="AA35" i="6" s="1"/>
  <c r="AZ31" i="6"/>
  <c r="AA31" i="6" s="1"/>
  <c r="AZ27" i="6"/>
  <c r="AA27" i="6" s="1"/>
  <c r="AZ23" i="6"/>
  <c r="AA23" i="6" s="1"/>
  <c r="AZ19" i="6"/>
  <c r="AA19" i="6" s="1"/>
  <c r="AZ15" i="6"/>
  <c r="AA15" i="6" s="1"/>
  <c r="AZ11" i="6"/>
  <c r="AA11" i="6" s="1"/>
  <c r="AZ7" i="6"/>
  <c r="AA7" i="6" s="1"/>
  <c r="AZ3" i="6"/>
  <c r="AA3" i="6" s="1"/>
  <c r="M353" i="10"/>
  <c r="V353" i="10" s="1"/>
  <c r="BD353" i="6"/>
  <c r="AE353" i="6" s="1"/>
  <c r="M349" i="10"/>
  <c r="V349" i="10" s="1"/>
  <c r="BD349" i="6"/>
  <c r="AE349" i="6" s="1"/>
  <c r="M345" i="10"/>
  <c r="V345" i="10" s="1"/>
  <c r="BD345" i="6"/>
  <c r="AE345" i="6" s="1"/>
  <c r="M341" i="10"/>
  <c r="V341" i="10" s="1"/>
  <c r="BD341" i="6"/>
  <c r="AE341" i="6" s="1"/>
  <c r="M337" i="10"/>
  <c r="V337" i="10" s="1"/>
  <c r="BD337" i="6"/>
  <c r="AE337" i="6" s="1"/>
  <c r="M333" i="10"/>
  <c r="V333" i="10" s="1"/>
  <c r="BD333" i="6"/>
  <c r="AE333" i="6" s="1"/>
  <c r="M329" i="10"/>
  <c r="V329" i="10" s="1"/>
  <c r="BD329" i="6"/>
  <c r="AE329" i="6" s="1"/>
  <c r="M325" i="10"/>
  <c r="V325" i="10" s="1"/>
  <c r="BD325" i="6"/>
  <c r="AE325" i="6" s="1"/>
  <c r="M321" i="10"/>
  <c r="V321" i="10" s="1"/>
  <c r="BD321" i="6"/>
  <c r="AE321" i="6" s="1"/>
  <c r="M317" i="10"/>
  <c r="V317" i="10" s="1"/>
  <c r="BD317" i="6"/>
  <c r="AE317" i="6" s="1"/>
  <c r="M313" i="10"/>
  <c r="V313" i="10" s="1"/>
  <c r="BD313" i="6"/>
  <c r="AE313" i="6" s="1"/>
  <c r="M309" i="10"/>
  <c r="V309" i="10" s="1"/>
  <c r="BD309" i="6"/>
  <c r="AE309" i="6" s="1"/>
  <c r="M305" i="10"/>
  <c r="V305" i="10" s="1"/>
  <c r="BD305" i="6"/>
  <c r="AE305" i="6" s="1"/>
  <c r="M301" i="10"/>
  <c r="V301" i="10" s="1"/>
  <c r="BD301" i="6"/>
  <c r="AE301" i="6" s="1"/>
  <c r="M297" i="10"/>
  <c r="V297" i="10" s="1"/>
  <c r="BD297" i="6"/>
  <c r="AE297" i="6" s="1"/>
  <c r="M293" i="10"/>
  <c r="V293" i="10" s="1"/>
  <c r="BD293" i="6"/>
  <c r="AE293" i="6" s="1"/>
  <c r="M289" i="10"/>
  <c r="V289" i="10" s="1"/>
  <c r="BD289" i="6"/>
  <c r="AE289" i="6" s="1"/>
  <c r="M285" i="10"/>
  <c r="V285" i="10" s="1"/>
  <c r="BD285" i="6"/>
  <c r="AE285" i="6" s="1"/>
  <c r="M281" i="10"/>
  <c r="V281" i="10" s="1"/>
  <c r="BD281" i="6"/>
  <c r="AE281" i="6" s="1"/>
  <c r="M277" i="10"/>
  <c r="V277" i="10" s="1"/>
  <c r="BD277" i="6"/>
  <c r="AE277" i="6" s="1"/>
  <c r="M273" i="10"/>
  <c r="V273" i="10" s="1"/>
  <c r="BD273" i="6"/>
  <c r="AE273" i="6" s="1"/>
  <c r="M269" i="10"/>
  <c r="V269" i="10" s="1"/>
  <c r="BD269" i="6"/>
  <c r="AE269" i="6" s="1"/>
  <c r="M265" i="10"/>
  <c r="V265" i="10" s="1"/>
  <c r="BD265" i="6"/>
  <c r="AE265" i="6" s="1"/>
  <c r="M261" i="10"/>
  <c r="V261" i="10" s="1"/>
  <c r="BD261" i="6"/>
  <c r="AE261" i="6" s="1"/>
  <c r="M257" i="10"/>
  <c r="V257" i="10" s="1"/>
  <c r="BD257" i="6"/>
  <c r="AE257" i="6" s="1"/>
  <c r="M253" i="10"/>
  <c r="V253" i="10" s="1"/>
  <c r="BD253" i="6"/>
  <c r="AE253" i="6" s="1"/>
  <c r="M249" i="10"/>
  <c r="V249" i="10" s="1"/>
  <c r="BD249" i="6"/>
  <c r="AE249" i="6" s="1"/>
  <c r="M245" i="10"/>
  <c r="V245" i="10" s="1"/>
  <c r="BD245" i="6"/>
  <c r="AE245" i="6" s="1"/>
  <c r="M241" i="10"/>
  <c r="V241" i="10" s="1"/>
  <c r="BD241" i="6"/>
  <c r="AE241" i="6" s="1"/>
  <c r="M237" i="10"/>
  <c r="V237" i="10" s="1"/>
  <c r="BD237" i="6"/>
  <c r="AE237" i="6" s="1"/>
  <c r="M233" i="10"/>
  <c r="V233" i="10" s="1"/>
  <c r="BD233" i="6"/>
  <c r="AE233" i="6" s="1"/>
  <c r="M229" i="10"/>
  <c r="V229" i="10" s="1"/>
  <c r="BD229" i="6"/>
  <c r="AE229" i="6" s="1"/>
  <c r="M225" i="10"/>
  <c r="V225" i="10" s="1"/>
  <c r="BD225" i="6"/>
  <c r="AE225" i="6" s="1"/>
  <c r="M221" i="10"/>
  <c r="V221" i="10" s="1"/>
  <c r="BD221" i="6"/>
  <c r="AE221" i="6" s="1"/>
  <c r="M217" i="10"/>
  <c r="V217" i="10" s="1"/>
  <c r="BD217" i="6"/>
  <c r="AE217" i="6" s="1"/>
  <c r="M213" i="10"/>
  <c r="V213" i="10" s="1"/>
  <c r="BD213" i="6"/>
  <c r="AE213" i="6" s="1"/>
  <c r="M209" i="10"/>
  <c r="V209" i="10" s="1"/>
  <c r="BD209" i="6"/>
  <c r="AE209" i="6" s="1"/>
  <c r="M205" i="10"/>
  <c r="V205" i="10" s="1"/>
  <c r="BD205" i="6"/>
  <c r="AE205" i="6" s="1"/>
  <c r="M201" i="10"/>
  <c r="V201" i="10" s="1"/>
  <c r="BD201" i="6"/>
  <c r="AE201" i="6" s="1"/>
  <c r="M197" i="10"/>
  <c r="V197" i="10" s="1"/>
  <c r="BD197" i="6"/>
  <c r="AE197" i="6" s="1"/>
  <c r="M193" i="10"/>
  <c r="V193" i="10" s="1"/>
  <c r="BD193" i="6"/>
  <c r="AE193" i="6" s="1"/>
  <c r="M189" i="10"/>
  <c r="V189" i="10" s="1"/>
  <c r="BD189" i="6"/>
  <c r="AE189" i="6" s="1"/>
  <c r="M185" i="10"/>
  <c r="V185" i="10" s="1"/>
  <c r="BD185" i="6"/>
  <c r="AE185" i="6" s="1"/>
  <c r="M181" i="10"/>
  <c r="V181" i="10" s="1"/>
  <c r="BD181" i="6"/>
  <c r="AE181" i="6" s="1"/>
  <c r="M177" i="10"/>
  <c r="V177" i="10" s="1"/>
  <c r="BD177" i="6"/>
  <c r="AE177" i="6" s="1"/>
  <c r="M173" i="10"/>
  <c r="V173" i="10" s="1"/>
  <c r="BD173" i="6"/>
  <c r="AE173" i="6" s="1"/>
  <c r="M169" i="10"/>
  <c r="V169" i="10" s="1"/>
  <c r="BD169" i="6"/>
  <c r="AE169" i="6" s="1"/>
  <c r="M165" i="10"/>
  <c r="V165" i="10" s="1"/>
  <c r="BD165" i="6"/>
  <c r="AE165" i="6" s="1"/>
  <c r="M161" i="10"/>
  <c r="V161" i="10" s="1"/>
  <c r="BD161" i="6"/>
  <c r="AE161" i="6" s="1"/>
  <c r="M157" i="10"/>
  <c r="V157" i="10" s="1"/>
  <c r="BD157" i="6"/>
  <c r="AE157" i="6" s="1"/>
  <c r="M153" i="10"/>
  <c r="V153" i="10" s="1"/>
  <c r="BD153" i="6"/>
  <c r="AE153" i="6" s="1"/>
  <c r="M149" i="10"/>
  <c r="V149" i="10" s="1"/>
  <c r="BD149" i="6"/>
  <c r="AE149" i="6" s="1"/>
  <c r="M145" i="10"/>
  <c r="V145" i="10" s="1"/>
  <c r="BD145" i="6"/>
  <c r="AE145" i="6" s="1"/>
  <c r="M141" i="10"/>
  <c r="V141" i="10" s="1"/>
  <c r="BD141" i="6"/>
  <c r="AE141" i="6" s="1"/>
  <c r="M137" i="10"/>
  <c r="V137" i="10" s="1"/>
  <c r="BD137" i="6"/>
  <c r="AE137" i="6" s="1"/>
  <c r="M133" i="10"/>
  <c r="V133" i="10" s="1"/>
  <c r="BD133" i="6"/>
  <c r="AE133" i="6" s="1"/>
  <c r="M129" i="10"/>
  <c r="V129" i="10" s="1"/>
  <c r="BD129" i="6"/>
  <c r="AE129" i="6" s="1"/>
  <c r="M125" i="10"/>
  <c r="V125" i="10" s="1"/>
  <c r="BD125" i="6"/>
  <c r="AE125" i="6" s="1"/>
  <c r="M121" i="10"/>
  <c r="V121" i="10" s="1"/>
  <c r="BD121" i="6"/>
  <c r="AE121" i="6" s="1"/>
  <c r="M117" i="10"/>
  <c r="V117" i="10" s="1"/>
  <c r="BD117" i="6"/>
  <c r="AE117" i="6" s="1"/>
  <c r="M113" i="10"/>
  <c r="V113" i="10" s="1"/>
  <c r="BD113" i="6"/>
  <c r="AE113" i="6" s="1"/>
  <c r="M109" i="10"/>
  <c r="V109" i="10" s="1"/>
  <c r="BD109" i="6"/>
  <c r="AE109" i="6" s="1"/>
  <c r="M105" i="10"/>
  <c r="V105" i="10" s="1"/>
  <c r="BD105" i="6"/>
  <c r="AE105" i="6" s="1"/>
  <c r="M101" i="10"/>
  <c r="V101" i="10" s="1"/>
  <c r="BD101" i="6"/>
  <c r="AE101" i="6" s="1"/>
  <c r="M97" i="10"/>
  <c r="V97" i="10" s="1"/>
  <c r="BD97" i="6"/>
  <c r="AE97" i="6" s="1"/>
  <c r="M93" i="10"/>
  <c r="V93" i="10" s="1"/>
  <c r="BD93" i="6"/>
  <c r="AE93" i="6" s="1"/>
  <c r="M89" i="10"/>
  <c r="V89" i="10" s="1"/>
  <c r="BD89" i="6"/>
  <c r="AE89" i="6" s="1"/>
  <c r="M85" i="10"/>
  <c r="V85" i="10" s="1"/>
  <c r="BD85" i="6"/>
  <c r="AE85" i="6" s="1"/>
  <c r="M81" i="10"/>
  <c r="V81" i="10" s="1"/>
  <c r="BD81" i="6"/>
  <c r="AE81" i="6" s="1"/>
  <c r="M77" i="10"/>
  <c r="V77" i="10" s="1"/>
  <c r="BD77" i="6"/>
  <c r="AE77" i="6" s="1"/>
  <c r="M73" i="10"/>
  <c r="V73" i="10" s="1"/>
  <c r="BD73" i="6"/>
  <c r="AE73" i="6" s="1"/>
  <c r="M69" i="10"/>
  <c r="V69" i="10" s="1"/>
  <c r="BD69" i="6"/>
  <c r="AE69" i="6" s="1"/>
  <c r="M65" i="10"/>
  <c r="V65" i="10" s="1"/>
  <c r="BD65" i="6"/>
  <c r="AE65" i="6" s="1"/>
  <c r="M61" i="10"/>
  <c r="V61" i="10" s="1"/>
  <c r="BD61" i="6"/>
  <c r="AE61" i="6" s="1"/>
  <c r="M57" i="10"/>
  <c r="V57" i="10" s="1"/>
  <c r="BD57" i="6"/>
  <c r="AE57" i="6" s="1"/>
  <c r="M53" i="10"/>
  <c r="V53" i="10" s="1"/>
  <c r="BD53" i="6"/>
  <c r="AE53" i="6" s="1"/>
  <c r="M49" i="10"/>
  <c r="V49" i="10" s="1"/>
  <c r="BD49" i="6"/>
  <c r="AE49" i="6" s="1"/>
  <c r="M45" i="10"/>
  <c r="V45" i="10" s="1"/>
  <c r="BD45" i="6"/>
  <c r="AE45" i="6" s="1"/>
  <c r="M41" i="10"/>
  <c r="V41" i="10" s="1"/>
  <c r="BD41" i="6"/>
  <c r="AE41" i="6" s="1"/>
  <c r="M37" i="10"/>
  <c r="V37" i="10" s="1"/>
  <c r="BD37" i="6"/>
  <c r="AE37" i="6" s="1"/>
  <c r="M33" i="10"/>
  <c r="V33" i="10" s="1"/>
  <c r="BD33" i="6"/>
  <c r="AE33" i="6" s="1"/>
  <c r="M29" i="10"/>
  <c r="V29" i="10" s="1"/>
  <c r="BD29" i="6"/>
  <c r="AE29" i="6" s="1"/>
  <c r="M25" i="10"/>
  <c r="V25" i="10" s="1"/>
  <c r="BD25" i="6"/>
  <c r="AE25" i="6" s="1"/>
  <c r="M21" i="10"/>
  <c r="V21" i="10" s="1"/>
  <c r="BD21" i="6"/>
  <c r="AE21" i="6" s="1"/>
  <c r="M17" i="10"/>
  <c r="V17" i="10" s="1"/>
  <c r="BD17" i="6"/>
  <c r="AE17" i="6" s="1"/>
  <c r="M13" i="10"/>
  <c r="V13" i="10" s="1"/>
  <c r="BD13" i="6"/>
  <c r="AE13" i="6" s="1"/>
  <c r="M9" i="10"/>
  <c r="V9" i="10" s="1"/>
  <c r="BD9" i="6"/>
  <c r="AE9" i="6" s="1"/>
  <c r="M5" i="10"/>
  <c r="V5" i="10" s="1"/>
  <c r="BD5" i="6"/>
  <c r="AE5" i="6" s="1"/>
  <c r="P244" i="10"/>
  <c r="P176" i="10"/>
  <c r="P132" i="10"/>
  <c r="P32" i="10"/>
  <c r="Q121" i="10"/>
  <c r="Q17" i="10"/>
  <c r="R130" i="10"/>
  <c r="T136" i="10"/>
  <c r="P352" i="10"/>
  <c r="P336" i="10"/>
  <c r="P320" i="10"/>
  <c r="P304" i="10"/>
  <c r="P288" i="10"/>
  <c r="P216" i="10"/>
  <c r="P152" i="10"/>
  <c r="P88" i="10"/>
  <c r="P72" i="10"/>
  <c r="P28" i="10"/>
  <c r="P16" i="10"/>
  <c r="R343" i="10"/>
  <c r="P303" i="10"/>
  <c r="P271" i="10"/>
  <c r="P231" i="10"/>
  <c r="P215" i="10"/>
  <c r="P123" i="10"/>
  <c r="P11" i="10"/>
  <c r="S11" i="10" s="1"/>
  <c r="P3" i="10"/>
  <c r="P350" i="10"/>
  <c r="P346" i="10"/>
  <c r="P338" i="10"/>
  <c r="P286" i="10"/>
  <c r="P278" i="10"/>
  <c r="P254" i="10"/>
  <c r="P250" i="10"/>
  <c r="P214" i="10"/>
  <c r="P210" i="10"/>
  <c r="P206" i="10"/>
  <c r="P182" i="10"/>
  <c r="P166" i="10"/>
  <c r="P158" i="10"/>
  <c r="P154" i="10"/>
  <c r="P126" i="10"/>
  <c r="P118" i="10"/>
  <c r="P90" i="10"/>
  <c r="P66" i="10"/>
  <c r="P58" i="10"/>
  <c r="P34" i="10"/>
  <c r="P22" i="10"/>
  <c r="P18" i="10"/>
  <c r="Q215" i="10"/>
  <c r="Q187" i="10"/>
  <c r="R337" i="10"/>
  <c r="R197" i="10"/>
  <c r="P348" i="10"/>
  <c r="S348" i="10" s="1"/>
  <c r="P332" i="10"/>
  <c r="P292" i="10"/>
  <c r="P52" i="10"/>
  <c r="P323" i="10"/>
  <c r="P315" i="10"/>
  <c r="P299" i="10"/>
  <c r="P291" i="10"/>
  <c r="P267" i="10"/>
  <c r="P251" i="10"/>
  <c r="P243" i="10"/>
  <c r="P235" i="10"/>
  <c r="P227" i="10"/>
  <c r="P167" i="10"/>
  <c r="P119" i="10"/>
  <c r="P95" i="10"/>
  <c r="P79" i="10"/>
  <c r="P7" i="10"/>
  <c r="P345" i="10"/>
  <c r="P341" i="10"/>
  <c r="P337" i="10"/>
  <c r="P329" i="10"/>
  <c r="P289" i="10"/>
  <c r="P285" i="10"/>
  <c r="P281" i="10"/>
  <c r="P277" i="10"/>
  <c r="P261" i="10"/>
  <c r="P253" i="10"/>
  <c r="S253" i="10" s="1"/>
  <c r="P233" i="10"/>
  <c r="P205" i="10"/>
  <c r="P197" i="10"/>
  <c r="P193" i="10"/>
  <c r="P189" i="10"/>
  <c r="P181" i="10"/>
  <c r="P141" i="10"/>
  <c r="P137" i="10"/>
  <c r="P133" i="10"/>
  <c r="P129" i="10"/>
  <c r="S129" i="10" s="1"/>
  <c r="P101" i="10"/>
  <c r="P93" i="10"/>
  <c r="P49" i="10"/>
  <c r="P45" i="10"/>
  <c r="P41" i="10"/>
  <c r="P21" i="10"/>
  <c r="Q330" i="10"/>
  <c r="Q118" i="10"/>
  <c r="R332" i="10"/>
  <c r="R60" i="10"/>
  <c r="P264" i="10"/>
  <c r="P232" i="10"/>
  <c r="P172" i="10"/>
  <c r="P60" i="10"/>
  <c r="P44" i="10"/>
  <c r="P4" i="10"/>
  <c r="R91" i="10"/>
  <c r="T173" i="10"/>
  <c r="P2" i="10"/>
  <c r="AS252" i="6"/>
  <c r="AS334" i="6"/>
  <c r="AS325" i="6"/>
  <c r="AS243" i="6"/>
  <c r="AS286" i="6"/>
  <c r="AS354" i="6"/>
  <c r="AS355" i="6"/>
  <c r="AS244" i="6"/>
  <c r="AS2" i="6"/>
  <c r="AS3" i="6"/>
  <c r="AS283" i="6"/>
  <c r="AS4" i="6"/>
  <c r="AS5" i="6"/>
  <c r="AS6" i="6"/>
  <c r="AS256" i="6"/>
  <c r="AS255" i="6"/>
  <c r="AS281" i="6"/>
  <c r="AS7" i="6"/>
  <c r="AS8" i="6"/>
  <c r="AS9" i="6"/>
  <c r="AS10" i="6"/>
  <c r="AS11" i="6"/>
  <c r="AS12" i="6"/>
  <c r="AS13" i="6"/>
  <c r="AS14" i="6"/>
  <c r="AS15" i="6"/>
  <c r="AS16" i="6"/>
  <c r="AS353" i="6"/>
  <c r="AS17" i="6"/>
  <c r="AS18" i="6"/>
  <c r="AS19" i="6"/>
  <c r="AS20" i="6"/>
  <c r="AS317" i="6"/>
  <c r="AS265" i="6"/>
  <c r="AS21" i="6"/>
  <c r="AS22" i="6"/>
  <c r="AS23" i="6"/>
  <c r="AS24" i="6"/>
  <c r="AS25" i="6"/>
  <c r="AS26" i="6"/>
  <c r="AS27" i="6"/>
  <c r="AS28" i="6"/>
  <c r="AS29" i="6"/>
  <c r="AS299" i="6"/>
  <c r="AS30" i="6"/>
  <c r="AS31" i="6"/>
  <c r="AS287" i="6"/>
  <c r="AS342" i="6"/>
  <c r="AS300" i="6"/>
  <c r="AS32" i="6"/>
  <c r="AS33" i="6"/>
  <c r="AS34" i="6"/>
  <c r="AS35" i="6"/>
  <c r="AS340" i="6"/>
  <c r="AS36" i="6"/>
  <c r="AS37" i="6"/>
  <c r="AS38" i="6"/>
  <c r="AS292" i="6"/>
  <c r="AS39" i="6"/>
  <c r="AS40" i="6"/>
  <c r="AS41" i="6"/>
  <c r="AS42" i="6"/>
  <c r="AS43" i="6"/>
  <c r="AS44" i="6"/>
  <c r="AS291" i="6"/>
  <c r="AS45" i="6"/>
  <c r="AS332" i="6"/>
  <c r="AS46" i="6"/>
  <c r="AS47" i="6"/>
  <c r="AS316" i="6"/>
  <c r="AS48" i="6"/>
  <c r="AS49" i="6"/>
  <c r="AS50" i="6"/>
  <c r="AS51" i="6"/>
  <c r="AS52" i="6"/>
  <c r="AS53" i="6"/>
  <c r="AS54" i="6"/>
  <c r="AS55" i="6"/>
  <c r="AS56" i="6"/>
  <c r="AS57" i="6"/>
  <c r="AS58" i="6"/>
  <c r="AS59" i="6"/>
  <c r="AS338" i="6"/>
  <c r="AS267" i="6"/>
  <c r="AS60" i="6"/>
  <c r="AS245" i="6"/>
  <c r="AS61" i="6"/>
  <c r="AS311" i="6"/>
  <c r="AS309" i="6"/>
  <c r="AS62" i="6"/>
  <c r="AS63" i="6"/>
  <c r="AS64" i="6"/>
  <c r="AS65" i="6"/>
  <c r="AS66" i="6"/>
  <c r="AS67" i="6"/>
  <c r="AS68" i="6"/>
  <c r="AS69" i="6"/>
  <c r="AS70" i="6"/>
  <c r="AS71" i="6"/>
  <c r="AS72" i="6"/>
  <c r="AS73" i="6"/>
  <c r="AS344" i="6"/>
  <c r="AS74" i="6"/>
  <c r="AS75" i="6"/>
  <c r="AS76" i="6"/>
  <c r="AS77" i="6"/>
  <c r="AS78" i="6"/>
  <c r="AS79" i="6"/>
  <c r="AS80" i="6"/>
  <c r="AS327" i="6"/>
  <c r="AS81" i="6"/>
  <c r="AS82" i="6"/>
  <c r="AS83" i="6"/>
  <c r="AS84" i="6"/>
  <c r="AS85" i="6"/>
  <c r="AS329" i="6"/>
  <c r="AS301" i="6"/>
  <c r="AS318" i="6"/>
  <c r="AS319" i="6"/>
  <c r="AS86" i="6"/>
  <c r="AS87" i="6"/>
  <c r="AS88" i="6"/>
  <c r="AS89" i="6"/>
  <c r="AS90" i="6"/>
  <c r="AS91" i="6"/>
  <c r="AS92" i="6"/>
  <c r="AS93" i="6"/>
  <c r="AS94" i="6"/>
  <c r="AS335" i="6"/>
  <c r="AS95" i="6"/>
  <c r="AS308" i="6"/>
  <c r="AS302" i="6"/>
  <c r="AS96" i="6"/>
  <c r="AS97" i="6"/>
  <c r="AS320" i="6"/>
  <c r="AS321" i="6"/>
  <c r="AS268" i="6"/>
  <c r="AS98" i="6"/>
  <c r="AS99" i="6"/>
  <c r="AS100" i="6"/>
  <c r="AS101" i="6"/>
  <c r="AS102" i="6"/>
  <c r="AS103" i="6"/>
  <c r="AS307" i="6"/>
  <c r="AS280" i="6"/>
  <c r="AS104" i="6"/>
  <c r="AS105" i="6"/>
  <c r="AS249" i="6"/>
  <c r="AS297" i="6"/>
  <c r="AS336" i="6"/>
  <c r="AS106" i="6"/>
  <c r="AS107" i="6"/>
  <c r="AS108" i="6"/>
  <c r="AS109" i="6"/>
  <c r="AS258" i="6"/>
  <c r="AS254" i="6"/>
  <c r="AS250" i="6"/>
  <c r="AS110" i="6"/>
  <c r="AS111" i="6"/>
  <c r="AS310" i="6"/>
  <c r="AS269" i="6"/>
  <c r="AS112" i="6"/>
  <c r="AS113" i="6"/>
  <c r="AS279" i="6"/>
  <c r="AS114" i="6"/>
  <c r="AS115" i="6"/>
  <c r="AS312" i="6"/>
  <c r="AS246" i="6"/>
  <c r="AS116" i="6"/>
  <c r="AS296" i="6"/>
  <c r="AS350" i="6"/>
  <c r="AS284" i="6"/>
  <c r="AS117" i="6"/>
  <c r="AS118" i="6"/>
  <c r="AS333" i="6"/>
  <c r="AS119" i="6"/>
  <c r="AS120" i="6"/>
  <c r="AS121" i="6"/>
  <c r="AS122" i="6"/>
  <c r="AS266" i="6"/>
  <c r="AS123" i="6"/>
  <c r="AS124" i="6"/>
  <c r="AS125" i="6"/>
  <c r="AS126" i="6"/>
  <c r="AS127" i="6"/>
  <c r="AS128" i="6"/>
  <c r="AS347" i="6"/>
  <c r="AS129" i="6"/>
  <c r="AS130" i="6"/>
  <c r="AS293" i="6"/>
  <c r="AS270" i="6"/>
  <c r="AS131" i="6"/>
  <c r="AS341" i="6"/>
  <c r="AS132" i="6"/>
  <c r="AS133" i="6"/>
  <c r="AS134" i="6"/>
  <c r="AS135" i="6"/>
  <c r="AS136" i="6"/>
  <c r="AS137" i="6"/>
  <c r="AS138" i="6"/>
  <c r="AS139" i="6"/>
  <c r="AS140" i="6"/>
  <c r="AS141" i="6"/>
  <c r="AS313" i="6"/>
  <c r="AS142" i="6"/>
  <c r="AS143" i="6"/>
  <c r="AS144" i="6"/>
  <c r="AS253" i="6"/>
  <c r="AS145" i="6"/>
  <c r="AS146" i="6"/>
  <c r="AS147" i="6"/>
  <c r="AS148" i="6"/>
  <c r="AS351" i="6"/>
  <c r="AS288" i="6"/>
  <c r="AS289" i="6"/>
  <c r="AS349" i="6"/>
  <c r="AS149" i="6"/>
  <c r="AS150" i="6"/>
  <c r="AS151" i="6"/>
  <c r="AS294" i="6"/>
  <c r="AS152" i="6"/>
  <c r="AS153" i="6"/>
  <c r="AS154" i="6"/>
  <c r="AS343" i="6"/>
  <c r="AS155" i="6"/>
  <c r="AS263" i="6"/>
  <c r="AS262" i="6"/>
  <c r="AS156" i="6"/>
  <c r="AS157" i="6"/>
  <c r="AS158" i="6"/>
  <c r="AS159" i="6"/>
  <c r="AS160" i="6"/>
  <c r="AS330" i="6"/>
  <c r="AS282" i="6"/>
  <c r="AS161" i="6"/>
  <c r="AS257" i="6"/>
  <c r="AS162" i="6"/>
  <c r="AS259" i="6"/>
  <c r="AS163" i="6"/>
  <c r="AS164" i="6"/>
  <c r="AS165" i="6"/>
  <c r="AS260" i="6"/>
  <c r="AS251" i="6"/>
  <c r="AS166" i="6"/>
  <c r="AS167" i="6"/>
  <c r="AS168" i="6"/>
  <c r="AS322" i="6"/>
  <c r="AS337" i="6"/>
  <c r="AS295" i="6"/>
  <c r="AS169" i="6"/>
  <c r="AS170" i="6"/>
  <c r="AS171" i="6"/>
  <c r="AS172" i="6"/>
  <c r="AS173" i="6"/>
  <c r="AS174" i="6"/>
  <c r="AS175" i="6"/>
  <c r="AS176" i="6"/>
  <c r="AS177" i="6"/>
  <c r="AS178" i="6"/>
  <c r="AS247" i="6"/>
  <c r="AS179" i="6"/>
  <c r="AS278" i="6"/>
  <c r="AS180" i="6"/>
  <c r="AS181" i="6"/>
  <c r="AS182" i="6"/>
  <c r="AS183" i="6"/>
  <c r="AS323" i="6"/>
  <c r="AS184" i="6"/>
  <c r="AS185" i="6"/>
  <c r="AS186" i="6"/>
  <c r="AS187" i="6"/>
  <c r="AS188" i="6"/>
  <c r="AS271" i="6"/>
  <c r="AS189" i="6"/>
  <c r="AS190" i="6"/>
  <c r="AS264" i="6"/>
  <c r="AS303" i="6"/>
  <c r="AS304" i="6"/>
  <c r="AS285" i="6"/>
  <c r="AS305" i="6"/>
  <c r="AS290" i="6"/>
  <c r="AS191" i="6"/>
  <c r="AS192" i="6"/>
  <c r="AS193" i="6"/>
  <c r="AS272" i="6"/>
  <c r="AS194" i="6"/>
  <c r="AS275" i="6"/>
  <c r="AS195" i="6"/>
  <c r="AS196" i="6"/>
  <c r="AS197" i="6"/>
  <c r="AS198" i="6"/>
  <c r="AS199" i="6"/>
  <c r="AS328" i="6"/>
  <c r="AS200" i="6"/>
  <c r="AS314" i="6"/>
  <c r="AS201" i="6"/>
  <c r="AS202" i="6"/>
  <c r="AS331" i="6"/>
  <c r="AS352" i="6"/>
  <c r="AS273" i="6"/>
  <c r="AS203" i="6"/>
  <c r="AS204" i="6"/>
  <c r="AS205" i="6"/>
  <c r="AS206" i="6"/>
  <c r="AS207" i="6"/>
  <c r="AS208" i="6"/>
  <c r="AS209" i="6"/>
  <c r="AS210" i="6"/>
  <c r="AS211" i="6"/>
  <c r="AS212" i="6"/>
  <c r="AS213" i="6"/>
  <c r="AS248" i="6"/>
  <c r="AS214" i="6"/>
  <c r="AS345" i="6"/>
  <c r="AS324" i="6"/>
  <c r="AS215" i="6"/>
  <c r="AS216" i="6"/>
  <c r="AS217" i="6"/>
  <c r="AS218" i="6"/>
  <c r="AS348" i="6"/>
  <c r="AS274" i="6"/>
  <c r="AS219" i="6"/>
  <c r="AS277" i="6"/>
  <c r="AS220" i="6"/>
  <c r="AS221" i="6"/>
  <c r="AS222" i="6"/>
  <c r="AS223" i="6"/>
  <c r="AS224" i="6"/>
  <c r="AS225" i="6"/>
  <c r="AS261" i="6"/>
  <c r="AS226" i="6"/>
  <c r="AS339" i="6"/>
  <c r="AS227" i="6"/>
  <c r="AS315" i="6"/>
  <c r="AS228" i="6"/>
  <c r="AS346" i="6"/>
  <c r="AS229" i="6"/>
  <c r="AS306" i="6"/>
  <c r="AS230" i="6"/>
  <c r="AS231" i="6"/>
  <c r="AS232" i="6"/>
  <c r="AS233" i="6"/>
  <c r="AS234" i="6"/>
  <c r="AS326" i="6"/>
  <c r="AS235" i="6"/>
  <c r="AS236" i="6"/>
  <c r="AS237" i="6"/>
  <c r="AS238" i="6"/>
  <c r="AS239" i="6"/>
  <c r="AS240" i="6"/>
  <c r="AS241" i="6"/>
  <c r="AS242" i="6"/>
  <c r="AS298" i="6"/>
  <c r="AS276" i="6"/>
  <c r="AX2" i="6"/>
  <c r="W2" i="6" s="1"/>
  <c r="AT21" i="6"/>
  <c r="S21" i="6" s="1"/>
  <c r="AT25" i="6"/>
  <c r="AX42" i="6"/>
  <c r="W42" i="6" s="1"/>
  <c r="AX44" i="6"/>
  <c r="W44" i="6" s="1"/>
  <c r="AX46" i="6"/>
  <c r="W46" i="6" s="1"/>
  <c r="AX48" i="6"/>
  <c r="W48" i="6" s="1"/>
  <c r="AX50" i="6"/>
  <c r="W50" i="6" s="1"/>
  <c r="AX52" i="6"/>
  <c r="W52" i="6" s="1"/>
  <c r="AX54" i="6"/>
  <c r="W54" i="6" s="1"/>
  <c r="AT35" i="6"/>
  <c r="S35" i="6" s="1"/>
  <c r="AX56" i="6"/>
  <c r="W56" i="6" s="1"/>
  <c r="AX58" i="6"/>
  <c r="W58" i="6" s="1"/>
  <c r="AX60" i="6"/>
  <c r="W60" i="6" s="1"/>
  <c r="AT39" i="6"/>
  <c r="S39" i="6" s="1"/>
  <c r="AX62" i="6"/>
  <c r="W62" i="6" s="1"/>
  <c r="AT41" i="6"/>
  <c r="S41" i="6" s="1"/>
  <c r="AX64" i="6"/>
  <c r="W64" i="6" s="1"/>
  <c r="AX66" i="6"/>
  <c r="W66" i="6" s="1"/>
  <c r="AX68" i="6"/>
  <c r="W68" i="6" s="1"/>
  <c r="AX70" i="6"/>
  <c r="W70" i="6" s="1"/>
  <c r="AT47" i="6"/>
  <c r="S47" i="6" s="1"/>
  <c r="AX72" i="6"/>
  <c r="W72" i="6" s="1"/>
  <c r="AX74" i="6"/>
  <c r="W74" i="6" s="1"/>
  <c r="AX76" i="6"/>
  <c r="W76" i="6" s="1"/>
  <c r="AX78" i="6"/>
  <c r="W78" i="6" s="1"/>
  <c r="AX80" i="6"/>
  <c r="W80" i="6" s="1"/>
  <c r="AX82" i="6"/>
  <c r="W82" i="6" s="1"/>
  <c r="AX84" i="6"/>
  <c r="W84" i="6" s="1"/>
  <c r="AX86" i="6"/>
  <c r="W86" i="6" s="1"/>
  <c r="AX88" i="6"/>
  <c r="W88" i="6" s="1"/>
  <c r="AT61" i="6"/>
  <c r="S61" i="6" s="1"/>
  <c r="AX90" i="6"/>
  <c r="W90" i="6" s="1"/>
  <c r="AX92" i="6"/>
  <c r="W92" i="6" s="1"/>
  <c r="AV63" i="6"/>
  <c r="U63" i="6" s="1"/>
  <c r="AX94" i="6"/>
  <c r="W94" i="6" s="1"/>
  <c r="AV65" i="6"/>
  <c r="U65" i="6" s="1"/>
  <c r="AX96" i="6"/>
  <c r="W96" i="6" s="1"/>
  <c r="AV67" i="6"/>
  <c r="U67" i="6" s="1"/>
  <c r="AX98" i="6"/>
  <c r="W98" i="6" s="1"/>
  <c r="AV69" i="6"/>
  <c r="U69" i="6" s="1"/>
  <c r="AX100" i="6"/>
  <c r="W100" i="6" s="1"/>
  <c r="AT71" i="6"/>
  <c r="S71" i="6" s="1"/>
  <c r="AV71" i="6"/>
  <c r="U71" i="6" s="1"/>
  <c r="AX102" i="6"/>
  <c r="W102" i="6" s="1"/>
  <c r="AV73" i="6"/>
  <c r="U73" i="6" s="1"/>
  <c r="AX104" i="6"/>
  <c r="W104" i="6" s="1"/>
  <c r="AX106" i="6"/>
  <c r="W106" i="6" s="1"/>
  <c r="AX108" i="6"/>
  <c r="W108" i="6" s="1"/>
  <c r="AX110" i="6"/>
  <c r="W110" i="6" s="1"/>
  <c r="AX112" i="6"/>
  <c r="W112" i="6" s="1"/>
  <c r="AT81" i="6"/>
  <c r="S81" i="6" s="1"/>
  <c r="AX114" i="6"/>
  <c r="W114" i="6" s="1"/>
  <c r="AX116" i="6"/>
  <c r="W116" i="6" s="1"/>
  <c r="AT85" i="6"/>
  <c r="S85" i="6" s="1"/>
  <c r="AX118" i="6"/>
  <c r="W118" i="6" s="1"/>
  <c r="AX120" i="6"/>
  <c r="W120" i="6" s="1"/>
  <c r="AX122" i="6"/>
  <c r="W122" i="6" s="1"/>
  <c r="AV87" i="6"/>
  <c r="U87" i="6" s="1"/>
  <c r="AX124" i="6"/>
  <c r="W124" i="6" s="1"/>
  <c r="AT89" i="6"/>
  <c r="S89" i="6" s="1"/>
  <c r="AV89" i="6"/>
  <c r="U89" i="6" s="1"/>
  <c r="AX126" i="6"/>
  <c r="W126" i="6" s="1"/>
  <c r="AV91" i="6"/>
  <c r="U91" i="6" s="1"/>
  <c r="AX128" i="6"/>
  <c r="W128" i="6" s="1"/>
  <c r="AT93" i="6"/>
  <c r="S93" i="6" s="1"/>
  <c r="AV93" i="6"/>
  <c r="U93" i="6" s="1"/>
  <c r="AX130" i="6"/>
  <c r="W130" i="6" s="1"/>
  <c r="AX132" i="6"/>
  <c r="W132" i="6" s="1"/>
  <c r="AX134" i="6"/>
  <c r="W134" i="6" s="1"/>
  <c r="AX136" i="6"/>
  <c r="W136" i="6" s="1"/>
  <c r="AX138" i="6"/>
  <c r="W138" i="6" s="1"/>
  <c r="AX140" i="6"/>
  <c r="W140" i="6" s="1"/>
  <c r="AV99" i="6"/>
  <c r="U99" i="6" s="1"/>
  <c r="AX142" i="6"/>
  <c r="W142" i="6" s="1"/>
  <c r="AT101" i="6"/>
  <c r="S101" i="6" s="1"/>
  <c r="AX144" i="6"/>
  <c r="W144" i="6" s="1"/>
  <c r="AX146" i="6"/>
  <c r="W146" i="6" s="1"/>
  <c r="AX148" i="6"/>
  <c r="W148" i="6" s="1"/>
  <c r="AX150" i="6"/>
  <c r="W150" i="6" s="1"/>
  <c r="AX152" i="6"/>
  <c r="W152" i="6" s="1"/>
  <c r="AX154" i="6"/>
  <c r="W154" i="6" s="1"/>
  <c r="AX156" i="6"/>
  <c r="W156" i="6" s="1"/>
  <c r="AX158" i="6"/>
  <c r="W158" i="6" s="1"/>
  <c r="AX160" i="6"/>
  <c r="W160" i="6" s="1"/>
  <c r="AT111" i="6"/>
  <c r="S111" i="6" s="1"/>
  <c r="AV111" i="6"/>
  <c r="U111" i="6" s="1"/>
  <c r="AX162" i="6"/>
  <c r="W162" i="6" s="1"/>
  <c r="AX164" i="6"/>
  <c r="W164" i="6" s="1"/>
  <c r="AV113" i="6"/>
  <c r="U113" i="6" s="1"/>
  <c r="AX166" i="6"/>
  <c r="W166" i="6" s="1"/>
  <c r="AX168" i="6"/>
  <c r="W168" i="6" s="1"/>
  <c r="AX170" i="6"/>
  <c r="W170" i="6" s="1"/>
  <c r="AX172" i="6"/>
  <c r="W172" i="6" s="1"/>
  <c r="AX174" i="6"/>
  <c r="W174" i="6" s="1"/>
  <c r="AV117" i="6"/>
  <c r="U117" i="6" s="1"/>
  <c r="AX176" i="6"/>
  <c r="W176" i="6" s="1"/>
  <c r="AX178" i="6"/>
  <c r="W178" i="6" s="1"/>
  <c r="AX180" i="6"/>
  <c r="W180" i="6" s="1"/>
  <c r="AX182" i="6"/>
  <c r="W182" i="6" s="1"/>
  <c r="AT123" i="6"/>
  <c r="S123" i="6" s="1"/>
  <c r="AX184" i="6"/>
  <c r="W184" i="6" s="1"/>
  <c r="AV125" i="6"/>
  <c r="U125" i="6" s="1"/>
  <c r="AX186" i="6"/>
  <c r="W186" i="6" s="1"/>
  <c r="AT127" i="6"/>
  <c r="S127" i="6" s="1"/>
  <c r="AV127" i="6"/>
  <c r="U127" i="6" s="1"/>
  <c r="AX188" i="6"/>
  <c r="W188" i="6" s="1"/>
  <c r="AX190" i="6"/>
  <c r="W190" i="6" s="1"/>
  <c r="AX192" i="6"/>
  <c r="W192" i="6" s="1"/>
  <c r="AX194" i="6"/>
  <c r="W194" i="6" s="1"/>
  <c r="AX196" i="6"/>
  <c r="W196" i="6" s="1"/>
  <c r="AT133" i="6"/>
  <c r="S133" i="6" s="1"/>
  <c r="AX198" i="6"/>
  <c r="W198" i="6" s="1"/>
  <c r="AX200" i="6"/>
  <c r="W200" i="6" s="1"/>
  <c r="AX202" i="6"/>
  <c r="W202" i="6" s="1"/>
  <c r="AX204" i="6"/>
  <c r="W204" i="6" s="1"/>
  <c r="AT141" i="6"/>
  <c r="S141" i="6" s="1"/>
  <c r="AX206" i="6"/>
  <c r="W206" i="6" s="1"/>
  <c r="AX208" i="6"/>
  <c r="W208" i="6" s="1"/>
  <c r="AX210" i="6"/>
  <c r="W210" i="6" s="1"/>
  <c r="AV145" i="6"/>
  <c r="U145" i="6" s="1"/>
  <c r="AX212" i="6"/>
  <c r="W212" i="6" s="1"/>
  <c r="AX214" i="6"/>
  <c r="W214" i="6" s="1"/>
  <c r="AX216" i="6"/>
  <c r="W216" i="6" s="1"/>
  <c r="AX218" i="6"/>
  <c r="W218" i="6" s="1"/>
  <c r="AT149" i="6"/>
  <c r="S149" i="6" s="1"/>
  <c r="AX220" i="6"/>
  <c r="W220" i="6" s="1"/>
  <c r="AV151" i="6"/>
  <c r="U151" i="6" s="1"/>
  <c r="AX222" i="6"/>
  <c r="W222" i="6" s="1"/>
  <c r="AX224" i="6"/>
  <c r="W224" i="6" s="1"/>
  <c r="AX226" i="6"/>
  <c r="W226" i="6" s="1"/>
  <c r="AT155" i="6"/>
  <c r="S155" i="6" s="1"/>
  <c r="AX228" i="6"/>
  <c r="W228" i="6" s="1"/>
  <c r="AX230" i="6"/>
  <c r="W230" i="6" s="1"/>
  <c r="AT157" i="6"/>
  <c r="S157" i="6" s="1"/>
  <c r="AX232" i="6"/>
  <c r="W232" i="6" s="1"/>
  <c r="AT159" i="6"/>
  <c r="S159" i="6" s="1"/>
  <c r="AX234" i="6"/>
  <c r="W234" i="6" s="1"/>
  <c r="AX236" i="6"/>
  <c r="W236" i="6" s="1"/>
  <c r="AT161" i="6"/>
  <c r="S161" i="6" s="1"/>
  <c r="AX238" i="6"/>
  <c r="W238" i="6" s="1"/>
  <c r="AX240" i="6"/>
  <c r="W240" i="6" s="1"/>
  <c r="AT163" i="6"/>
  <c r="S163" i="6" s="1"/>
  <c r="AV163" i="6"/>
  <c r="U163" i="6" s="1"/>
  <c r="AX242" i="6"/>
  <c r="W242" i="6" s="1"/>
  <c r="AT165" i="6"/>
  <c r="S165" i="6" s="1"/>
  <c r="AX244" i="6"/>
  <c r="W244" i="6" s="1"/>
  <c r="AX246" i="6"/>
  <c r="W246" i="6" s="1"/>
  <c r="AT167" i="6"/>
  <c r="S167" i="6" s="1"/>
  <c r="AV167" i="6"/>
  <c r="U167" i="6" s="1"/>
  <c r="AX248" i="6"/>
  <c r="W248" i="6" s="1"/>
  <c r="AX250" i="6"/>
  <c r="W250" i="6" s="1"/>
  <c r="AX252" i="6"/>
  <c r="W252" i="6" s="1"/>
  <c r="AX254" i="6"/>
  <c r="W254" i="6" s="1"/>
  <c r="AX256" i="6"/>
  <c r="W256" i="6" s="1"/>
  <c r="AX258" i="6"/>
  <c r="W258" i="6" s="1"/>
  <c r="AX260" i="6"/>
  <c r="W260" i="6" s="1"/>
  <c r="AX262" i="6"/>
  <c r="W262" i="6" s="1"/>
  <c r="AX264" i="6"/>
  <c r="W264" i="6" s="1"/>
  <c r="AX266" i="6"/>
  <c r="W266" i="6" s="1"/>
  <c r="AX268" i="6"/>
  <c r="W268" i="6" s="1"/>
  <c r="AX270" i="6"/>
  <c r="W270" i="6" s="1"/>
  <c r="AT185" i="6"/>
  <c r="S185" i="6" s="1"/>
  <c r="AX272" i="6"/>
  <c r="W272" i="6" s="1"/>
  <c r="AX274" i="6"/>
  <c r="W274" i="6" s="1"/>
  <c r="AX276" i="6"/>
  <c r="W276" i="6" s="1"/>
  <c r="AX278" i="6"/>
  <c r="W278" i="6" s="1"/>
  <c r="AX280" i="6"/>
  <c r="W280" i="6" s="1"/>
  <c r="AX282" i="6"/>
  <c r="W282" i="6" s="1"/>
  <c r="AX284" i="6"/>
  <c r="W284" i="6" s="1"/>
  <c r="AX286" i="6"/>
  <c r="W286" i="6" s="1"/>
  <c r="AX288" i="6"/>
  <c r="W288" i="6" s="1"/>
  <c r="AX290" i="6"/>
  <c r="W290" i="6" s="1"/>
  <c r="AX292" i="6"/>
  <c r="W292" i="6" s="1"/>
  <c r="AX294" i="6"/>
  <c r="W294" i="6" s="1"/>
  <c r="AX296" i="6"/>
  <c r="W296" i="6" s="1"/>
  <c r="AX298" i="6"/>
  <c r="W298" i="6" s="1"/>
  <c r="AX300" i="6"/>
  <c r="W300" i="6" s="1"/>
  <c r="AX302" i="6"/>
  <c r="W302" i="6" s="1"/>
  <c r="AT203" i="6"/>
  <c r="S203" i="6" s="1"/>
  <c r="AX304" i="6"/>
  <c r="W304" i="6" s="1"/>
  <c r="AT205" i="6"/>
  <c r="S205" i="6" s="1"/>
  <c r="AX306" i="6"/>
  <c r="W306" i="6" s="1"/>
  <c r="AX308" i="6"/>
  <c r="W308" i="6" s="1"/>
  <c r="AT209" i="6"/>
  <c r="S209" i="6" s="1"/>
  <c r="AV209" i="6"/>
  <c r="U209" i="6" s="1"/>
  <c r="AX310" i="6"/>
  <c r="W310" i="6" s="1"/>
  <c r="AT211" i="6"/>
  <c r="S211" i="6" s="1"/>
  <c r="AX312" i="6"/>
  <c r="W312" i="6" s="1"/>
  <c r="AX314" i="6"/>
  <c r="W314" i="6" s="1"/>
  <c r="AX316" i="6"/>
  <c r="W316" i="6" s="1"/>
  <c r="AX318" i="6"/>
  <c r="W318" i="6" s="1"/>
  <c r="AX320" i="6"/>
  <c r="W320" i="6" s="1"/>
  <c r="AX322" i="6"/>
  <c r="W322" i="6" s="1"/>
  <c r="AX324" i="6"/>
  <c r="W324" i="6" s="1"/>
  <c r="AT277" i="6"/>
  <c r="S277" i="6" s="1"/>
  <c r="AV277" i="6"/>
  <c r="U277" i="6" s="1"/>
  <c r="AX326" i="6"/>
  <c r="W326" i="6" s="1"/>
  <c r="AT221" i="6"/>
  <c r="S221" i="6" s="1"/>
  <c r="AX328" i="6"/>
  <c r="W328" i="6" s="1"/>
  <c r="AT223" i="6"/>
  <c r="S223" i="6" s="1"/>
  <c r="AV223" i="6"/>
  <c r="U223" i="6" s="1"/>
  <c r="AX330" i="6"/>
  <c r="W330" i="6" s="1"/>
  <c r="AT225" i="6"/>
  <c r="S225" i="6" s="1"/>
  <c r="AX332" i="6"/>
  <c r="W332" i="6" s="1"/>
  <c r="AX334" i="6"/>
  <c r="W334" i="6" s="1"/>
  <c r="AT227" i="6"/>
  <c r="S227" i="6" s="1"/>
  <c r="AV227" i="6"/>
  <c r="U227" i="6" s="1"/>
  <c r="AX336" i="6"/>
  <c r="W336" i="6" s="1"/>
  <c r="AX338" i="6"/>
  <c r="W338" i="6" s="1"/>
  <c r="AT229" i="6"/>
  <c r="S229" i="6" s="1"/>
  <c r="AX340" i="6"/>
  <c r="W340" i="6" s="1"/>
  <c r="AX342" i="6"/>
  <c r="W342" i="6" s="1"/>
  <c r="AX344" i="6"/>
  <c r="W344" i="6" s="1"/>
  <c r="AX346" i="6"/>
  <c r="W346" i="6" s="1"/>
  <c r="AT235" i="6"/>
  <c r="S235" i="6" s="1"/>
  <c r="AX348" i="6"/>
  <c r="W348" i="6" s="1"/>
  <c r="AT237" i="6"/>
  <c r="S237" i="6" s="1"/>
  <c r="AV237" i="6"/>
  <c r="U237" i="6" s="1"/>
  <c r="AX350" i="6"/>
  <c r="W350" i="6" s="1"/>
  <c r="AV239" i="6"/>
  <c r="U239" i="6" s="1"/>
  <c r="AX352" i="6"/>
  <c r="W352" i="6" s="1"/>
  <c r="AT241" i="6"/>
  <c r="S241" i="6" s="1"/>
  <c r="AX354" i="6"/>
  <c r="W354" i="6" s="1"/>
  <c r="S309" i="10" l="1"/>
  <c r="S53" i="10"/>
  <c r="S187" i="10"/>
  <c r="AA53" i="6"/>
  <c r="AG53" i="6" s="1"/>
  <c r="S25" i="6"/>
  <c r="Y25" i="6" s="1"/>
  <c r="B25" i="6" s="1"/>
  <c r="AA25" i="6"/>
  <c r="AG25" i="6" s="1"/>
  <c r="AA258" i="6"/>
  <c r="AG258" i="6" s="1"/>
  <c r="S24" i="10"/>
  <c r="S264" i="10"/>
  <c r="S36" i="10"/>
  <c r="S146" i="10"/>
  <c r="S162" i="10"/>
  <c r="S282" i="10"/>
  <c r="S306" i="10"/>
  <c r="S322" i="10"/>
  <c r="S330" i="10"/>
  <c r="S346" i="10"/>
  <c r="S251" i="10"/>
  <c r="S283" i="10"/>
  <c r="S299" i="10"/>
  <c r="S331" i="10"/>
  <c r="S263" i="10"/>
  <c r="S200" i="10"/>
  <c r="S288" i="10"/>
  <c r="S22" i="10"/>
  <c r="S30" i="10"/>
  <c r="S46" i="10"/>
  <c r="S110" i="10"/>
  <c r="S134" i="10"/>
  <c r="S150" i="10"/>
  <c r="S158" i="10"/>
  <c r="S166" i="10"/>
  <c r="S174" i="10"/>
  <c r="S206" i="10"/>
  <c r="S230" i="10"/>
  <c r="S238" i="10"/>
  <c r="S270" i="10"/>
  <c r="S294" i="10"/>
  <c r="S302" i="10"/>
  <c r="S334" i="10"/>
  <c r="S183" i="10"/>
  <c r="S2" i="10"/>
  <c r="S76" i="10"/>
  <c r="S108" i="10"/>
  <c r="S172" i="10"/>
  <c r="S212" i="10"/>
  <c r="E227" i="6"/>
  <c r="I227" i="6"/>
  <c r="E242" i="6"/>
  <c r="I242" i="6"/>
  <c r="E326" i="6"/>
  <c r="I326" i="6"/>
  <c r="E346" i="6"/>
  <c r="I346" i="6"/>
  <c r="E220" i="6"/>
  <c r="I220" i="6"/>
  <c r="E248" i="6"/>
  <c r="I248" i="6"/>
  <c r="E206" i="6"/>
  <c r="I206" i="6"/>
  <c r="E199" i="6"/>
  <c r="I199" i="6"/>
  <c r="E264" i="6"/>
  <c r="I264" i="6"/>
  <c r="E184" i="6"/>
  <c r="I184" i="6"/>
  <c r="E247" i="6"/>
  <c r="I247" i="6"/>
  <c r="E337" i="6"/>
  <c r="I337" i="6"/>
  <c r="E160" i="6"/>
  <c r="I160" i="6"/>
  <c r="E343" i="6"/>
  <c r="I343" i="6"/>
  <c r="E148" i="6"/>
  <c r="I148" i="6"/>
  <c r="E313" i="6"/>
  <c r="I313" i="6"/>
  <c r="E131" i="6"/>
  <c r="I131" i="6"/>
  <c r="E129" i="6"/>
  <c r="I129" i="6"/>
  <c r="E119" i="6"/>
  <c r="I119" i="6"/>
  <c r="E310" i="6"/>
  <c r="I310" i="6"/>
  <c r="E107" i="6"/>
  <c r="I107" i="6"/>
  <c r="E307" i="6"/>
  <c r="I307" i="6"/>
  <c r="E302" i="6"/>
  <c r="I302" i="6"/>
  <c r="E86" i="6"/>
  <c r="I86" i="6"/>
  <c r="E79" i="6"/>
  <c r="I79" i="6"/>
  <c r="E68" i="6"/>
  <c r="I68" i="6"/>
  <c r="E311" i="6"/>
  <c r="I311" i="6"/>
  <c r="E49" i="6"/>
  <c r="I49" i="6"/>
  <c r="E37" i="6"/>
  <c r="I37" i="6"/>
  <c r="E299" i="6"/>
  <c r="I299" i="6"/>
  <c r="E20" i="6"/>
  <c r="I20" i="6"/>
  <c r="E13" i="6"/>
  <c r="I13" i="6"/>
  <c r="E244" i="6"/>
  <c r="I244" i="6"/>
  <c r="E298" i="6"/>
  <c r="I298" i="6"/>
  <c r="E235" i="6"/>
  <c r="I235" i="6"/>
  <c r="E274" i="6"/>
  <c r="I274" i="6"/>
  <c r="E135" i="6"/>
  <c r="I135" i="6"/>
  <c r="E127" i="6"/>
  <c r="I127" i="6"/>
  <c r="E120" i="6"/>
  <c r="I120" i="6"/>
  <c r="E116" i="6"/>
  <c r="I116" i="6"/>
  <c r="E269" i="6"/>
  <c r="I269" i="6"/>
  <c r="E108" i="6"/>
  <c r="I108" i="6"/>
  <c r="E280" i="6"/>
  <c r="I280" i="6"/>
  <c r="E268" i="6"/>
  <c r="I268" i="6"/>
  <c r="E335" i="6"/>
  <c r="I335" i="6"/>
  <c r="E87" i="6"/>
  <c r="I87" i="6"/>
  <c r="E83" i="6"/>
  <c r="I83" i="6"/>
  <c r="E76" i="6"/>
  <c r="I76" i="6"/>
  <c r="E69" i="6"/>
  <c r="I69" i="6"/>
  <c r="E309" i="6"/>
  <c r="I309" i="6"/>
  <c r="E58" i="6"/>
  <c r="I58" i="6"/>
  <c r="E50" i="6"/>
  <c r="I50" i="6"/>
  <c r="E291" i="6"/>
  <c r="I291" i="6"/>
  <c r="E38" i="6"/>
  <c r="I38" i="6"/>
  <c r="E300" i="6"/>
  <c r="I300" i="6"/>
  <c r="E30" i="6"/>
  <c r="I30" i="6"/>
  <c r="E23" i="6"/>
  <c r="I23" i="6"/>
  <c r="E17" i="6"/>
  <c r="I17" i="6"/>
  <c r="E10" i="6"/>
  <c r="I10" i="6"/>
  <c r="E5" i="6"/>
  <c r="I5" i="6"/>
  <c r="E252" i="6"/>
  <c r="I252" i="6"/>
  <c r="E231" i="6"/>
  <c r="I231" i="6"/>
  <c r="E339" i="6"/>
  <c r="I339" i="6"/>
  <c r="E348" i="6"/>
  <c r="I348" i="6"/>
  <c r="E210" i="6"/>
  <c r="I210" i="6"/>
  <c r="E273" i="6"/>
  <c r="I273" i="6"/>
  <c r="E195" i="6"/>
  <c r="I195" i="6"/>
  <c r="E193" i="6"/>
  <c r="I193" i="6"/>
  <c r="E188" i="6"/>
  <c r="I188" i="6"/>
  <c r="E175" i="6"/>
  <c r="I175" i="6"/>
  <c r="E166" i="6"/>
  <c r="I166" i="6"/>
  <c r="E164" i="6"/>
  <c r="I164" i="6"/>
  <c r="E156" i="6"/>
  <c r="I156" i="6"/>
  <c r="E294" i="6"/>
  <c r="I294" i="6"/>
  <c r="E253" i="6"/>
  <c r="I253" i="6"/>
  <c r="E138" i="6"/>
  <c r="I138" i="6"/>
  <c r="E126" i="6"/>
  <c r="I126" i="6"/>
  <c r="E284" i="6"/>
  <c r="I284" i="6"/>
  <c r="E279" i="6"/>
  <c r="I279" i="6"/>
  <c r="E254" i="6"/>
  <c r="I254" i="6"/>
  <c r="E100" i="6"/>
  <c r="I100" i="6"/>
  <c r="E321" i="6"/>
  <c r="I321" i="6"/>
  <c r="E94" i="6"/>
  <c r="I94" i="6"/>
  <c r="E329" i="6"/>
  <c r="I329" i="6"/>
  <c r="E75" i="6"/>
  <c r="I75" i="6"/>
  <c r="E64" i="6"/>
  <c r="I64" i="6"/>
  <c r="E57" i="6"/>
  <c r="I57" i="6"/>
  <c r="E53" i="6"/>
  <c r="I53" i="6"/>
  <c r="E44" i="6"/>
  <c r="I44" i="6"/>
  <c r="E40" i="6"/>
  <c r="I40" i="6"/>
  <c r="E342" i="6"/>
  <c r="I342" i="6"/>
  <c r="E26" i="6"/>
  <c r="I26" i="6"/>
  <c r="E353" i="6"/>
  <c r="I353" i="6"/>
  <c r="E9" i="6"/>
  <c r="I9" i="6"/>
  <c r="E4" i="6"/>
  <c r="I4" i="6"/>
  <c r="E243" i="6"/>
  <c r="I243" i="6"/>
  <c r="E241" i="6"/>
  <c r="I241" i="6"/>
  <c r="E237" i="6"/>
  <c r="I237" i="6"/>
  <c r="E234" i="6"/>
  <c r="I234" i="6"/>
  <c r="E230" i="6"/>
  <c r="I230" i="6"/>
  <c r="E228" i="6"/>
  <c r="I228" i="6"/>
  <c r="E226" i="6"/>
  <c r="I226" i="6"/>
  <c r="E223" i="6"/>
  <c r="I223" i="6"/>
  <c r="E277" i="6"/>
  <c r="I277" i="6"/>
  <c r="E218" i="6"/>
  <c r="I218" i="6"/>
  <c r="E324" i="6"/>
  <c r="I324" i="6"/>
  <c r="E213" i="6"/>
  <c r="I213" i="6"/>
  <c r="E209" i="6"/>
  <c r="I209" i="6"/>
  <c r="E205" i="6"/>
  <c r="I205" i="6"/>
  <c r="E352" i="6"/>
  <c r="I352" i="6"/>
  <c r="E314" i="6"/>
  <c r="I314" i="6"/>
  <c r="E198" i="6"/>
  <c r="I198" i="6"/>
  <c r="E275" i="6"/>
  <c r="I275" i="6"/>
  <c r="E192" i="6"/>
  <c r="I192" i="6"/>
  <c r="E285" i="6"/>
  <c r="I285" i="6"/>
  <c r="E190" i="6"/>
  <c r="I190" i="6"/>
  <c r="E187" i="6"/>
  <c r="I187" i="6"/>
  <c r="E323" i="6"/>
  <c r="I323" i="6"/>
  <c r="E180" i="6"/>
  <c r="I180" i="6"/>
  <c r="E178" i="6"/>
  <c r="I178" i="6"/>
  <c r="E174" i="6"/>
  <c r="I174" i="6"/>
  <c r="E170" i="6"/>
  <c r="I170" i="6"/>
  <c r="E322" i="6"/>
  <c r="I322" i="6"/>
  <c r="E251" i="6"/>
  <c r="I251" i="6"/>
  <c r="E163" i="6"/>
  <c r="I163" i="6"/>
  <c r="E161" i="6"/>
  <c r="I161" i="6"/>
  <c r="E159" i="6"/>
  <c r="I159" i="6"/>
  <c r="E262" i="6"/>
  <c r="I262" i="6"/>
  <c r="E154" i="6"/>
  <c r="I154" i="6"/>
  <c r="E151" i="6"/>
  <c r="I151" i="6"/>
  <c r="E289" i="6"/>
  <c r="I289" i="6"/>
  <c r="E147" i="6"/>
  <c r="I147" i="6"/>
  <c r="E144" i="6"/>
  <c r="I144" i="6"/>
  <c r="E141" i="6"/>
  <c r="I141" i="6"/>
  <c r="E137" i="6"/>
  <c r="I137" i="6"/>
  <c r="E133" i="6"/>
  <c r="I133" i="6"/>
  <c r="E270" i="6"/>
  <c r="I270" i="6"/>
  <c r="E347" i="6"/>
  <c r="I347" i="6"/>
  <c r="E125" i="6"/>
  <c r="I125" i="6"/>
  <c r="E122" i="6"/>
  <c r="I122" i="6"/>
  <c r="E333" i="6"/>
  <c r="I333" i="6"/>
  <c r="E350" i="6"/>
  <c r="I350" i="6"/>
  <c r="E312" i="6"/>
  <c r="I312" i="6"/>
  <c r="E113" i="6"/>
  <c r="I113" i="6"/>
  <c r="E111" i="6"/>
  <c r="I111" i="6"/>
  <c r="E258" i="6"/>
  <c r="I258" i="6"/>
  <c r="E106" i="6"/>
  <c r="I106" i="6"/>
  <c r="E105" i="6"/>
  <c r="I105" i="6"/>
  <c r="E103" i="6"/>
  <c r="I103" i="6"/>
  <c r="E99" i="6"/>
  <c r="I99" i="6"/>
  <c r="E320" i="6"/>
  <c r="I320" i="6"/>
  <c r="E308" i="6"/>
  <c r="I308" i="6"/>
  <c r="E93" i="6"/>
  <c r="I93" i="6"/>
  <c r="E89" i="6"/>
  <c r="I89" i="6"/>
  <c r="E319" i="6"/>
  <c r="I319" i="6"/>
  <c r="E85" i="6"/>
  <c r="I85" i="6"/>
  <c r="E81" i="6"/>
  <c r="I81" i="6"/>
  <c r="E78" i="6"/>
  <c r="I78" i="6"/>
  <c r="E74" i="6"/>
  <c r="I74" i="6"/>
  <c r="E71" i="6"/>
  <c r="I71" i="6"/>
  <c r="E67" i="6"/>
  <c r="I67" i="6"/>
  <c r="E63" i="6"/>
  <c r="I63" i="6"/>
  <c r="E61" i="6"/>
  <c r="I61" i="6"/>
  <c r="E338" i="6"/>
  <c r="I338" i="6"/>
  <c r="E56" i="6"/>
  <c r="I56" i="6"/>
  <c r="E52" i="6"/>
  <c r="I52" i="6"/>
  <c r="E48" i="6"/>
  <c r="I48" i="6"/>
  <c r="E332" i="6"/>
  <c r="I332" i="6"/>
  <c r="E43" i="6"/>
  <c r="I43" i="6"/>
  <c r="E39" i="6"/>
  <c r="I39" i="6"/>
  <c r="E36" i="6"/>
  <c r="I36" i="6"/>
  <c r="E33" i="6"/>
  <c r="I33" i="6"/>
  <c r="E287" i="6"/>
  <c r="I287" i="6"/>
  <c r="E29" i="6"/>
  <c r="I29" i="6"/>
  <c r="E25" i="6"/>
  <c r="I25" i="6"/>
  <c r="E21" i="6"/>
  <c r="I21" i="6"/>
  <c r="E19" i="6"/>
  <c r="I19" i="6"/>
  <c r="E16" i="6"/>
  <c r="I16" i="6"/>
  <c r="E12" i="6"/>
  <c r="I12" i="6"/>
  <c r="E8" i="6"/>
  <c r="I8" i="6"/>
  <c r="E256" i="6"/>
  <c r="I256" i="6"/>
  <c r="E283" i="6"/>
  <c r="I283" i="6"/>
  <c r="E355" i="6"/>
  <c r="I355" i="6"/>
  <c r="E325" i="6"/>
  <c r="I325" i="6"/>
  <c r="E239" i="6"/>
  <c r="I239" i="6"/>
  <c r="E232" i="6"/>
  <c r="I232" i="6"/>
  <c r="E229" i="6"/>
  <c r="I229" i="6"/>
  <c r="E225" i="6"/>
  <c r="I225" i="6"/>
  <c r="E221" i="6"/>
  <c r="I221" i="6"/>
  <c r="E216" i="6"/>
  <c r="I216" i="6"/>
  <c r="E214" i="6"/>
  <c r="I214" i="6"/>
  <c r="E211" i="6"/>
  <c r="I211" i="6"/>
  <c r="E207" i="6"/>
  <c r="I207" i="6"/>
  <c r="E203" i="6"/>
  <c r="I203" i="6"/>
  <c r="E202" i="6"/>
  <c r="I202" i="6"/>
  <c r="E328" i="6"/>
  <c r="I328" i="6"/>
  <c r="E196" i="6"/>
  <c r="I196" i="6"/>
  <c r="E272" i="6"/>
  <c r="I272" i="6"/>
  <c r="E290" i="6"/>
  <c r="I290" i="6"/>
  <c r="E303" i="6"/>
  <c r="I303" i="6"/>
  <c r="E271" i="6"/>
  <c r="I271" i="6"/>
  <c r="E185" i="6"/>
  <c r="I185" i="6"/>
  <c r="E182" i="6"/>
  <c r="I182" i="6"/>
  <c r="E179" i="6"/>
  <c r="I179" i="6"/>
  <c r="E176" i="6"/>
  <c r="I176" i="6"/>
  <c r="E172" i="6"/>
  <c r="I172" i="6"/>
  <c r="E295" i="6"/>
  <c r="I295" i="6"/>
  <c r="E167" i="6"/>
  <c r="I167" i="6"/>
  <c r="E165" i="6"/>
  <c r="I165" i="6"/>
  <c r="E162" i="6"/>
  <c r="I162" i="6"/>
  <c r="E330" i="6"/>
  <c r="I330" i="6"/>
  <c r="E157" i="6"/>
  <c r="I157" i="6"/>
  <c r="E155" i="6"/>
  <c r="I155" i="6"/>
  <c r="E152" i="6"/>
  <c r="I152" i="6"/>
  <c r="E149" i="6"/>
  <c r="I149" i="6"/>
  <c r="E351" i="6"/>
  <c r="I351" i="6"/>
  <c r="E145" i="6"/>
  <c r="I145" i="6"/>
  <c r="E142" i="6"/>
  <c r="I142" i="6"/>
  <c r="E139" i="6"/>
  <c r="I139" i="6"/>
  <c r="E341" i="6"/>
  <c r="I341" i="6"/>
  <c r="E130" i="6"/>
  <c r="I130" i="6"/>
  <c r="E123" i="6"/>
  <c r="I123" i="6"/>
  <c r="E117" i="6"/>
  <c r="I117" i="6"/>
  <c r="E114" i="6"/>
  <c r="I114" i="6"/>
  <c r="E250" i="6"/>
  <c r="I250" i="6"/>
  <c r="E297" i="6"/>
  <c r="I297" i="6"/>
  <c r="E101" i="6"/>
  <c r="I101" i="6"/>
  <c r="E96" i="6"/>
  <c r="I96" i="6"/>
  <c r="E91" i="6"/>
  <c r="I91" i="6"/>
  <c r="E301" i="6"/>
  <c r="I301" i="6"/>
  <c r="E80" i="6"/>
  <c r="I80" i="6"/>
  <c r="E73" i="6"/>
  <c r="I73" i="6"/>
  <c r="E65" i="6"/>
  <c r="I65" i="6"/>
  <c r="E60" i="6"/>
  <c r="I60" i="6"/>
  <c r="E54" i="6"/>
  <c r="I54" i="6"/>
  <c r="E47" i="6"/>
  <c r="I47" i="6"/>
  <c r="E41" i="6"/>
  <c r="I41" i="6"/>
  <c r="E35" i="6"/>
  <c r="I35" i="6"/>
  <c r="E27" i="6"/>
  <c r="I27" i="6"/>
  <c r="E317" i="6"/>
  <c r="I317" i="6"/>
  <c r="E14" i="6"/>
  <c r="I14" i="6"/>
  <c r="E281" i="6"/>
  <c r="I281" i="6"/>
  <c r="I2" i="6"/>
  <c r="G2" i="6"/>
  <c r="E286" i="6"/>
  <c r="I286" i="6"/>
  <c r="E238" i="6"/>
  <c r="I238" i="6"/>
  <c r="E224" i="6"/>
  <c r="I224" i="6"/>
  <c r="E215" i="6"/>
  <c r="I215" i="6"/>
  <c r="E201" i="6"/>
  <c r="I201" i="6"/>
  <c r="E305" i="6"/>
  <c r="I305" i="6"/>
  <c r="E181" i="6"/>
  <c r="I181" i="6"/>
  <c r="E171" i="6"/>
  <c r="I171" i="6"/>
  <c r="E257" i="6"/>
  <c r="I257" i="6"/>
  <c r="E349" i="6"/>
  <c r="I349" i="6"/>
  <c r="E134" i="6"/>
  <c r="I134" i="6"/>
  <c r="E266" i="6"/>
  <c r="I266" i="6"/>
  <c r="E246" i="6"/>
  <c r="I246" i="6"/>
  <c r="E249" i="6"/>
  <c r="I249" i="6"/>
  <c r="E90" i="6"/>
  <c r="I90" i="6"/>
  <c r="E82" i="6"/>
  <c r="I82" i="6"/>
  <c r="E72" i="6"/>
  <c r="I72" i="6"/>
  <c r="E267" i="6"/>
  <c r="I267" i="6"/>
  <c r="E46" i="6"/>
  <c r="I46" i="6"/>
  <c r="E34" i="6"/>
  <c r="I34" i="6"/>
  <c r="E22" i="6"/>
  <c r="I22" i="6"/>
  <c r="E255" i="6"/>
  <c r="I255" i="6"/>
  <c r="E276" i="6"/>
  <c r="I276" i="6"/>
  <c r="E240" i="6"/>
  <c r="I240" i="6"/>
  <c r="E236" i="6"/>
  <c r="I236" i="6"/>
  <c r="E233" i="6"/>
  <c r="I233" i="6"/>
  <c r="E306" i="6"/>
  <c r="I306" i="6"/>
  <c r="E315" i="6"/>
  <c r="I315" i="6"/>
  <c r="E261" i="6"/>
  <c r="I261" i="6"/>
  <c r="E222" i="6"/>
  <c r="I222" i="6"/>
  <c r="E219" i="6"/>
  <c r="I219" i="6"/>
  <c r="E217" i="6"/>
  <c r="I217" i="6"/>
  <c r="E345" i="6"/>
  <c r="I345" i="6"/>
  <c r="E212" i="6"/>
  <c r="I212" i="6"/>
  <c r="E208" i="6"/>
  <c r="I208" i="6"/>
  <c r="E204" i="6"/>
  <c r="I204" i="6"/>
  <c r="E331" i="6"/>
  <c r="I331" i="6"/>
  <c r="E200" i="6"/>
  <c r="I200" i="6"/>
  <c r="E197" i="6"/>
  <c r="I197" i="6"/>
  <c r="E194" i="6"/>
  <c r="I194" i="6"/>
  <c r="E191" i="6"/>
  <c r="I191" i="6"/>
  <c r="E304" i="6"/>
  <c r="I304" i="6"/>
  <c r="E189" i="6"/>
  <c r="I189" i="6"/>
  <c r="E186" i="6"/>
  <c r="I186" i="6"/>
  <c r="E183" i="6"/>
  <c r="I183" i="6"/>
  <c r="E278" i="6"/>
  <c r="I278" i="6"/>
  <c r="E177" i="6"/>
  <c r="I177" i="6"/>
  <c r="E173" i="6"/>
  <c r="I173" i="6"/>
  <c r="E169" i="6"/>
  <c r="I169" i="6"/>
  <c r="E168" i="6"/>
  <c r="I168" i="6"/>
  <c r="E260" i="6"/>
  <c r="I260" i="6"/>
  <c r="E259" i="6"/>
  <c r="I259" i="6"/>
  <c r="E282" i="6"/>
  <c r="I282" i="6"/>
  <c r="E158" i="6"/>
  <c r="I158" i="6"/>
  <c r="E263" i="6"/>
  <c r="I263" i="6"/>
  <c r="E153" i="6"/>
  <c r="I153" i="6"/>
  <c r="E150" i="6"/>
  <c r="I150" i="6"/>
  <c r="E288" i="6"/>
  <c r="I288" i="6"/>
  <c r="E146" i="6"/>
  <c r="I146" i="6"/>
  <c r="E143" i="6"/>
  <c r="I143" i="6"/>
  <c r="E140" i="6"/>
  <c r="I140" i="6"/>
  <c r="E136" i="6"/>
  <c r="I136" i="6"/>
  <c r="E132" i="6"/>
  <c r="I132" i="6"/>
  <c r="E293" i="6"/>
  <c r="I293" i="6"/>
  <c r="E128" i="6"/>
  <c r="I128" i="6"/>
  <c r="E124" i="6"/>
  <c r="I124" i="6"/>
  <c r="E121" i="6"/>
  <c r="I121" i="6"/>
  <c r="E118" i="6"/>
  <c r="I118" i="6"/>
  <c r="E296" i="6"/>
  <c r="I296" i="6"/>
  <c r="E115" i="6"/>
  <c r="I115" i="6"/>
  <c r="E112" i="6"/>
  <c r="I112" i="6"/>
  <c r="E110" i="6"/>
  <c r="I110" i="6"/>
  <c r="E109" i="6"/>
  <c r="I109" i="6"/>
  <c r="E336" i="6"/>
  <c r="I336" i="6"/>
  <c r="E104" i="6"/>
  <c r="I104" i="6"/>
  <c r="E102" i="6"/>
  <c r="I102" i="6"/>
  <c r="E98" i="6"/>
  <c r="I98" i="6"/>
  <c r="E97" i="6"/>
  <c r="I97" i="6"/>
  <c r="E95" i="6"/>
  <c r="I95" i="6"/>
  <c r="E92" i="6"/>
  <c r="I92" i="6"/>
  <c r="E88" i="6"/>
  <c r="I88" i="6"/>
  <c r="E318" i="6"/>
  <c r="I318" i="6"/>
  <c r="E84" i="6"/>
  <c r="I84" i="6"/>
  <c r="E327" i="6"/>
  <c r="I327" i="6"/>
  <c r="E77" i="6"/>
  <c r="I77" i="6"/>
  <c r="E344" i="6"/>
  <c r="I344" i="6"/>
  <c r="E70" i="6"/>
  <c r="I70" i="6"/>
  <c r="E66" i="6"/>
  <c r="I66" i="6"/>
  <c r="E62" i="6"/>
  <c r="I62" i="6"/>
  <c r="E245" i="6"/>
  <c r="I245" i="6"/>
  <c r="E59" i="6"/>
  <c r="I59" i="6"/>
  <c r="E55" i="6"/>
  <c r="I55" i="6"/>
  <c r="E51" i="6"/>
  <c r="I51" i="6"/>
  <c r="E316" i="6"/>
  <c r="I316" i="6"/>
  <c r="E45" i="6"/>
  <c r="I45" i="6"/>
  <c r="E42" i="6"/>
  <c r="I42" i="6"/>
  <c r="E292" i="6"/>
  <c r="I292" i="6"/>
  <c r="E340" i="6"/>
  <c r="I340" i="6"/>
  <c r="E32" i="6"/>
  <c r="I32" i="6"/>
  <c r="E31" i="6"/>
  <c r="I31" i="6"/>
  <c r="E28" i="6"/>
  <c r="I28" i="6"/>
  <c r="E24" i="6"/>
  <c r="I24" i="6"/>
  <c r="E265" i="6"/>
  <c r="I265" i="6"/>
  <c r="E18" i="6"/>
  <c r="I18" i="6"/>
  <c r="E15" i="6"/>
  <c r="I15" i="6"/>
  <c r="E11" i="6"/>
  <c r="I11" i="6"/>
  <c r="E7" i="6"/>
  <c r="I7" i="6"/>
  <c r="E6" i="6"/>
  <c r="I6" i="6"/>
  <c r="E3" i="6"/>
  <c r="I3" i="6"/>
  <c r="E354" i="6"/>
  <c r="I354" i="6"/>
  <c r="E334" i="6"/>
  <c r="I334" i="6"/>
  <c r="E2" i="6"/>
  <c r="A298" i="6"/>
  <c r="V298" i="6"/>
  <c r="Z298" i="6"/>
  <c r="R298" i="6"/>
  <c r="AF298" i="6"/>
  <c r="AB298" i="6"/>
  <c r="AD298" i="6"/>
  <c r="T298" i="6"/>
  <c r="X298" i="6"/>
  <c r="A235" i="6"/>
  <c r="Z235" i="6"/>
  <c r="AD235" i="6"/>
  <c r="R235" i="6"/>
  <c r="V235" i="6"/>
  <c r="AB235" i="6"/>
  <c r="AF235" i="6"/>
  <c r="T235" i="6"/>
  <c r="X235" i="6"/>
  <c r="A229" i="6"/>
  <c r="R229" i="6"/>
  <c r="T229" i="6"/>
  <c r="Z229" i="6"/>
  <c r="AF229" i="6"/>
  <c r="V229" i="6"/>
  <c r="AB229" i="6"/>
  <c r="X229" i="6"/>
  <c r="AD229" i="6"/>
  <c r="A227" i="6"/>
  <c r="R227" i="6"/>
  <c r="AD227" i="6"/>
  <c r="X227" i="6"/>
  <c r="Z227" i="6"/>
  <c r="AB227" i="6"/>
  <c r="AF227" i="6"/>
  <c r="V227" i="6"/>
  <c r="T227" i="6"/>
  <c r="A221" i="6"/>
  <c r="R221" i="6"/>
  <c r="T221" i="6"/>
  <c r="X221" i="6"/>
  <c r="AF221" i="6"/>
  <c r="AB221" i="6"/>
  <c r="Z221" i="6"/>
  <c r="AD221" i="6"/>
  <c r="V221" i="6"/>
  <c r="A216" i="6"/>
  <c r="T216" i="6"/>
  <c r="X216" i="6"/>
  <c r="R216" i="6"/>
  <c r="AB216" i="6"/>
  <c r="AD216" i="6"/>
  <c r="Z216" i="6"/>
  <c r="AF216" i="6"/>
  <c r="V216" i="6"/>
  <c r="A214" i="6"/>
  <c r="V214" i="6"/>
  <c r="Z214" i="6"/>
  <c r="T214" i="6"/>
  <c r="R214" i="6"/>
  <c r="AF214" i="6"/>
  <c r="AB214" i="6"/>
  <c r="X214" i="6"/>
  <c r="AD214" i="6"/>
  <c r="A207" i="6"/>
  <c r="V207" i="6"/>
  <c r="AD207" i="6"/>
  <c r="T207" i="6"/>
  <c r="R207" i="6"/>
  <c r="X207" i="6"/>
  <c r="AF207" i="6"/>
  <c r="AB207" i="6"/>
  <c r="Z207" i="6"/>
  <c r="A202" i="6"/>
  <c r="V202" i="6"/>
  <c r="Z202" i="6"/>
  <c r="R202" i="6"/>
  <c r="AF202" i="6"/>
  <c r="AB202" i="6"/>
  <c r="AD202" i="6"/>
  <c r="T202" i="6"/>
  <c r="X202" i="6"/>
  <c r="A196" i="6"/>
  <c r="T196" i="6"/>
  <c r="X196" i="6"/>
  <c r="V196" i="6"/>
  <c r="AB196" i="6"/>
  <c r="AD196" i="6"/>
  <c r="R196" i="6"/>
  <c r="AF196" i="6"/>
  <c r="Z196" i="6"/>
  <c r="A272" i="6"/>
  <c r="T272" i="6"/>
  <c r="X272" i="6"/>
  <c r="Z272" i="6"/>
  <c r="AB272" i="6"/>
  <c r="V272" i="6"/>
  <c r="AD272" i="6"/>
  <c r="AF272" i="6"/>
  <c r="R272" i="6"/>
  <c r="A303" i="6"/>
  <c r="V303" i="6"/>
  <c r="AD303" i="6"/>
  <c r="T303" i="6"/>
  <c r="X303" i="6"/>
  <c r="AF303" i="6"/>
  <c r="R303" i="6"/>
  <c r="AB303" i="6"/>
  <c r="Z303" i="6"/>
  <c r="A185" i="6"/>
  <c r="R185" i="6"/>
  <c r="V185" i="6"/>
  <c r="AF185" i="6"/>
  <c r="X185" i="6"/>
  <c r="AB185" i="6"/>
  <c r="AD185" i="6"/>
  <c r="T185" i="6"/>
  <c r="Z185" i="6"/>
  <c r="A182" i="6"/>
  <c r="V182" i="6"/>
  <c r="Z182" i="6"/>
  <c r="T182" i="6"/>
  <c r="R182" i="6"/>
  <c r="AF182" i="6"/>
  <c r="AB182" i="6"/>
  <c r="X182" i="6"/>
  <c r="AD182" i="6"/>
  <c r="A176" i="6"/>
  <c r="T176" i="6"/>
  <c r="X176" i="6"/>
  <c r="Z176" i="6"/>
  <c r="AB176" i="6"/>
  <c r="V176" i="6"/>
  <c r="AD176" i="6"/>
  <c r="AF176" i="6"/>
  <c r="R176" i="6"/>
  <c r="A295" i="6"/>
  <c r="R295" i="6"/>
  <c r="X295" i="6"/>
  <c r="AD295" i="6"/>
  <c r="T295" i="6"/>
  <c r="Z295" i="6"/>
  <c r="V295" i="6"/>
  <c r="AF295" i="6"/>
  <c r="AB295" i="6"/>
  <c r="A165" i="6"/>
  <c r="R165" i="6"/>
  <c r="T165" i="6"/>
  <c r="Z165" i="6"/>
  <c r="AF165" i="6"/>
  <c r="V165" i="6"/>
  <c r="AB165" i="6"/>
  <c r="X165" i="6"/>
  <c r="AD165" i="6"/>
  <c r="A330" i="6"/>
  <c r="V330" i="6"/>
  <c r="Z330" i="6"/>
  <c r="R330" i="6"/>
  <c r="AF330" i="6"/>
  <c r="AB330" i="6"/>
  <c r="AD330" i="6"/>
  <c r="T330" i="6"/>
  <c r="X330" i="6"/>
  <c r="A155" i="6"/>
  <c r="T155" i="6"/>
  <c r="Z155" i="6"/>
  <c r="AD155" i="6"/>
  <c r="V155" i="6"/>
  <c r="AF155" i="6"/>
  <c r="R155" i="6"/>
  <c r="X155" i="6"/>
  <c r="AB155" i="6"/>
  <c r="A149" i="6"/>
  <c r="R149" i="6"/>
  <c r="T149" i="6"/>
  <c r="Z149" i="6"/>
  <c r="AF149" i="6"/>
  <c r="V149" i="6"/>
  <c r="AB149" i="6"/>
  <c r="X149" i="6"/>
  <c r="AD149" i="6"/>
  <c r="A351" i="6"/>
  <c r="R351" i="6"/>
  <c r="V351" i="6"/>
  <c r="AD351" i="6"/>
  <c r="T351" i="6"/>
  <c r="AF351" i="6"/>
  <c r="X351" i="6"/>
  <c r="Z351" i="6"/>
  <c r="AB351" i="6"/>
  <c r="A142" i="6"/>
  <c r="V142" i="6"/>
  <c r="Z142" i="6"/>
  <c r="R142" i="6"/>
  <c r="X142" i="6"/>
  <c r="AF142" i="6"/>
  <c r="AB142" i="6"/>
  <c r="T142" i="6"/>
  <c r="AD142" i="6"/>
  <c r="A139" i="6"/>
  <c r="T139" i="6"/>
  <c r="Z139" i="6"/>
  <c r="AD139" i="6"/>
  <c r="R139" i="6"/>
  <c r="V139" i="6"/>
  <c r="AF139" i="6"/>
  <c r="X139" i="6"/>
  <c r="AB139" i="6"/>
  <c r="A341" i="6"/>
  <c r="R341" i="6"/>
  <c r="T341" i="6"/>
  <c r="Z341" i="6"/>
  <c r="AF341" i="6"/>
  <c r="V341" i="6"/>
  <c r="AB341" i="6"/>
  <c r="X341" i="6"/>
  <c r="AD341" i="6"/>
  <c r="A127" i="6"/>
  <c r="T127" i="6"/>
  <c r="R127" i="6"/>
  <c r="V127" i="6"/>
  <c r="AD127" i="6"/>
  <c r="AF127" i="6"/>
  <c r="X127" i="6"/>
  <c r="Z127" i="6"/>
  <c r="AB127" i="6"/>
  <c r="A120" i="6"/>
  <c r="X120" i="6"/>
  <c r="R120" i="6"/>
  <c r="AB120" i="6"/>
  <c r="AD120" i="6"/>
  <c r="Z120" i="6"/>
  <c r="AF120" i="6"/>
  <c r="T120" i="6"/>
  <c r="V120" i="6"/>
  <c r="A117" i="6"/>
  <c r="R117" i="6"/>
  <c r="T117" i="6"/>
  <c r="Z117" i="6"/>
  <c r="AF117" i="6"/>
  <c r="V117" i="6"/>
  <c r="AB117" i="6"/>
  <c r="X117" i="6"/>
  <c r="AD117" i="6"/>
  <c r="A114" i="6"/>
  <c r="R114" i="6"/>
  <c r="V114" i="6"/>
  <c r="Z114" i="6"/>
  <c r="T114" i="6"/>
  <c r="X114" i="6"/>
  <c r="AF114" i="6"/>
  <c r="AB114" i="6"/>
  <c r="AD114" i="6"/>
  <c r="A250" i="6"/>
  <c r="V250" i="6"/>
  <c r="Z250" i="6"/>
  <c r="AF250" i="6"/>
  <c r="R250" i="6"/>
  <c r="X250" i="6"/>
  <c r="AB250" i="6"/>
  <c r="AD250" i="6"/>
  <c r="T250" i="6"/>
  <c r="A297" i="6"/>
  <c r="R297" i="6"/>
  <c r="T297" i="6"/>
  <c r="V297" i="6"/>
  <c r="AF297" i="6"/>
  <c r="X297" i="6"/>
  <c r="AB297" i="6"/>
  <c r="AD297" i="6"/>
  <c r="Z297" i="6"/>
  <c r="A280" i="6"/>
  <c r="T280" i="6"/>
  <c r="X280" i="6"/>
  <c r="R280" i="6"/>
  <c r="AB280" i="6"/>
  <c r="AD280" i="6"/>
  <c r="Z280" i="6"/>
  <c r="AF280" i="6"/>
  <c r="V280" i="6"/>
  <c r="A268" i="6"/>
  <c r="R268" i="6"/>
  <c r="T268" i="6"/>
  <c r="X268" i="6"/>
  <c r="AB268" i="6"/>
  <c r="Z268" i="6"/>
  <c r="AD268" i="6"/>
  <c r="V268" i="6"/>
  <c r="AF268" i="6"/>
  <c r="A335" i="6"/>
  <c r="V335" i="6"/>
  <c r="AD335" i="6"/>
  <c r="T335" i="6"/>
  <c r="R335" i="6"/>
  <c r="X335" i="6"/>
  <c r="AF335" i="6"/>
  <c r="AB335" i="6"/>
  <c r="Z335" i="6"/>
  <c r="A87" i="6"/>
  <c r="T87" i="6"/>
  <c r="R87" i="6"/>
  <c r="X87" i="6"/>
  <c r="AD87" i="6"/>
  <c r="Z87" i="6"/>
  <c r="AF87" i="6"/>
  <c r="V87" i="6"/>
  <c r="AB87" i="6"/>
  <c r="A301" i="6"/>
  <c r="R301" i="6"/>
  <c r="T301" i="6"/>
  <c r="X301" i="6"/>
  <c r="AF301" i="6"/>
  <c r="AB301" i="6"/>
  <c r="Z301" i="6"/>
  <c r="AD301" i="6"/>
  <c r="V301" i="6"/>
  <c r="A80" i="6"/>
  <c r="T80" i="6"/>
  <c r="X80" i="6"/>
  <c r="Z80" i="6"/>
  <c r="AB80" i="6"/>
  <c r="V80" i="6"/>
  <c r="AD80" i="6"/>
  <c r="AF80" i="6"/>
  <c r="R80" i="6"/>
  <c r="A73" i="6"/>
  <c r="R73" i="6"/>
  <c r="V73" i="6"/>
  <c r="AF73" i="6"/>
  <c r="T73" i="6"/>
  <c r="X73" i="6"/>
  <c r="AB73" i="6"/>
  <c r="AD73" i="6"/>
  <c r="Z73" i="6"/>
  <c r="A69" i="6"/>
  <c r="R69" i="6"/>
  <c r="T69" i="6"/>
  <c r="Z69" i="6"/>
  <c r="AF69" i="6"/>
  <c r="V69" i="6"/>
  <c r="AB69" i="6"/>
  <c r="X69" i="6"/>
  <c r="AD69" i="6"/>
  <c r="A309" i="6"/>
  <c r="R309" i="6"/>
  <c r="T309" i="6"/>
  <c r="Z309" i="6"/>
  <c r="AF309" i="6"/>
  <c r="V309" i="6"/>
  <c r="AB309" i="6"/>
  <c r="X309" i="6"/>
  <c r="AD309" i="6"/>
  <c r="A58" i="6"/>
  <c r="T58" i="6"/>
  <c r="V58" i="6"/>
  <c r="Z58" i="6"/>
  <c r="AF58" i="6"/>
  <c r="R58" i="6"/>
  <c r="X58" i="6"/>
  <c r="AB58" i="6"/>
  <c r="AD58" i="6"/>
  <c r="A54" i="6"/>
  <c r="V54" i="6"/>
  <c r="Z54" i="6"/>
  <c r="T54" i="6"/>
  <c r="R54" i="6"/>
  <c r="AF54" i="6"/>
  <c r="AB54" i="6"/>
  <c r="X54" i="6"/>
  <c r="AD54" i="6"/>
  <c r="A47" i="6"/>
  <c r="T47" i="6"/>
  <c r="V47" i="6"/>
  <c r="AD47" i="6"/>
  <c r="X47" i="6"/>
  <c r="AF47" i="6"/>
  <c r="R47" i="6"/>
  <c r="AB47" i="6"/>
  <c r="Z47" i="6"/>
  <c r="A41" i="6"/>
  <c r="R41" i="6"/>
  <c r="AF41" i="6"/>
  <c r="T41" i="6"/>
  <c r="X41" i="6"/>
  <c r="AB41" i="6"/>
  <c r="AD41" i="6"/>
  <c r="V41" i="6"/>
  <c r="Z41" i="6"/>
  <c r="A38" i="6"/>
  <c r="V38" i="6"/>
  <c r="Z38" i="6"/>
  <c r="T38" i="6"/>
  <c r="AF38" i="6"/>
  <c r="AB38" i="6"/>
  <c r="AD38" i="6"/>
  <c r="R38" i="6"/>
  <c r="X38" i="6"/>
  <c r="A300" i="6"/>
  <c r="R300" i="6"/>
  <c r="T300" i="6"/>
  <c r="X300" i="6"/>
  <c r="AB300" i="6"/>
  <c r="Z300" i="6"/>
  <c r="AD300" i="6"/>
  <c r="V300" i="6"/>
  <c r="AF300" i="6"/>
  <c r="A27" i="6"/>
  <c r="T27" i="6"/>
  <c r="V27" i="6"/>
  <c r="Z27" i="6"/>
  <c r="AD27" i="6"/>
  <c r="AB27" i="6"/>
  <c r="AF27" i="6"/>
  <c r="R27" i="6"/>
  <c r="X27" i="6"/>
  <c r="A317" i="6"/>
  <c r="R317" i="6"/>
  <c r="T317" i="6"/>
  <c r="X317" i="6"/>
  <c r="AF317" i="6"/>
  <c r="AB317" i="6"/>
  <c r="Z317" i="6"/>
  <c r="AD317" i="6"/>
  <c r="V317" i="6"/>
  <c r="A14" i="6"/>
  <c r="V14" i="6"/>
  <c r="Z14" i="6"/>
  <c r="R14" i="6"/>
  <c r="AB14" i="6"/>
  <c r="X14" i="6"/>
  <c r="AF14" i="6"/>
  <c r="T14" i="6"/>
  <c r="AD14" i="6"/>
  <c r="A10" i="6"/>
  <c r="T10" i="6"/>
  <c r="V10" i="6"/>
  <c r="Z10" i="6"/>
  <c r="R10" i="6"/>
  <c r="AB10" i="6"/>
  <c r="AF10" i="6"/>
  <c r="AD10" i="6"/>
  <c r="X10" i="6"/>
  <c r="A5" i="6"/>
  <c r="R5" i="6"/>
  <c r="T5" i="6"/>
  <c r="Z5" i="6"/>
  <c r="AF5" i="6"/>
  <c r="V5" i="6"/>
  <c r="AB5" i="6"/>
  <c r="X5" i="6"/>
  <c r="AD5" i="6"/>
  <c r="A2" i="6"/>
  <c r="AD2" i="6"/>
  <c r="R2" i="6"/>
  <c r="V2" i="6"/>
  <c r="Z2" i="6"/>
  <c r="X2" i="6"/>
  <c r="AF2" i="6"/>
  <c r="T2" i="6"/>
  <c r="AB2" i="6"/>
  <c r="A252" i="6"/>
  <c r="R252" i="6"/>
  <c r="T252" i="6"/>
  <c r="X252" i="6"/>
  <c r="AB252" i="6"/>
  <c r="Z252" i="6"/>
  <c r="AD252" i="6"/>
  <c r="V252" i="6"/>
  <c r="AF252" i="6"/>
  <c r="A242" i="6"/>
  <c r="R242" i="6"/>
  <c r="V242" i="6"/>
  <c r="Z242" i="6"/>
  <c r="X242" i="6"/>
  <c r="AF242" i="6"/>
  <c r="T242" i="6"/>
  <c r="AB242" i="6"/>
  <c r="AD242" i="6"/>
  <c r="A238" i="6"/>
  <c r="V238" i="6"/>
  <c r="Z238" i="6"/>
  <c r="R238" i="6"/>
  <c r="T238" i="6"/>
  <c r="X238" i="6"/>
  <c r="AF238" i="6"/>
  <c r="AB238" i="6"/>
  <c r="AD238" i="6"/>
  <c r="A326" i="6"/>
  <c r="V326" i="6"/>
  <c r="Z326" i="6"/>
  <c r="T326" i="6"/>
  <c r="AF326" i="6"/>
  <c r="AB326" i="6"/>
  <c r="R326" i="6"/>
  <c r="AD326" i="6"/>
  <c r="X326" i="6"/>
  <c r="A231" i="6"/>
  <c r="R231" i="6"/>
  <c r="X231" i="6"/>
  <c r="AD231" i="6"/>
  <c r="T231" i="6"/>
  <c r="Z231" i="6"/>
  <c r="V231" i="6"/>
  <c r="AF231" i="6"/>
  <c r="AB231" i="6"/>
  <c r="A346" i="6"/>
  <c r="V346" i="6"/>
  <c r="Z346" i="6"/>
  <c r="AF346" i="6"/>
  <c r="X346" i="6"/>
  <c r="AB346" i="6"/>
  <c r="AD346" i="6"/>
  <c r="R346" i="6"/>
  <c r="T346" i="6"/>
  <c r="A339" i="6"/>
  <c r="R339" i="6"/>
  <c r="AD339" i="6"/>
  <c r="X339" i="6"/>
  <c r="AB339" i="6"/>
  <c r="Z339" i="6"/>
  <c r="AF339" i="6"/>
  <c r="T339" i="6"/>
  <c r="V339" i="6"/>
  <c r="A224" i="6"/>
  <c r="T224" i="6"/>
  <c r="X224" i="6"/>
  <c r="Z224" i="6"/>
  <c r="AB224" i="6"/>
  <c r="R224" i="6"/>
  <c r="V224" i="6"/>
  <c r="AD224" i="6"/>
  <c r="AF224" i="6"/>
  <c r="A220" i="6"/>
  <c r="R220" i="6"/>
  <c r="T220" i="6"/>
  <c r="X220" i="6"/>
  <c r="AB220" i="6"/>
  <c r="Z220" i="6"/>
  <c r="AD220" i="6"/>
  <c r="V220" i="6"/>
  <c r="AF220" i="6"/>
  <c r="A348" i="6"/>
  <c r="R348" i="6"/>
  <c r="T348" i="6"/>
  <c r="X348" i="6"/>
  <c r="AB348" i="6"/>
  <c r="Z348" i="6"/>
  <c r="AD348" i="6"/>
  <c r="V348" i="6"/>
  <c r="AF348" i="6"/>
  <c r="A215" i="6"/>
  <c r="R215" i="6"/>
  <c r="X215" i="6"/>
  <c r="AD215" i="6"/>
  <c r="T215" i="6"/>
  <c r="Z215" i="6"/>
  <c r="AF215" i="6"/>
  <c r="V215" i="6"/>
  <c r="AB215" i="6"/>
  <c r="A248" i="6"/>
  <c r="T248" i="6"/>
  <c r="X248" i="6"/>
  <c r="R248" i="6"/>
  <c r="AB248" i="6"/>
  <c r="AD248" i="6"/>
  <c r="Z248" i="6"/>
  <c r="AF248" i="6"/>
  <c r="V248" i="6"/>
  <c r="A210" i="6"/>
  <c r="R210" i="6"/>
  <c r="V210" i="6"/>
  <c r="Z210" i="6"/>
  <c r="X210" i="6"/>
  <c r="AF210" i="6"/>
  <c r="T210" i="6"/>
  <c r="AB210" i="6"/>
  <c r="AD210" i="6"/>
  <c r="A206" i="6"/>
  <c r="V206" i="6"/>
  <c r="Z206" i="6"/>
  <c r="R206" i="6"/>
  <c r="T206" i="6"/>
  <c r="X206" i="6"/>
  <c r="AF206" i="6"/>
  <c r="AB206" i="6"/>
  <c r="AD206" i="6"/>
  <c r="A273" i="6"/>
  <c r="R273" i="6"/>
  <c r="T273" i="6"/>
  <c r="AF273" i="6"/>
  <c r="Z273" i="6"/>
  <c r="AB273" i="6"/>
  <c r="V273" i="6"/>
  <c r="AD273" i="6"/>
  <c r="X273" i="6"/>
  <c r="A201" i="6"/>
  <c r="R201" i="6"/>
  <c r="T201" i="6"/>
  <c r="V201" i="6"/>
  <c r="AF201" i="6"/>
  <c r="X201" i="6"/>
  <c r="AB201" i="6"/>
  <c r="AD201" i="6"/>
  <c r="Z201" i="6"/>
  <c r="A199" i="6"/>
  <c r="R199" i="6"/>
  <c r="X199" i="6"/>
  <c r="AD199" i="6"/>
  <c r="T199" i="6"/>
  <c r="Z199" i="6"/>
  <c r="V199" i="6"/>
  <c r="AF199" i="6"/>
  <c r="AB199" i="6"/>
  <c r="A195" i="6"/>
  <c r="R195" i="6"/>
  <c r="AD195" i="6"/>
  <c r="X195" i="6"/>
  <c r="Z195" i="6"/>
  <c r="AB195" i="6"/>
  <c r="AF195" i="6"/>
  <c r="V195" i="6"/>
  <c r="T195" i="6"/>
  <c r="A193" i="6"/>
  <c r="R193" i="6"/>
  <c r="T193" i="6"/>
  <c r="AF193" i="6"/>
  <c r="Z193" i="6"/>
  <c r="AB193" i="6"/>
  <c r="AD193" i="6"/>
  <c r="V193" i="6"/>
  <c r="X193" i="6"/>
  <c r="A305" i="6"/>
  <c r="R305" i="6"/>
  <c r="T305" i="6"/>
  <c r="AF305" i="6"/>
  <c r="Z305" i="6"/>
  <c r="AB305" i="6"/>
  <c r="V305" i="6"/>
  <c r="AD305" i="6"/>
  <c r="X305" i="6"/>
  <c r="A264" i="6"/>
  <c r="T264" i="6"/>
  <c r="X264" i="6"/>
  <c r="R264" i="6"/>
  <c r="AB264" i="6"/>
  <c r="AD264" i="6"/>
  <c r="AF264" i="6"/>
  <c r="Z264" i="6"/>
  <c r="V264" i="6"/>
  <c r="A188" i="6"/>
  <c r="R188" i="6"/>
  <c r="X188" i="6"/>
  <c r="T188" i="6"/>
  <c r="AB188" i="6"/>
  <c r="Z188" i="6"/>
  <c r="AD188" i="6"/>
  <c r="V188" i="6"/>
  <c r="AF188" i="6"/>
  <c r="A184" i="6"/>
  <c r="X184" i="6"/>
  <c r="R184" i="6"/>
  <c r="AB184" i="6"/>
  <c r="AD184" i="6"/>
  <c r="Z184" i="6"/>
  <c r="AF184" i="6"/>
  <c r="T184" i="6"/>
  <c r="V184" i="6"/>
  <c r="A181" i="6"/>
  <c r="R181" i="6"/>
  <c r="T181" i="6"/>
  <c r="Z181" i="6"/>
  <c r="AF181" i="6"/>
  <c r="V181" i="6"/>
  <c r="AB181" i="6"/>
  <c r="X181" i="6"/>
  <c r="AD181" i="6"/>
  <c r="A247" i="6"/>
  <c r="R247" i="6"/>
  <c r="X247" i="6"/>
  <c r="AD247" i="6"/>
  <c r="T247" i="6"/>
  <c r="Z247" i="6"/>
  <c r="AF247" i="6"/>
  <c r="V247" i="6"/>
  <c r="AB247" i="6"/>
  <c r="A175" i="6"/>
  <c r="T175" i="6"/>
  <c r="V175" i="6"/>
  <c r="AD175" i="6"/>
  <c r="X175" i="6"/>
  <c r="AF175" i="6"/>
  <c r="R175" i="6"/>
  <c r="AB175" i="6"/>
  <c r="Z175" i="6"/>
  <c r="A171" i="6"/>
  <c r="T171" i="6"/>
  <c r="Z171" i="6"/>
  <c r="AD171" i="6"/>
  <c r="R171" i="6"/>
  <c r="V171" i="6"/>
  <c r="AF171" i="6"/>
  <c r="X171" i="6"/>
  <c r="AB171" i="6"/>
  <c r="A337" i="6"/>
  <c r="R337" i="6"/>
  <c r="T337" i="6"/>
  <c r="AF337" i="6"/>
  <c r="Z337" i="6"/>
  <c r="AB337" i="6"/>
  <c r="V337" i="6"/>
  <c r="AD337" i="6"/>
  <c r="X337" i="6"/>
  <c r="A166" i="6"/>
  <c r="V166" i="6"/>
  <c r="Z166" i="6"/>
  <c r="T166" i="6"/>
  <c r="AF166" i="6"/>
  <c r="AB166" i="6"/>
  <c r="AD166" i="6"/>
  <c r="R166" i="6"/>
  <c r="X166" i="6"/>
  <c r="A164" i="6"/>
  <c r="X164" i="6"/>
  <c r="V164" i="6"/>
  <c r="AB164" i="6"/>
  <c r="AD164" i="6"/>
  <c r="R164" i="6"/>
  <c r="T164" i="6"/>
  <c r="AF164" i="6"/>
  <c r="Z164" i="6"/>
  <c r="A257" i="6"/>
  <c r="R257" i="6"/>
  <c r="T257" i="6"/>
  <c r="AF257" i="6"/>
  <c r="Z257" i="6"/>
  <c r="AB257" i="6"/>
  <c r="AD257" i="6"/>
  <c r="V257" i="6"/>
  <c r="X257" i="6"/>
  <c r="A160" i="6"/>
  <c r="T160" i="6"/>
  <c r="X160" i="6"/>
  <c r="Z160" i="6"/>
  <c r="AB160" i="6"/>
  <c r="R160" i="6"/>
  <c r="V160" i="6"/>
  <c r="AD160" i="6"/>
  <c r="AF160" i="6"/>
  <c r="A156" i="6"/>
  <c r="R156" i="6"/>
  <c r="X156" i="6"/>
  <c r="T156" i="6"/>
  <c r="AB156" i="6"/>
  <c r="Z156" i="6"/>
  <c r="AD156" i="6"/>
  <c r="V156" i="6"/>
  <c r="AF156" i="6"/>
  <c r="A343" i="6"/>
  <c r="R343" i="6"/>
  <c r="X343" i="6"/>
  <c r="AD343" i="6"/>
  <c r="T343" i="6"/>
  <c r="Z343" i="6"/>
  <c r="AF343" i="6"/>
  <c r="V343" i="6"/>
  <c r="AB343" i="6"/>
  <c r="A294" i="6"/>
  <c r="V294" i="6"/>
  <c r="Z294" i="6"/>
  <c r="T294" i="6"/>
  <c r="AF294" i="6"/>
  <c r="AB294" i="6"/>
  <c r="AD294" i="6"/>
  <c r="R294" i="6"/>
  <c r="X294" i="6"/>
  <c r="A349" i="6"/>
  <c r="R349" i="6"/>
  <c r="T349" i="6"/>
  <c r="X349" i="6"/>
  <c r="AF349" i="6"/>
  <c r="AB349" i="6"/>
  <c r="Z349" i="6"/>
  <c r="AD349" i="6"/>
  <c r="V349" i="6"/>
  <c r="A148" i="6"/>
  <c r="X148" i="6"/>
  <c r="R148" i="6"/>
  <c r="V148" i="6"/>
  <c r="AB148" i="6"/>
  <c r="T148" i="6"/>
  <c r="AD148" i="6"/>
  <c r="Z148" i="6"/>
  <c r="AF148" i="6"/>
  <c r="A253" i="6"/>
  <c r="R253" i="6"/>
  <c r="T253" i="6"/>
  <c r="X253" i="6"/>
  <c r="AF253" i="6"/>
  <c r="AB253" i="6"/>
  <c r="Z253" i="6"/>
  <c r="AD253" i="6"/>
  <c r="V253" i="6"/>
  <c r="A313" i="6"/>
  <c r="R313" i="6"/>
  <c r="T313" i="6"/>
  <c r="V313" i="6"/>
  <c r="AF313" i="6"/>
  <c r="X313" i="6"/>
  <c r="AB313" i="6"/>
  <c r="AD313" i="6"/>
  <c r="Z313" i="6"/>
  <c r="A138" i="6"/>
  <c r="T138" i="6"/>
  <c r="V138" i="6"/>
  <c r="Z138" i="6"/>
  <c r="R138" i="6"/>
  <c r="AF138" i="6"/>
  <c r="AB138" i="6"/>
  <c r="AD138" i="6"/>
  <c r="X138" i="6"/>
  <c r="A134" i="6"/>
  <c r="V134" i="6"/>
  <c r="Z134" i="6"/>
  <c r="T134" i="6"/>
  <c r="AF134" i="6"/>
  <c r="AB134" i="6"/>
  <c r="R134" i="6"/>
  <c r="AD134" i="6"/>
  <c r="X134" i="6"/>
  <c r="A131" i="6"/>
  <c r="T131" i="6"/>
  <c r="R131" i="6"/>
  <c r="AD131" i="6"/>
  <c r="X131" i="6"/>
  <c r="Z131" i="6"/>
  <c r="AF131" i="6"/>
  <c r="V131" i="6"/>
  <c r="AB131" i="6"/>
  <c r="A129" i="6"/>
  <c r="R129" i="6"/>
  <c r="T129" i="6"/>
  <c r="AF129" i="6"/>
  <c r="Z129" i="6"/>
  <c r="AB129" i="6"/>
  <c r="AD129" i="6"/>
  <c r="V129" i="6"/>
  <c r="X129" i="6"/>
  <c r="A126" i="6"/>
  <c r="V126" i="6"/>
  <c r="Z126" i="6"/>
  <c r="R126" i="6"/>
  <c r="T126" i="6"/>
  <c r="X126" i="6"/>
  <c r="AF126" i="6"/>
  <c r="AB126" i="6"/>
  <c r="AD126" i="6"/>
  <c r="A266" i="6"/>
  <c r="V266" i="6"/>
  <c r="Z266" i="6"/>
  <c r="R266" i="6"/>
  <c r="AF266" i="6"/>
  <c r="AB266" i="6"/>
  <c r="AD266" i="6"/>
  <c r="T266" i="6"/>
  <c r="X266" i="6"/>
  <c r="A119" i="6"/>
  <c r="T119" i="6"/>
  <c r="R119" i="6"/>
  <c r="X119" i="6"/>
  <c r="AD119" i="6"/>
  <c r="Z119" i="6"/>
  <c r="AF119" i="6"/>
  <c r="V119" i="6"/>
  <c r="AB119" i="6"/>
  <c r="A284" i="6"/>
  <c r="R284" i="6"/>
  <c r="T284" i="6"/>
  <c r="X284" i="6"/>
  <c r="AB284" i="6"/>
  <c r="Z284" i="6"/>
  <c r="AD284" i="6"/>
  <c r="V284" i="6"/>
  <c r="AF284" i="6"/>
  <c r="A246" i="6"/>
  <c r="V246" i="6"/>
  <c r="Z246" i="6"/>
  <c r="T246" i="6"/>
  <c r="R246" i="6"/>
  <c r="AF246" i="6"/>
  <c r="AB246" i="6"/>
  <c r="X246" i="6"/>
  <c r="AD246" i="6"/>
  <c r="A279" i="6"/>
  <c r="R279" i="6"/>
  <c r="X279" i="6"/>
  <c r="AD279" i="6"/>
  <c r="T279" i="6"/>
  <c r="Z279" i="6"/>
  <c r="AF279" i="6"/>
  <c r="V279" i="6"/>
  <c r="AB279" i="6"/>
  <c r="A310" i="6"/>
  <c r="V310" i="6"/>
  <c r="Z310" i="6"/>
  <c r="T310" i="6"/>
  <c r="R310" i="6"/>
  <c r="AF310" i="6"/>
  <c r="AB310" i="6"/>
  <c r="X310" i="6"/>
  <c r="AD310" i="6"/>
  <c r="A254" i="6"/>
  <c r="V254" i="6"/>
  <c r="Z254" i="6"/>
  <c r="R254" i="6"/>
  <c r="T254" i="6"/>
  <c r="X254" i="6"/>
  <c r="AF254" i="6"/>
  <c r="AB254" i="6"/>
  <c r="AD254" i="6"/>
  <c r="A107" i="6"/>
  <c r="T107" i="6"/>
  <c r="Z107" i="6"/>
  <c r="AD107" i="6"/>
  <c r="R107" i="6"/>
  <c r="V107" i="6"/>
  <c r="AF107" i="6"/>
  <c r="X107" i="6"/>
  <c r="AB107" i="6"/>
  <c r="A249" i="6"/>
  <c r="R249" i="6"/>
  <c r="T249" i="6"/>
  <c r="V249" i="6"/>
  <c r="AF249" i="6"/>
  <c r="X249" i="6"/>
  <c r="AB249" i="6"/>
  <c r="AD249" i="6"/>
  <c r="Z249" i="6"/>
  <c r="A307" i="6"/>
  <c r="R307" i="6"/>
  <c r="AD307" i="6"/>
  <c r="X307" i="6"/>
  <c r="AB307" i="6"/>
  <c r="Z307" i="6"/>
  <c r="AF307" i="6"/>
  <c r="T307" i="6"/>
  <c r="V307" i="6"/>
  <c r="A100" i="6"/>
  <c r="X100" i="6"/>
  <c r="V100" i="6"/>
  <c r="AB100" i="6"/>
  <c r="AD100" i="6"/>
  <c r="R100" i="6"/>
  <c r="T100" i="6"/>
  <c r="AF100" i="6"/>
  <c r="Z100" i="6"/>
  <c r="A321" i="6"/>
  <c r="R321" i="6"/>
  <c r="T321" i="6"/>
  <c r="AF321" i="6"/>
  <c r="Z321" i="6"/>
  <c r="AB321" i="6"/>
  <c r="AD321" i="6"/>
  <c r="V321" i="6"/>
  <c r="X321" i="6"/>
  <c r="A302" i="6"/>
  <c r="V302" i="6"/>
  <c r="Z302" i="6"/>
  <c r="R302" i="6"/>
  <c r="T302" i="6"/>
  <c r="X302" i="6"/>
  <c r="AF302" i="6"/>
  <c r="AB302" i="6"/>
  <c r="AD302" i="6"/>
  <c r="A94" i="6"/>
  <c r="V94" i="6"/>
  <c r="Z94" i="6"/>
  <c r="R94" i="6"/>
  <c r="T94" i="6"/>
  <c r="X94" i="6"/>
  <c r="AF94" i="6"/>
  <c r="AB94" i="6"/>
  <c r="AD94" i="6"/>
  <c r="A86" i="6"/>
  <c r="V86" i="6"/>
  <c r="Z86" i="6"/>
  <c r="T86" i="6"/>
  <c r="R86" i="6"/>
  <c r="AF86" i="6"/>
  <c r="AB86" i="6"/>
  <c r="X86" i="6"/>
  <c r="AD86" i="6"/>
  <c r="A329" i="6"/>
  <c r="R329" i="6"/>
  <c r="T329" i="6"/>
  <c r="V329" i="6"/>
  <c r="AF329" i="6"/>
  <c r="X329" i="6"/>
  <c r="AB329" i="6"/>
  <c r="AD329" i="6"/>
  <c r="Z329" i="6"/>
  <c r="A82" i="6"/>
  <c r="R82" i="6"/>
  <c r="V82" i="6"/>
  <c r="Z82" i="6"/>
  <c r="T82" i="6"/>
  <c r="X82" i="6"/>
  <c r="AF82" i="6"/>
  <c r="AB82" i="6"/>
  <c r="AD82" i="6"/>
  <c r="A79" i="6"/>
  <c r="T79" i="6"/>
  <c r="V79" i="6"/>
  <c r="AD79" i="6"/>
  <c r="R79" i="6"/>
  <c r="X79" i="6"/>
  <c r="AF79" i="6"/>
  <c r="AB79" i="6"/>
  <c r="Z79" i="6"/>
  <c r="A75" i="6"/>
  <c r="T75" i="6"/>
  <c r="Z75" i="6"/>
  <c r="AD75" i="6"/>
  <c r="R75" i="6"/>
  <c r="V75" i="6"/>
  <c r="AF75" i="6"/>
  <c r="X75" i="6"/>
  <c r="AB75" i="6"/>
  <c r="A72" i="6"/>
  <c r="X72" i="6"/>
  <c r="R72" i="6"/>
  <c r="T72" i="6"/>
  <c r="AB72" i="6"/>
  <c r="AD72" i="6"/>
  <c r="AF72" i="6"/>
  <c r="Z72" i="6"/>
  <c r="V72" i="6"/>
  <c r="A68" i="6"/>
  <c r="X68" i="6"/>
  <c r="V68" i="6"/>
  <c r="AB68" i="6"/>
  <c r="AD68" i="6"/>
  <c r="R68" i="6"/>
  <c r="AF68" i="6"/>
  <c r="T68" i="6"/>
  <c r="Z68" i="6"/>
  <c r="A64" i="6"/>
  <c r="T64" i="6"/>
  <c r="X64" i="6"/>
  <c r="Z64" i="6"/>
  <c r="AB64" i="6"/>
  <c r="R64" i="6"/>
  <c r="V64" i="6"/>
  <c r="AD64" i="6"/>
  <c r="AF64" i="6"/>
  <c r="A311" i="6"/>
  <c r="R311" i="6"/>
  <c r="X311" i="6"/>
  <c r="AD311" i="6"/>
  <c r="T311" i="6"/>
  <c r="Z311" i="6"/>
  <c r="AF311" i="6"/>
  <c r="V311" i="6"/>
  <c r="AB311" i="6"/>
  <c r="A267" i="6"/>
  <c r="Z267" i="6"/>
  <c r="AD267" i="6"/>
  <c r="R267" i="6"/>
  <c r="V267" i="6"/>
  <c r="AB267" i="6"/>
  <c r="AF267" i="6"/>
  <c r="T267" i="6"/>
  <c r="X267" i="6"/>
  <c r="A57" i="6"/>
  <c r="R57" i="6"/>
  <c r="V57" i="6"/>
  <c r="AF57" i="6"/>
  <c r="X57" i="6"/>
  <c r="AB57" i="6"/>
  <c r="AD57" i="6"/>
  <c r="T57" i="6"/>
  <c r="Z57" i="6"/>
  <c r="A53" i="6"/>
  <c r="R53" i="6"/>
  <c r="T53" i="6"/>
  <c r="Z53" i="6"/>
  <c r="AF53" i="6"/>
  <c r="V53" i="6"/>
  <c r="AB53" i="6"/>
  <c r="X53" i="6"/>
  <c r="AD53" i="6"/>
  <c r="A49" i="6"/>
  <c r="R49" i="6"/>
  <c r="T49" i="6"/>
  <c r="AF49" i="6"/>
  <c r="Z49" i="6"/>
  <c r="AB49" i="6"/>
  <c r="AD49" i="6"/>
  <c r="V49" i="6"/>
  <c r="X49" i="6"/>
  <c r="A46" i="6"/>
  <c r="V46" i="6"/>
  <c r="Z46" i="6"/>
  <c r="R46" i="6"/>
  <c r="X46" i="6"/>
  <c r="AF46" i="6"/>
  <c r="AB46" i="6"/>
  <c r="AD46" i="6"/>
  <c r="T46" i="6"/>
  <c r="A44" i="6"/>
  <c r="R44" i="6"/>
  <c r="X44" i="6"/>
  <c r="T44" i="6"/>
  <c r="V44" i="6"/>
  <c r="AB44" i="6"/>
  <c r="Z44" i="6"/>
  <c r="AD44" i="6"/>
  <c r="AF44" i="6"/>
  <c r="A40" i="6"/>
  <c r="X40" i="6"/>
  <c r="R40" i="6"/>
  <c r="T40" i="6"/>
  <c r="AB40" i="6"/>
  <c r="AD40" i="6"/>
  <c r="AF40" i="6"/>
  <c r="V40" i="6"/>
  <c r="Z40" i="6"/>
  <c r="A37" i="6"/>
  <c r="R37" i="6"/>
  <c r="T37" i="6"/>
  <c r="Z37" i="6"/>
  <c r="AF37" i="6"/>
  <c r="V37" i="6"/>
  <c r="AB37" i="6"/>
  <c r="X37" i="6"/>
  <c r="AD37" i="6"/>
  <c r="A34" i="6"/>
  <c r="R34" i="6"/>
  <c r="V34" i="6"/>
  <c r="Z34" i="6"/>
  <c r="X34" i="6"/>
  <c r="AF34" i="6"/>
  <c r="AD34" i="6"/>
  <c r="T34" i="6"/>
  <c r="AB34" i="6"/>
  <c r="A342" i="6"/>
  <c r="V342" i="6"/>
  <c r="Z342" i="6"/>
  <c r="T342" i="6"/>
  <c r="R342" i="6"/>
  <c r="AF342" i="6"/>
  <c r="AB342" i="6"/>
  <c r="X342" i="6"/>
  <c r="AD342" i="6"/>
  <c r="A299" i="6"/>
  <c r="Z299" i="6"/>
  <c r="AD299" i="6"/>
  <c r="R299" i="6"/>
  <c r="V299" i="6"/>
  <c r="AB299" i="6"/>
  <c r="AF299" i="6"/>
  <c r="T299" i="6"/>
  <c r="X299" i="6"/>
  <c r="A26" i="6"/>
  <c r="T26" i="6"/>
  <c r="V26" i="6"/>
  <c r="Z26" i="6"/>
  <c r="AB26" i="6"/>
  <c r="AF26" i="6"/>
  <c r="X26" i="6"/>
  <c r="AD26" i="6"/>
  <c r="R26" i="6"/>
  <c r="A22" i="6"/>
  <c r="V22" i="6"/>
  <c r="Z22" i="6"/>
  <c r="T22" i="6"/>
  <c r="R22" i="6"/>
  <c r="AF22" i="6"/>
  <c r="AB22" i="6"/>
  <c r="X22" i="6"/>
  <c r="AD22" i="6"/>
  <c r="A20" i="6"/>
  <c r="X20" i="6"/>
  <c r="AB20" i="6"/>
  <c r="R20" i="6"/>
  <c r="V20" i="6"/>
  <c r="T20" i="6"/>
  <c r="AD20" i="6"/>
  <c r="Z20" i="6"/>
  <c r="AF20" i="6"/>
  <c r="A353" i="6"/>
  <c r="R353" i="6"/>
  <c r="T353" i="6"/>
  <c r="AF353" i="6"/>
  <c r="Z353" i="6"/>
  <c r="AB353" i="6"/>
  <c r="AD353" i="6"/>
  <c r="V353" i="6"/>
  <c r="X353" i="6"/>
  <c r="A13" i="6"/>
  <c r="R13" i="6"/>
  <c r="X13" i="6"/>
  <c r="AF13" i="6"/>
  <c r="V13" i="6"/>
  <c r="Z13" i="6"/>
  <c r="T13" i="6"/>
  <c r="AD13" i="6"/>
  <c r="AB13" i="6"/>
  <c r="A9" i="6"/>
  <c r="R9" i="6"/>
  <c r="AB9" i="6"/>
  <c r="AF9" i="6"/>
  <c r="T9" i="6"/>
  <c r="X9" i="6"/>
  <c r="AD9" i="6"/>
  <c r="V9" i="6"/>
  <c r="Z9" i="6"/>
  <c r="A255" i="6"/>
  <c r="R255" i="6"/>
  <c r="V255" i="6"/>
  <c r="AD255" i="6"/>
  <c r="T255" i="6"/>
  <c r="AF255" i="6"/>
  <c r="X255" i="6"/>
  <c r="Z255" i="6"/>
  <c r="AB255" i="6"/>
  <c r="A4" i="6"/>
  <c r="X4" i="6"/>
  <c r="AB4" i="6"/>
  <c r="V4" i="6"/>
  <c r="AD4" i="6"/>
  <c r="R4" i="6"/>
  <c r="AF4" i="6"/>
  <c r="T4" i="6"/>
  <c r="Z4" i="6"/>
  <c r="A244" i="6"/>
  <c r="T244" i="6"/>
  <c r="X244" i="6"/>
  <c r="R244" i="6"/>
  <c r="V244" i="6"/>
  <c r="AB244" i="6"/>
  <c r="AD244" i="6"/>
  <c r="Z244" i="6"/>
  <c r="AF244" i="6"/>
  <c r="A243" i="6"/>
  <c r="R243" i="6"/>
  <c r="AD243" i="6"/>
  <c r="X243" i="6"/>
  <c r="AB243" i="6"/>
  <c r="Z243" i="6"/>
  <c r="AF243" i="6"/>
  <c r="T243" i="6"/>
  <c r="V243" i="6"/>
  <c r="A241" i="6"/>
  <c r="R241" i="6"/>
  <c r="T241" i="6"/>
  <c r="AF241" i="6"/>
  <c r="Z241" i="6"/>
  <c r="AB241" i="6"/>
  <c r="V241" i="6"/>
  <c r="AD241" i="6"/>
  <c r="X241" i="6"/>
  <c r="A237" i="6"/>
  <c r="R237" i="6"/>
  <c r="T237" i="6"/>
  <c r="X237" i="6"/>
  <c r="AF237" i="6"/>
  <c r="AB237" i="6"/>
  <c r="Z237" i="6"/>
  <c r="AD237" i="6"/>
  <c r="V237" i="6"/>
  <c r="A234" i="6"/>
  <c r="V234" i="6"/>
  <c r="Z234" i="6"/>
  <c r="R234" i="6"/>
  <c r="AF234" i="6"/>
  <c r="AB234" i="6"/>
  <c r="AD234" i="6"/>
  <c r="T234" i="6"/>
  <c r="X234" i="6"/>
  <c r="A230" i="6"/>
  <c r="V230" i="6"/>
  <c r="Z230" i="6"/>
  <c r="T230" i="6"/>
  <c r="AF230" i="6"/>
  <c r="AB230" i="6"/>
  <c r="AD230" i="6"/>
  <c r="R230" i="6"/>
  <c r="X230" i="6"/>
  <c r="A228" i="6"/>
  <c r="T228" i="6"/>
  <c r="X228" i="6"/>
  <c r="V228" i="6"/>
  <c r="AB228" i="6"/>
  <c r="AD228" i="6"/>
  <c r="R228" i="6"/>
  <c r="AF228" i="6"/>
  <c r="Z228" i="6"/>
  <c r="A226" i="6"/>
  <c r="R226" i="6"/>
  <c r="V226" i="6"/>
  <c r="Z226" i="6"/>
  <c r="X226" i="6"/>
  <c r="AF226" i="6"/>
  <c r="T226" i="6"/>
  <c r="AB226" i="6"/>
  <c r="AD226" i="6"/>
  <c r="A223" i="6"/>
  <c r="R223" i="6"/>
  <c r="V223" i="6"/>
  <c r="AD223" i="6"/>
  <c r="T223" i="6"/>
  <c r="AF223" i="6"/>
  <c r="X223" i="6"/>
  <c r="Z223" i="6"/>
  <c r="AB223" i="6"/>
  <c r="A277" i="6"/>
  <c r="R277" i="6"/>
  <c r="T277" i="6"/>
  <c r="Z277" i="6"/>
  <c r="AF277" i="6"/>
  <c r="V277" i="6"/>
  <c r="AB277" i="6"/>
  <c r="X277" i="6"/>
  <c r="AD277" i="6"/>
  <c r="A218" i="6"/>
  <c r="V218" i="6"/>
  <c r="Z218" i="6"/>
  <c r="AF218" i="6"/>
  <c r="X218" i="6"/>
  <c r="AB218" i="6"/>
  <c r="AD218" i="6"/>
  <c r="R218" i="6"/>
  <c r="T218" i="6"/>
  <c r="A324" i="6"/>
  <c r="T324" i="6"/>
  <c r="X324" i="6"/>
  <c r="V324" i="6"/>
  <c r="AB324" i="6"/>
  <c r="AD324" i="6"/>
  <c r="R324" i="6"/>
  <c r="AF324" i="6"/>
  <c r="Z324" i="6"/>
  <c r="A213" i="6"/>
  <c r="R213" i="6"/>
  <c r="T213" i="6"/>
  <c r="Z213" i="6"/>
  <c r="AF213" i="6"/>
  <c r="V213" i="6"/>
  <c r="AB213" i="6"/>
  <c r="X213" i="6"/>
  <c r="AD213" i="6"/>
  <c r="A209" i="6"/>
  <c r="R209" i="6"/>
  <c r="T209" i="6"/>
  <c r="AF209" i="6"/>
  <c r="Z209" i="6"/>
  <c r="AB209" i="6"/>
  <c r="V209" i="6"/>
  <c r="AD209" i="6"/>
  <c r="X209" i="6"/>
  <c r="A205" i="6"/>
  <c r="R205" i="6"/>
  <c r="T205" i="6"/>
  <c r="X205" i="6"/>
  <c r="AF205" i="6"/>
  <c r="AB205" i="6"/>
  <c r="Z205" i="6"/>
  <c r="AD205" i="6"/>
  <c r="V205" i="6"/>
  <c r="A352" i="6"/>
  <c r="T352" i="6"/>
  <c r="X352" i="6"/>
  <c r="Z352" i="6"/>
  <c r="AB352" i="6"/>
  <c r="R352" i="6"/>
  <c r="V352" i="6"/>
  <c r="AD352" i="6"/>
  <c r="AF352" i="6"/>
  <c r="A314" i="6"/>
  <c r="V314" i="6"/>
  <c r="Z314" i="6"/>
  <c r="AF314" i="6"/>
  <c r="R314" i="6"/>
  <c r="X314" i="6"/>
  <c r="AB314" i="6"/>
  <c r="AD314" i="6"/>
  <c r="T314" i="6"/>
  <c r="A198" i="6"/>
  <c r="V198" i="6"/>
  <c r="Z198" i="6"/>
  <c r="T198" i="6"/>
  <c r="AF198" i="6"/>
  <c r="AB198" i="6"/>
  <c r="R198" i="6"/>
  <c r="AD198" i="6"/>
  <c r="X198" i="6"/>
  <c r="A275" i="6"/>
  <c r="R275" i="6"/>
  <c r="AD275" i="6"/>
  <c r="X275" i="6"/>
  <c r="AB275" i="6"/>
  <c r="Z275" i="6"/>
  <c r="AF275" i="6"/>
  <c r="T275" i="6"/>
  <c r="V275" i="6"/>
  <c r="A192" i="6"/>
  <c r="T192" i="6"/>
  <c r="X192" i="6"/>
  <c r="Z192" i="6"/>
  <c r="AB192" i="6"/>
  <c r="R192" i="6"/>
  <c r="V192" i="6"/>
  <c r="AD192" i="6"/>
  <c r="AF192" i="6"/>
  <c r="A285" i="6"/>
  <c r="R285" i="6"/>
  <c r="T285" i="6"/>
  <c r="X285" i="6"/>
  <c r="AF285" i="6"/>
  <c r="AB285" i="6"/>
  <c r="Z285" i="6"/>
  <c r="AD285" i="6"/>
  <c r="V285" i="6"/>
  <c r="A190" i="6"/>
  <c r="V190" i="6"/>
  <c r="Z190" i="6"/>
  <c r="R190" i="6"/>
  <c r="T190" i="6"/>
  <c r="X190" i="6"/>
  <c r="AF190" i="6"/>
  <c r="AB190" i="6"/>
  <c r="AD190" i="6"/>
  <c r="A187" i="6"/>
  <c r="T187" i="6"/>
  <c r="Z187" i="6"/>
  <c r="AD187" i="6"/>
  <c r="V187" i="6"/>
  <c r="AF187" i="6"/>
  <c r="R187" i="6"/>
  <c r="X187" i="6"/>
  <c r="AB187" i="6"/>
  <c r="A323" i="6"/>
  <c r="R323" i="6"/>
  <c r="AD323" i="6"/>
  <c r="X323" i="6"/>
  <c r="Z323" i="6"/>
  <c r="AB323" i="6"/>
  <c r="AF323" i="6"/>
  <c r="V323" i="6"/>
  <c r="T323" i="6"/>
  <c r="A180" i="6"/>
  <c r="X180" i="6"/>
  <c r="R180" i="6"/>
  <c r="V180" i="6"/>
  <c r="AB180" i="6"/>
  <c r="T180" i="6"/>
  <c r="AD180" i="6"/>
  <c r="Z180" i="6"/>
  <c r="AF180" i="6"/>
  <c r="A178" i="6"/>
  <c r="R178" i="6"/>
  <c r="V178" i="6"/>
  <c r="Z178" i="6"/>
  <c r="T178" i="6"/>
  <c r="X178" i="6"/>
  <c r="AF178" i="6"/>
  <c r="AB178" i="6"/>
  <c r="AD178" i="6"/>
  <c r="A174" i="6"/>
  <c r="V174" i="6"/>
  <c r="Z174" i="6"/>
  <c r="R174" i="6"/>
  <c r="X174" i="6"/>
  <c r="AF174" i="6"/>
  <c r="AB174" i="6"/>
  <c r="AD174" i="6"/>
  <c r="T174" i="6"/>
  <c r="A170" i="6"/>
  <c r="T170" i="6"/>
  <c r="V170" i="6"/>
  <c r="Z170" i="6"/>
  <c r="R170" i="6"/>
  <c r="AF170" i="6"/>
  <c r="AB170" i="6"/>
  <c r="AD170" i="6"/>
  <c r="X170" i="6"/>
  <c r="A322" i="6"/>
  <c r="R322" i="6"/>
  <c r="V322" i="6"/>
  <c r="Z322" i="6"/>
  <c r="X322" i="6"/>
  <c r="AF322" i="6"/>
  <c r="T322" i="6"/>
  <c r="AB322" i="6"/>
  <c r="AD322" i="6"/>
  <c r="A251" i="6"/>
  <c r="Z251" i="6"/>
  <c r="AD251" i="6"/>
  <c r="V251" i="6"/>
  <c r="AB251" i="6"/>
  <c r="AF251" i="6"/>
  <c r="T251" i="6"/>
  <c r="R251" i="6"/>
  <c r="X251" i="6"/>
  <c r="A163" i="6"/>
  <c r="T163" i="6"/>
  <c r="R163" i="6"/>
  <c r="AD163" i="6"/>
  <c r="X163" i="6"/>
  <c r="Z163" i="6"/>
  <c r="AF163" i="6"/>
  <c r="V163" i="6"/>
  <c r="AB163" i="6"/>
  <c r="A161" i="6"/>
  <c r="R161" i="6"/>
  <c r="T161" i="6"/>
  <c r="AF161" i="6"/>
  <c r="Z161" i="6"/>
  <c r="AB161" i="6"/>
  <c r="AD161" i="6"/>
  <c r="V161" i="6"/>
  <c r="X161" i="6"/>
  <c r="A159" i="6"/>
  <c r="T159" i="6"/>
  <c r="R159" i="6"/>
  <c r="V159" i="6"/>
  <c r="AD159" i="6"/>
  <c r="AF159" i="6"/>
  <c r="X159" i="6"/>
  <c r="Z159" i="6"/>
  <c r="AB159" i="6"/>
  <c r="A262" i="6"/>
  <c r="V262" i="6"/>
  <c r="Z262" i="6"/>
  <c r="T262" i="6"/>
  <c r="AF262" i="6"/>
  <c r="AB262" i="6"/>
  <c r="R262" i="6"/>
  <c r="AD262" i="6"/>
  <c r="X262" i="6"/>
  <c r="A154" i="6"/>
  <c r="T154" i="6"/>
  <c r="V154" i="6"/>
  <c r="Z154" i="6"/>
  <c r="AF154" i="6"/>
  <c r="X154" i="6"/>
  <c r="AB154" i="6"/>
  <c r="AD154" i="6"/>
  <c r="R154" i="6"/>
  <c r="A151" i="6"/>
  <c r="T151" i="6"/>
  <c r="R151" i="6"/>
  <c r="X151" i="6"/>
  <c r="AD151" i="6"/>
  <c r="Z151" i="6"/>
  <c r="AF151" i="6"/>
  <c r="V151" i="6"/>
  <c r="AB151" i="6"/>
  <c r="A289" i="6"/>
  <c r="R289" i="6"/>
  <c r="T289" i="6"/>
  <c r="AF289" i="6"/>
  <c r="Z289" i="6"/>
  <c r="AB289" i="6"/>
  <c r="AD289" i="6"/>
  <c r="V289" i="6"/>
  <c r="X289" i="6"/>
  <c r="A147" i="6"/>
  <c r="T147" i="6"/>
  <c r="R147" i="6"/>
  <c r="AD147" i="6"/>
  <c r="X147" i="6"/>
  <c r="Z147" i="6"/>
  <c r="AF147" i="6"/>
  <c r="V147" i="6"/>
  <c r="AB147" i="6"/>
  <c r="A144" i="6"/>
  <c r="T144" i="6"/>
  <c r="X144" i="6"/>
  <c r="Z144" i="6"/>
  <c r="AB144" i="6"/>
  <c r="V144" i="6"/>
  <c r="AD144" i="6"/>
  <c r="AF144" i="6"/>
  <c r="R144" i="6"/>
  <c r="A141" i="6"/>
  <c r="R141" i="6"/>
  <c r="X141" i="6"/>
  <c r="AF141" i="6"/>
  <c r="AB141" i="6"/>
  <c r="Z141" i="6"/>
  <c r="T141" i="6"/>
  <c r="AD141" i="6"/>
  <c r="V141" i="6"/>
  <c r="A137" i="6"/>
  <c r="R137" i="6"/>
  <c r="V137" i="6"/>
  <c r="AF137" i="6"/>
  <c r="T137" i="6"/>
  <c r="X137" i="6"/>
  <c r="AB137" i="6"/>
  <c r="AD137" i="6"/>
  <c r="Z137" i="6"/>
  <c r="A133" i="6"/>
  <c r="R133" i="6"/>
  <c r="T133" i="6"/>
  <c r="Z133" i="6"/>
  <c r="AF133" i="6"/>
  <c r="V133" i="6"/>
  <c r="AB133" i="6"/>
  <c r="X133" i="6"/>
  <c r="AD133" i="6"/>
  <c r="A270" i="6"/>
  <c r="V270" i="6"/>
  <c r="Z270" i="6"/>
  <c r="R270" i="6"/>
  <c r="T270" i="6"/>
  <c r="X270" i="6"/>
  <c r="AF270" i="6"/>
  <c r="AB270" i="6"/>
  <c r="AD270" i="6"/>
  <c r="A347" i="6"/>
  <c r="Z347" i="6"/>
  <c r="AD347" i="6"/>
  <c r="V347" i="6"/>
  <c r="AB347" i="6"/>
  <c r="AF347" i="6"/>
  <c r="R347" i="6"/>
  <c r="T347" i="6"/>
  <c r="X347" i="6"/>
  <c r="A125" i="6"/>
  <c r="R125" i="6"/>
  <c r="T125" i="6"/>
  <c r="X125" i="6"/>
  <c r="AF125" i="6"/>
  <c r="AB125" i="6"/>
  <c r="Z125" i="6"/>
  <c r="AD125" i="6"/>
  <c r="V125" i="6"/>
  <c r="A122" i="6"/>
  <c r="T122" i="6"/>
  <c r="V122" i="6"/>
  <c r="Z122" i="6"/>
  <c r="AF122" i="6"/>
  <c r="R122" i="6"/>
  <c r="X122" i="6"/>
  <c r="AB122" i="6"/>
  <c r="AD122" i="6"/>
  <c r="A333" i="6"/>
  <c r="R333" i="6"/>
  <c r="T333" i="6"/>
  <c r="X333" i="6"/>
  <c r="AF333" i="6"/>
  <c r="AB333" i="6"/>
  <c r="Z333" i="6"/>
  <c r="AD333" i="6"/>
  <c r="V333" i="6"/>
  <c r="A350" i="6"/>
  <c r="V350" i="6"/>
  <c r="Z350" i="6"/>
  <c r="R350" i="6"/>
  <c r="T350" i="6"/>
  <c r="X350" i="6"/>
  <c r="AF350" i="6"/>
  <c r="AB350" i="6"/>
  <c r="AD350" i="6"/>
  <c r="A312" i="6"/>
  <c r="T312" i="6"/>
  <c r="X312" i="6"/>
  <c r="R312" i="6"/>
  <c r="AB312" i="6"/>
  <c r="AD312" i="6"/>
  <c r="Z312" i="6"/>
  <c r="AF312" i="6"/>
  <c r="V312" i="6"/>
  <c r="A113" i="6"/>
  <c r="R113" i="6"/>
  <c r="T113" i="6"/>
  <c r="AF113" i="6"/>
  <c r="Z113" i="6"/>
  <c r="AB113" i="6"/>
  <c r="V113" i="6"/>
  <c r="AD113" i="6"/>
  <c r="X113" i="6"/>
  <c r="A111" i="6"/>
  <c r="T111" i="6"/>
  <c r="V111" i="6"/>
  <c r="AD111" i="6"/>
  <c r="X111" i="6"/>
  <c r="AF111" i="6"/>
  <c r="R111" i="6"/>
  <c r="AB111" i="6"/>
  <c r="Z111" i="6"/>
  <c r="A258" i="6"/>
  <c r="R258" i="6"/>
  <c r="V258" i="6"/>
  <c r="Z258" i="6"/>
  <c r="X258" i="6"/>
  <c r="AF258" i="6"/>
  <c r="T258" i="6"/>
  <c r="AB258" i="6"/>
  <c r="AD258" i="6"/>
  <c r="A106" i="6"/>
  <c r="T106" i="6"/>
  <c r="V106" i="6"/>
  <c r="Z106" i="6"/>
  <c r="R106" i="6"/>
  <c r="AF106" i="6"/>
  <c r="AB106" i="6"/>
  <c r="AD106" i="6"/>
  <c r="X106" i="6"/>
  <c r="A105" i="6"/>
  <c r="R105" i="6"/>
  <c r="V105" i="6"/>
  <c r="AF105" i="6"/>
  <c r="T105" i="6"/>
  <c r="X105" i="6"/>
  <c r="AB105" i="6"/>
  <c r="AD105" i="6"/>
  <c r="Z105" i="6"/>
  <c r="A103" i="6"/>
  <c r="T103" i="6"/>
  <c r="R103" i="6"/>
  <c r="X103" i="6"/>
  <c r="AD103" i="6"/>
  <c r="Z103" i="6"/>
  <c r="V103" i="6"/>
  <c r="AF103" i="6"/>
  <c r="AB103" i="6"/>
  <c r="A99" i="6"/>
  <c r="T99" i="6"/>
  <c r="R99" i="6"/>
  <c r="AD99" i="6"/>
  <c r="X99" i="6"/>
  <c r="Z99" i="6"/>
  <c r="AF99" i="6"/>
  <c r="V99" i="6"/>
  <c r="AB99" i="6"/>
  <c r="A320" i="6"/>
  <c r="T320" i="6"/>
  <c r="X320" i="6"/>
  <c r="Z320" i="6"/>
  <c r="AB320" i="6"/>
  <c r="R320" i="6"/>
  <c r="V320" i="6"/>
  <c r="AD320" i="6"/>
  <c r="AF320" i="6"/>
  <c r="A308" i="6"/>
  <c r="T308" i="6"/>
  <c r="X308" i="6"/>
  <c r="R308" i="6"/>
  <c r="V308" i="6"/>
  <c r="AB308" i="6"/>
  <c r="AD308" i="6"/>
  <c r="Z308" i="6"/>
  <c r="AF308" i="6"/>
  <c r="A93" i="6"/>
  <c r="R93" i="6"/>
  <c r="T93" i="6"/>
  <c r="X93" i="6"/>
  <c r="AF93" i="6"/>
  <c r="AB93" i="6"/>
  <c r="Z93" i="6"/>
  <c r="AD93" i="6"/>
  <c r="V93" i="6"/>
  <c r="A89" i="6"/>
  <c r="R89" i="6"/>
  <c r="V89" i="6"/>
  <c r="AF89" i="6"/>
  <c r="X89" i="6"/>
  <c r="AB89" i="6"/>
  <c r="AD89" i="6"/>
  <c r="T89" i="6"/>
  <c r="Z89" i="6"/>
  <c r="A319" i="6"/>
  <c r="R319" i="6"/>
  <c r="V319" i="6"/>
  <c r="AD319" i="6"/>
  <c r="T319" i="6"/>
  <c r="AF319" i="6"/>
  <c r="X319" i="6"/>
  <c r="Z319" i="6"/>
  <c r="AB319" i="6"/>
  <c r="A85" i="6"/>
  <c r="R85" i="6"/>
  <c r="T85" i="6"/>
  <c r="Z85" i="6"/>
  <c r="AF85" i="6"/>
  <c r="V85" i="6"/>
  <c r="AB85" i="6"/>
  <c r="X85" i="6"/>
  <c r="AD85" i="6"/>
  <c r="A81" i="6"/>
  <c r="R81" i="6"/>
  <c r="T81" i="6"/>
  <c r="AF81" i="6"/>
  <c r="Z81" i="6"/>
  <c r="AB81" i="6"/>
  <c r="V81" i="6"/>
  <c r="AD81" i="6"/>
  <c r="X81" i="6"/>
  <c r="A78" i="6"/>
  <c r="V78" i="6"/>
  <c r="Z78" i="6"/>
  <c r="R78" i="6"/>
  <c r="X78" i="6"/>
  <c r="AF78" i="6"/>
  <c r="AB78" i="6"/>
  <c r="T78" i="6"/>
  <c r="AD78" i="6"/>
  <c r="A74" i="6"/>
  <c r="T74" i="6"/>
  <c r="V74" i="6"/>
  <c r="Z74" i="6"/>
  <c r="R74" i="6"/>
  <c r="AF74" i="6"/>
  <c r="AB74" i="6"/>
  <c r="AD74" i="6"/>
  <c r="X74" i="6"/>
  <c r="A71" i="6"/>
  <c r="T71" i="6"/>
  <c r="R71" i="6"/>
  <c r="X71" i="6"/>
  <c r="AD71" i="6"/>
  <c r="Z71" i="6"/>
  <c r="V71" i="6"/>
  <c r="AF71" i="6"/>
  <c r="AB71" i="6"/>
  <c r="A67" i="6"/>
  <c r="T67" i="6"/>
  <c r="R67" i="6"/>
  <c r="AD67" i="6"/>
  <c r="X67" i="6"/>
  <c r="Z67" i="6"/>
  <c r="AF67" i="6"/>
  <c r="V67" i="6"/>
  <c r="AB67" i="6"/>
  <c r="A63" i="6"/>
  <c r="T63" i="6"/>
  <c r="R63" i="6"/>
  <c r="V63" i="6"/>
  <c r="AD63" i="6"/>
  <c r="AF63" i="6"/>
  <c r="X63" i="6"/>
  <c r="Z63" i="6"/>
  <c r="AB63" i="6"/>
  <c r="A61" i="6"/>
  <c r="R61" i="6"/>
  <c r="T61" i="6"/>
  <c r="X61" i="6"/>
  <c r="AF61" i="6"/>
  <c r="AB61" i="6"/>
  <c r="Z61" i="6"/>
  <c r="AD61" i="6"/>
  <c r="V61" i="6"/>
  <c r="A338" i="6"/>
  <c r="R338" i="6"/>
  <c r="V338" i="6"/>
  <c r="Z338" i="6"/>
  <c r="X338" i="6"/>
  <c r="AF338" i="6"/>
  <c r="T338" i="6"/>
  <c r="AB338" i="6"/>
  <c r="AD338" i="6"/>
  <c r="A56" i="6"/>
  <c r="X56" i="6"/>
  <c r="R56" i="6"/>
  <c r="AB56" i="6"/>
  <c r="AD56" i="6"/>
  <c r="Z56" i="6"/>
  <c r="AF56" i="6"/>
  <c r="T56" i="6"/>
  <c r="V56" i="6"/>
  <c r="A52" i="6"/>
  <c r="X52" i="6"/>
  <c r="R52" i="6"/>
  <c r="V52" i="6"/>
  <c r="AB52" i="6"/>
  <c r="T52" i="6"/>
  <c r="AD52" i="6"/>
  <c r="Z52" i="6"/>
  <c r="AF52" i="6"/>
  <c r="A48" i="6"/>
  <c r="T48" i="6"/>
  <c r="X48" i="6"/>
  <c r="Z48" i="6"/>
  <c r="AB48" i="6"/>
  <c r="AD48" i="6"/>
  <c r="V48" i="6"/>
  <c r="AF48" i="6"/>
  <c r="R48" i="6"/>
  <c r="A332" i="6"/>
  <c r="R332" i="6"/>
  <c r="T332" i="6"/>
  <c r="X332" i="6"/>
  <c r="AB332" i="6"/>
  <c r="Z332" i="6"/>
  <c r="AD332" i="6"/>
  <c r="V332" i="6"/>
  <c r="AF332" i="6"/>
  <c r="A43" i="6"/>
  <c r="T43" i="6"/>
  <c r="V43" i="6"/>
  <c r="Z43" i="6"/>
  <c r="AD43" i="6"/>
  <c r="R43" i="6"/>
  <c r="AF43" i="6"/>
  <c r="X43" i="6"/>
  <c r="AB43" i="6"/>
  <c r="A39" i="6"/>
  <c r="T39" i="6"/>
  <c r="R39" i="6"/>
  <c r="V39" i="6"/>
  <c r="X39" i="6"/>
  <c r="AD39" i="6"/>
  <c r="Z39" i="6"/>
  <c r="AF39" i="6"/>
  <c r="AB39" i="6"/>
  <c r="A36" i="6"/>
  <c r="X36" i="6"/>
  <c r="AB36" i="6"/>
  <c r="V36" i="6"/>
  <c r="AD36" i="6"/>
  <c r="R36" i="6"/>
  <c r="T36" i="6"/>
  <c r="AF36" i="6"/>
  <c r="Z36" i="6"/>
  <c r="A33" i="6"/>
  <c r="R33" i="6"/>
  <c r="T33" i="6"/>
  <c r="AF33" i="6"/>
  <c r="Z33" i="6"/>
  <c r="AB33" i="6"/>
  <c r="AD33" i="6"/>
  <c r="X33" i="6"/>
  <c r="V33" i="6"/>
  <c r="A287" i="6"/>
  <c r="R287" i="6"/>
  <c r="V287" i="6"/>
  <c r="AD287" i="6"/>
  <c r="T287" i="6"/>
  <c r="AF287" i="6"/>
  <c r="X287" i="6"/>
  <c r="Z287" i="6"/>
  <c r="AB287" i="6"/>
  <c r="A29" i="6"/>
  <c r="R29" i="6"/>
  <c r="T29" i="6"/>
  <c r="X29" i="6"/>
  <c r="AF29" i="6"/>
  <c r="V29" i="6"/>
  <c r="Z29" i="6"/>
  <c r="AD29" i="6"/>
  <c r="AB29" i="6"/>
  <c r="A25" i="6"/>
  <c r="R25" i="6"/>
  <c r="AB25" i="6"/>
  <c r="AF25" i="6"/>
  <c r="X25" i="6"/>
  <c r="AD25" i="6"/>
  <c r="V25" i="6"/>
  <c r="T25" i="6"/>
  <c r="Z25" i="6"/>
  <c r="A21" i="6"/>
  <c r="R21" i="6"/>
  <c r="T21" i="6"/>
  <c r="Z21" i="6"/>
  <c r="AF21" i="6"/>
  <c r="V21" i="6"/>
  <c r="AB21" i="6"/>
  <c r="X21" i="6"/>
  <c r="AD21" i="6"/>
  <c r="A19" i="6"/>
  <c r="T19" i="6"/>
  <c r="R19" i="6"/>
  <c r="V19" i="6"/>
  <c r="AB19" i="6"/>
  <c r="AD19" i="6"/>
  <c r="X19" i="6"/>
  <c r="Z19" i="6"/>
  <c r="AF19" i="6"/>
  <c r="A16" i="6"/>
  <c r="T16" i="6"/>
  <c r="X16" i="6"/>
  <c r="AB16" i="6"/>
  <c r="Z16" i="6"/>
  <c r="AD16" i="6"/>
  <c r="V16" i="6"/>
  <c r="AF16" i="6"/>
  <c r="R16" i="6"/>
  <c r="A12" i="6"/>
  <c r="R12" i="6"/>
  <c r="X12" i="6"/>
  <c r="AB12" i="6"/>
  <c r="T12" i="6"/>
  <c r="V12" i="6"/>
  <c r="Z12" i="6"/>
  <c r="AD12" i="6"/>
  <c r="AF12" i="6"/>
  <c r="A8" i="6"/>
  <c r="X8" i="6"/>
  <c r="AB8" i="6"/>
  <c r="R8" i="6"/>
  <c r="T8" i="6"/>
  <c r="AD8" i="6"/>
  <c r="AF8" i="6"/>
  <c r="V8" i="6"/>
  <c r="Z8" i="6"/>
  <c r="A256" i="6"/>
  <c r="T256" i="6"/>
  <c r="X256" i="6"/>
  <c r="Z256" i="6"/>
  <c r="AB256" i="6"/>
  <c r="R256" i="6"/>
  <c r="V256" i="6"/>
  <c r="AD256" i="6"/>
  <c r="AF256" i="6"/>
  <c r="A283" i="6"/>
  <c r="Z283" i="6"/>
  <c r="AD283" i="6"/>
  <c r="V283" i="6"/>
  <c r="AB283" i="6"/>
  <c r="AF283" i="6"/>
  <c r="R283" i="6"/>
  <c r="T283" i="6"/>
  <c r="X283" i="6"/>
  <c r="A355" i="6"/>
  <c r="R355" i="6"/>
  <c r="AD355" i="6"/>
  <c r="X355" i="6"/>
  <c r="Z355" i="6"/>
  <c r="AB355" i="6"/>
  <c r="AF355" i="6"/>
  <c r="V355" i="6"/>
  <c r="T355" i="6"/>
  <c r="A325" i="6"/>
  <c r="R325" i="6"/>
  <c r="T325" i="6"/>
  <c r="Z325" i="6"/>
  <c r="AF325" i="6"/>
  <c r="V325" i="6"/>
  <c r="AB325" i="6"/>
  <c r="X325" i="6"/>
  <c r="AD325" i="6"/>
  <c r="A239" i="6"/>
  <c r="V239" i="6"/>
  <c r="AD239" i="6"/>
  <c r="T239" i="6"/>
  <c r="X239" i="6"/>
  <c r="AF239" i="6"/>
  <c r="R239" i="6"/>
  <c r="AB239" i="6"/>
  <c r="Z239" i="6"/>
  <c r="A232" i="6"/>
  <c r="T232" i="6"/>
  <c r="X232" i="6"/>
  <c r="R232" i="6"/>
  <c r="AB232" i="6"/>
  <c r="AD232" i="6"/>
  <c r="AF232" i="6"/>
  <c r="Z232" i="6"/>
  <c r="V232" i="6"/>
  <c r="A225" i="6"/>
  <c r="R225" i="6"/>
  <c r="T225" i="6"/>
  <c r="AF225" i="6"/>
  <c r="Z225" i="6"/>
  <c r="AB225" i="6"/>
  <c r="AD225" i="6"/>
  <c r="V225" i="6"/>
  <c r="X225" i="6"/>
  <c r="A274" i="6"/>
  <c r="R274" i="6"/>
  <c r="V274" i="6"/>
  <c r="Z274" i="6"/>
  <c r="X274" i="6"/>
  <c r="AF274" i="6"/>
  <c r="T274" i="6"/>
  <c r="AB274" i="6"/>
  <c r="AD274" i="6"/>
  <c r="A211" i="6"/>
  <c r="R211" i="6"/>
  <c r="AD211" i="6"/>
  <c r="X211" i="6"/>
  <c r="AB211" i="6"/>
  <c r="Z211" i="6"/>
  <c r="AF211" i="6"/>
  <c r="T211" i="6"/>
  <c r="V211" i="6"/>
  <c r="A203" i="6"/>
  <c r="Z203" i="6"/>
  <c r="AD203" i="6"/>
  <c r="R203" i="6"/>
  <c r="V203" i="6"/>
  <c r="AB203" i="6"/>
  <c r="AF203" i="6"/>
  <c r="T203" i="6"/>
  <c r="X203" i="6"/>
  <c r="A328" i="6"/>
  <c r="T328" i="6"/>
  <c r="X328" i="6"/>
  <c r="R328" i="6"/>
  <c r="AB328" i="6"/>
  <c r="AD328" i="6"/>
  <c r="AF328" i="6"/>
  <c r="Z328" i="6"/>
  <c r="V328" i="6"/>
  <c r="A290" i="6"/>
  <c r="R290" i="6"/>
  <c r="V290" i="6"/>
  <c r="Z290" i="6"/>
  <c r="X290" i="6"/>
  <c r="AF290" i="6"/>
  <c r="T290" i="6"/>
  <c r="AB290" i="6"/>
  <c r="AD290" i="6"/>
  <c r="A271" i="6"/>
  <c r="V271" i="6"/>
  <c r="AD271" i="6"/>
  <c r="T271" i="6"/>
  <c r="R271" i="6"/>
  <c r="X271" i="6"/>
  <c r="AF271" i="6"/>
  <c r="AB271" i="6"/>
  <c r="Z271" i="6"/>
  <c r="A179" i="6"/>
  <c r="T179" i="6"/>
  <c r="R179" i="6"/>
  <c r="AD179" i="6"/>
  <c r="X179" i="6"/>
  <c r="Z179" i="6"/>
  <c r="AF179" i="6"/>
  <c r="V179" i="6"/>
  <c r="AB179" i="6"/>
  <c r="A172" i="6"/>
  <c r="R172" i="6"/>
  <c r="X172" i="6"/>
  <c r="T172" i="6"/>
  <c r="AB172" i="6"/>
  <c r="Z172" i="6"/>
  <c r="AD172" i="6"/>
  <c r="V172" i="6"/>
  <c r="AF172" i="6"/>
  <c r="A167" i="6"/>
  <c r="T167" i="6"/>
  <c r="R167" i="6"/>
  <c r="X167" i="6"/>
  <c r="AD167" i="6"/>
  <c r="Z167" i="6"/>
  <c r="V167" i="6"/>
  <c r="AF167" i="6"/>
  <c r="AB167" i="6"/>
  <c r="A162" i="6"/>
  <c r="R162" i="6"/>
  <c r="V162" i="6"/>
  <c r="Z162" i="6"/>
  <c r="X162" i="6"/>
  <c r="AF162" i="6"/>
  <c r="AB162" i="6"/>
  <c r="AD162" i="6"/>
  <c r="T162" i="6"/>
  <c r="A157" i="6"/>
  <c r="R157" i="6"/>
  <c r="T157" i="6"/>
  <c r="X157" i="6"/>
  <c r="AF157" i="6"/>
  <c r="AB157" i="6"/>
  <c r="Z157" i="6"/>
  <c r="AD157" i="6"/>
  <c r="V157" i="6"/>
  <c r="A152" i="6"/>
  <c r="X152" i="6"/>
  <c r="R152" i="6"/>
  <c r="AB152" i="6"/>
  <c r="AD152" i="6"/>
  <c r="T152" i="6"/>
  <c r="Z152" i="6"/>
  <c r="AF152" i="6"/>
  <c r="V152" i="6"/>
  <c r="A145" i="6"/>
  <c r="R145" i="6"/>
  <c r="T145" i="6"/>
  <c r="AF145" i="6"/>
  <c r="Z145" i="6"/>
  <c r="AB145" i="6"/>
  <c r="V145" i="6"/>
  <c r="AD145" i="6"/>
  <c r="X145" i="6"/>
  <c r="A135" i="6"/>
  <c r="T135" i="6"/>
  <c r="R135" i="6"/>
  <c r="X135" i="6"/>
  <c r="AD135" i="6"/>
  <c r="Z135" i="6"/>
  <c r="V135" i="6"/>
  <c r="AF135" i="6"/>
  <c r="AB135" i="6"/>
  <c r="A130" i="6"/>
  <c r="R130" i="6"/>
  <c r="V130" i="6"/>
  <c r="Z130" i="6"/>
  <c r="X130" i="6"/>
  <c r="AF130" i="6"/>
  <c r="T130" i="6"/>
  <c r="AB130" i="6"/>
  <c r="AD130" i="6"/>
  <c r="A123" i="6"/>
  <c r="T123" i="6"/>
  <c r="Z123" i="6"/>
  <c r="AD123" i="6"/>
  <c r="V123" i="6"/>
  <c r="AF123" i="6"/>
  <c r="R123" i="6"/>
  <c r="X123" i="6"/>
  <c r="AB123" i="6"/>
  <c r="A116" i="6"/>
  <c r="X116" i="6"/>
  <c r="R116" i="6"/>
  <c r="V116" i="6"/>
  <c r="AB116" i="6"/>
  <c r="T116" i="6"/>
  <c r="AD116" i="6"/>
  <c r="Z116" i="6"/>
  <c r="AF116" i="6"/>
  <c r="A269" i="6"/>
  <c r="R269" i="6"/>
  <c r="T269" i="6"/>
  <c r="X269" i="6"/>
  <c r="AF269" i="6"/>
  <c r="AB269" i="6"/>
  <c r="Z269" i="6"/>
  <c r="AD269" i="6"/>
  <c r="V269" i="6"/>
  <c r="A108" i="6"/>
  <c r="R108" i="6"/>
  <c r="X108" i="6"/>
  <c r="T108" i="6"/>
  <c r="AB108" i="6"/>
  <c r="Z108" i="6"/>
  <c r="AD108" i="6"/>
  <c r="V108" i="6"/>
  <c r="AF108" i="6"/>
  <c r="A101" i="6"/>
  <c r="R101" i="6"/>
  <c r="T101" i="6"/>
  <c r="Z101" i="6"/>
  <c r="AF101" i="6"/>
  <c r="V101" i="6"/>
  <c r="AB101" i="6"/>
  <c r="X101" i="6"/>
  <c r="AD101" i="6"/>
  <c r="A96" i="6"/>
  <c r="T96" i="6"/>
  <c r="X96" i="6"/>
  <c r="Z96" i="6"/>
  <c r="AB96" i="6"/>
  <c r="R96" i="6"/>
  <c r="V96" i="6"/>
  <c r="AD96" i="6"/>
  <c r="AF96" i="6"/>
  <c r="A91" i="6"/>
  <c r="T91" i="6"/>
  <c r="Z91" i="6"/>
  <c r="AD91" i="6"/>
  <c r="V91" i="6"/>
  <c r="AF91" i="6"/>
  <c r="R91" i="6"/>
  <c r="X91" i="6"/>
  <c r="AB91" i="6"/>
  <c r="A83" i="6"/>
  <c r="T83" i="6"/>
  <c r="R83" i="6"/>
  <c r="AD83" i="6"/>
  <c r="X83" i="6"/>
  <c r="Z83" i="6"/>
  <c r="AF83" i="6"/>
  <c r="V83" i="6"/>
  <c r="AB83" i="6"/>
  <c r="A76" i="6"/>
  <c r="R76" i="6"/>
  <c r="X76" i="6"/>
  <c r="T76" i="6"/>
  <c r="AB76" i="6"/>
  <c r="Z76" i="6"/>
  <c r="AD76" i="6"/>
  <c r="V76" i="6"/>
  <c r="AF76" i="6"/>
  <c r="A65" i="6"/>
  <c r="R65" i="6"/>
  <c r="T65" i="6"/>
  <c r="AF65" i="6"/>
  <c r="Z65" i="6"/>
  <c r="AB65" i="6"/>
  <c r="AD65" i="6"/>
  <c r="V65" i="6"/>
  <c r="X65" i="6"/>
  <c r="A60" i="6"/>
  <c r="R60" i="6"/>
  <c r="X60" i="6"/>
  <c r="T60" i="6"/>
  <c r="AB60" i="6"/>
  <c r="Z60" i="6"/>
  <c r="AD60" i="6"/>
  <c r="V60" i="6"/>
  <c r="AF60" i="6"/>
  <c r="A50" i="6"/>
  <c r="R50" i="6"/>
  <c r="V50" i="6"/>
  <c r="Z50" i="6"/>
  <c r="T50" i="6"/>
  <c r="X50" i="6"/>
  <c r="AF50" i="6"/>
  <c r="AB50" i="6"/>
  <c r="AD50" i="6"/>
  <c r="A291" i="6"/>
  <c r="R291" i="6"/>
  <c r="AD291" i="6"/>
  <c r="X291" i="6"/>
  <c r="Z291" i="6"/>
  <c r="AB291" i="6"/>
  <c r="AF291" i="6"/>
  <c r="V291" i="6"/>
  <c r="T291" i="6"/>
  <c r="A35" i="6"/>
  <c r="T35" i="6"/>
  <c r="R35" i="6"/>
  <c r="V35" i="6"/>
  <c r="AB35" i="6"/>
  <c r="AD35" i="6"/>
  <c r="X35" i="6"/>
  <c r="Z35" i="6"/>
  <c r="AF35" i="6"/>
  <c r="A30" i="6"/>
  <c r="V30" i="6"/>
  <c r="Z30" i="6"/>
  <c r="R30" i="6"/>
  <c r="AB30" i="6"/>
  <c r="T30" i="6"/>
  <c r="X30" i="6"/>
  <c r="AF30" i="6"/>
  <c r="AD30" i="6"/>
  <c r="A23" i="6"/>
  <c r="T23" i="6"/>
  <c r="R23" i="6"/>
  <c r="V23" i="6"/>
  <c r="X23" i="6"/>
  <c r="AD23" i="6"/>
  <c r="Z23" i="6"/>
  <c r="AF23" i="6"/>
  <c r="AB23" i="6"/>
  <c r="A17" i="6"/>
  <c r="R17" i="6"/>
  <c r="T17" i="6"/>
  <c r="AF17" i="6"/>
  <c r="Z17" i="6"/>
  <c r="AD17" i="6"/>
  <c r="AB17" i="6"/>
  <c r="V17" i="6"/>
  <c r="X17" i="6"/>
  <c r="A281" i="6"/>
  <c r="R281" i="6"/>
  <c r="T281" i="6"/>
  <c r="V281" i="6"/>
  <c r="AF281" i="6"/>
  <c r="X281" i="6"/>
  <c r="AB281" i="6"/>
  <c r="AD281" i="6"/>
  <c r="Z281" i="6"/>
  <c r="A286" i="6"/>
  <c r="V286" i="6"/>
  <c r="Z286" i="6"/>
  <c r="R286" i="6"/>
  <c r="T286" i="6"/>
  <c r="X286" i="6"/>
  <c r="AF286" i="6"/>
  <c r="AB286" i="6"/>
  <c r="AD286" i="6"/>
  <c r="A90" i="6"/>
  <c r="T90" i="6"/>
  <c r="V90" i="6"/>
  <c r="Z90" i="6"/>
  <c r="AF90" i="6"/>
  <c r="X90" i="6"/>
  <c r="AB90" i="6"/>
  <c r="AD90" i="6"/>
  <c r="R90" i="6"/>
  <c r="A276" i="6"/>
  <c r="T276" i="6"/>
  <c r="X276" i="6"/>
  <c r="R276" i="6"/>
  <c r="V276" i="6"/>
  <c r="AB276" i="6"/>
  <c r="AD276" i="6"/>
  <c r="Z276" i="6"/>
  <c r="AF276" i="6"/>
  <c r="A240" i="6"/>
  <c r="T240" i="6"/>
  <c r="X240" i="6"/>
  <c r="Z240" i="6"/>
  <c r="AB240" i="6"/>
  <c r="V240" i="6"/>
  <c r="AD240" i="6"/>
  <c r="AF240" i="6"/>
  <c r="R240" i="6"/>
  <c r="A236" i="6"/>
  <c r="R236" i="6"/>
  <c r="T236" i="6"/>
  <c r="X236" i="6"/>
  <c r="AB236" i="6"/>
  <c r="Z236" i="6"/>
  <c r="AD236" i="6"/>
  <c r="V236" i="6"/>
  <c r="AF236" i="6"/>
  <c r="A233" i="6"/>
  <c r="R233" i="6"/>
  <c r="T233" i="6"/>
  <c r="V233" i="6"/>
  <c r="AF233" i="6"/>
  <c r="X233" i="6"/>
  <c r="AB233" i="6"/>
  <c r="AD233" i="6"/>
  <c r="Z233" i="6"/>
  <c r="A306" i="6"/>
  <c r="R306" i="6"/>
  <c r="V306" i="6"/>
  <c r="Z306" i="6"/>
  <c r="X306" i="6"/>
  <c r="AF306" i="6"/>
  <c r="T306" i="6"/>
  <c r="AB306" i="6"/>
  <c r="AD306" i="6"/>
  <c r="A315" i="6"/>
  <c r="Z315" i="6"/>
  <c r="AD315" i="6"/>
  <c r="V315" i="6"/>
  <c r="AB315" i="6"/>
  <c r="AF315" i="6"/>
  <c r="T315" i="6"/>
  <c r="R315" i="6"/>
  <c r="X315" i="6"/>
  <c r="A261" i="6"/>
  <c r="R261" i="6"/>
  <c r="T261" i="6"/>
  <c r="Z261" i="6"/>
  <c r="AF261" i="6"/>
  <c r="V261" i="6"/>
  <c r="AB261" i="6"/>
  <c r="X261" i="6"/>
  <c r="AD261" i="6"/>
  <c r="A222" i="6"/>
  <c r="V222" i="6"/>
  <c r="Z222" i="6"/>
  <c r="R222" i="6"/>
  <c r="T222" i="6"/>
  <c r="X222" i="6"/>
  <c r="AF222" i="6"/>
  <c r="AB222" i="6"/>
  <c r="AD222" i="6"/>
  <c r="A219" i="6"/>
  <c r="Z219" i="6"/>
  <c r="AD219" i="6"/>
  <c r="V219" i="6"/>
  <c r="AB219" i="6"/>
  <c r="AF219" i="6"/>
  <c r="R219" i="6"/>
  <c r="T219" i="6"/>
  <c r="X219" i="6"/>
  <c r="A217" i="6"/>
  <c r="R217" i="6"/>
  <c r="T217" i="6"/>
  <c r="V217" i="6"/>
  <c r="AF217" i="6"/>
  <c r="X217" i="6"/>
  <c r="AB217" i="6"/>
  <c r="AD217" i="6"/>
  <c r="Z217" i="6"/>
  <c r="A345" i="6"/>
  <c r="R345" i="6"/>
  <c r="T345" i="6"/>
  <c r="V345" i="6"/>
  <c r="AF345" i="6"/>
  <c r="X345" i="6"/>
  <c r="AB345" i="6"/>
  <c r="AD345" i="6"/>
  <c r="Z345" i="6"/>
  <c r="A212" i="6"/>
  <c r="T212" i="6"/>
  <c r="X212" i="6"/>
  <c r="R212" i="6"/>
  <c r="V212" i="6"/>
  <c r="AB212" i="6"/>
  <c r="AD212" i="6"/>
  <c r="Z212" i="6"/>
  <c r="AF212" i="6"/>
  <c r="A208" i="6"/>
  <c r="T208" i="6"/>
  <c r="X208" i="6"/>
  <c r="Z208" i="6"/>
  <c r="AB208" i="6"/>
  <c r="V208" i="6"/>
  <c r="AD208" i="6"/>
  <c r="AF208" i="6"/>
  <c r="R208" i="6"/>
  <c r="A204" i="6"/>
  <c r="R204" i="6"/>
  <c r="T204" i="6"/>
  <c r="X204" i="6"/>
  <c r="AB204" i="6"/>
  <c r="Z204" i="6"/>
  <c r="AD204" i="6"/>
  <c r="V204" i="6"/>
  <c r="AF204" i="6"/>
  <c r="A331" i="6"/>
  <c r="Z331" i="6"/>
  <c r="AD331" i="6"/>
  <c r="R331" i="6"/>
  <c r="V331" i="6"/>
  <c r="AB331" i="6"/>
  <c r="AF331" i="6"/>
  <c r="T331" i="6"/>
  <c r="X331" i="6"/>
  <c r="A200" i="6"/>
  <c r="T200" i="6"/>
  <c r="X200" i="6"/>
  <c r="R200" i="6"/>
  <c r="AB200" i="6"/>
  <c r="AD200" i="6"/>
  <c r="AF200" i="6"/>
  <c r="Z200" i="6"/>
  <c r="V200" i="6"/>
  <c r="A197" i="6"/>
  <c r="R197" i="6"/>
  <c r="T197" i="6"/>
  <c r="Z197" i="6"/>
  <c r="AF197" i="6"/>
  <c r="V197" i="6"/>
  <c r="AB197" i="6"/>
  <c r="X197" i="6"/>
  <c r="AD197" i="6"/>
  <c r="A194" i="6"/>
  <c r="R194" i="6"/>
  <c r="V194" i="6"/>
  <c r="Z194" i="6"/>
  <c r="X194" i="6"/>
  <c r="AF194" i="6"/>
  <c r="T194" i="6"/>
  <c r="AB194" i="6"/>
  <c r="AD194" i="6"/>
  <c r="A191" i="6"/>
  <c r="T191" i="6"/>
  <c r="R191" i="6"/>
  <c r="V191" i="6"/>
  <c r="AD191" i="6"/>
  <c r="AF191" i="6"/>
  <c r="X191" i="6"/>
  <c r="Z191" i="6"/>
  <c r="AB191" i="6"/>
  <c r="A304" i="6"/>
  <c r="T304" i="6"/>
  <c r="X304" i="6"/>
  <c r="Z304" i="6"/>
  <c r="AB304" i="6"/>
  <c r="V304" i="6"/>
  <c r="AD304" i="6"/>
  <c r="AF304" i="6"/>
  <c r="R304" i="6"/>
  <c r="A189" i="6"/>
  <c r="R189" i="6"/>
  <c r="T189" i="6"/>
  <c r="X189" i="6"/>
  <c r="AF189" i="6"/>
  <c r="AB189" i="6"/>
  <c r="Z189" i="6"/>
  <c r="AD189" i="6"/>
  <c r="V189" i="6"/>
  <c r="A186" i="6"/>
  <c r="T186" i="6"/>
  <c r="V186" i="6"/>
  <c r="Z186" i="6"/>
  <c r="AF186" i="6"/>
  <c r="R186" i="6"/>
  <c r="X186" i="6"/>
  <c r="AB186" i="6"/>
  <c r="AD186" i="6"/>
  <c r="A183" i="6"/>
  <c r="T183" i="6"/>
  <c r="R183" i="6"/>
  <c r="X183" i="6"/>
  <c r="AD183" i="6"/>
  <c r="Z183" i="6"/>
  <c r="AF183" i="6"/>
  <c r="V183" i="6"/>
  <c r="AB183" i="6"/>
  <c r="A278" i="6"/>
  <c r="V278" i="6"/>
  <c r="Z278" i="6"/>
  <c r="T278" i="6"/>
  <c r="R278" i="6"/>
  <c r="AF278" i="6"/>
  <c r="AB278" i="6"/>
  <c r="X278" i="6"/>
  <c r="AD278" i="6"/>
  <c r="A177" i="6"/>
  <c r="R177" i="6"/>
  <c r="T177" i="6"/>
  <c r="AF177" i="6"/>
  <c r="Z177" i="6"/>
  <c r="AB177" i="6"/>
  <c r="V177" i="6"/>
  <c r="AD177" i="6"/>
  <c r="X177" i="6"/>
  <c r="A173" i="6"/>
  <c r="R173" i="6"/>
  <c r="X173" i="6"/>
  <c r="AF173" i="6"/>
  <c r="AB173" i="6"/>
  <c r="T173" i="6"/>
  <c r="Z173" i="6"/>
  <c r="AD173" i="6"/>
  <c r="V173" i="6"/>
  <c r="A169" i="6"/>
  <c r="R169" i="6"/>
  <c r="V169" i="6"/>
  <c r="AF169" i="6"/>
  <c r="T169" i="6"/>
  <c r="X169" i="6"/>
  <c r="AB169" i="6"/>
  <c r="AD169" i="6"/>
  <c r="Z169" i="6"/>
  <c r="A168" i="6"/>
  <c r="X168" i="6"/>
  <c r="R168" i="6"/>
  <c r="T168" i="6"/>
  <c r="AB168" i="6"/>
  <c r="AD168" i="6"/>
  <c r="AF168" i="6"/>
  <c r="Z168" i="6"/>
  <c r="V168" i="6"/>
  <c r="A260" i="6"/>
  <c r="T260" i="6"/>
  <c r="X260" i="6"/>
  <c r="V260" i="6"/>
  <c r="AB260" i="6"/>
  <c r="AD260" i="6"/>
  <c r="R260" i="6"/>
  <c r="AF260" i="6"/>
  <c r="Z260" i="6"/>
  <c r="A259" i="6"/>
  <c r="R259" i="6"/>
  <c r="AD259" i="6"/>
  <c r="X259" i="6"/>
  <c r="Z259" i="6"/>
  <c r="AB259" i="6"/>
  <c r="AF259" i="6"/>
  <c r="V259" i="6"/>
  <c r="T259" i="6"/>
  <c r="A282" i="6"/>
  <c r="V282" i="6"/>
  <c r="Z282" i="6"/>
  <c r="AF282" i="6"/>
  <c r="X282" i="6"/>
  <c r="AB282" i="6"/>
  <c r="AD282" i="6"/>
  <c r="R282" i="6"/>
  <c r="T282" i="6"/>
  <c r="A158" i="6"/>
  <c r="V158" i="6"/>
  <c r="Z158" i="6"/>
  <c r="R158" i="6"/>
  <c r="T158" i="6"/>
  <c r="X158" i="6"/>
  <c r="AF158" i="6"/>
  <c r="AB158" i="6"/>
  <c r="AD158" i="6"/>
  <c r="A263" i="6"/>
  <c r="R263" i="6"/>
  <c r="X263" i="6"/>
  <c r="AD263" i="6"/>
  <c r="T263" i="6"/>
  <c r="Z263" i="6"/>
  <c r="V263" i="6"/>
  <c r="AF263" i="6"/>
  <c r="AB263" i="6"/>
  <c r="A153" i="6"/>
  <c r="R153" i="6"/>
  <c r="V153" i="6"/>
  <c r="AF153" i="6"/>
  <c r="X153" i="6"/>
  <c r="AB153" i="6"/>
  <c r="AD153" i="6"/>
  <c r="T153" i="6"/>
  <c r="Z153" i="6"/>
  <c r="A150" i="6"/>
  <c r="V150" i="6"/>
  <c r="Z150" i="6"/>
  <c r="T150" i="6"/>
  <c r="R150" i="6"/>
  <c r="AF150" i="6"/>
  <c r="AB150" i="6"/>
  <c r="X150" i="6"/>
  <c r="AD150" i="6"/>
  <c r="A288" i="6"/>
  <c r="T288" i="6"/>
  <c r="X288" i="6"/>
  <c r="Z288" i="6"/>
  <c r="AB288" i="6"/>
  <c r="R288" i="6"/>
  <c r="V288" i="6"/>
  <c r="AD288" i="6"/>
  <c r="AF288" i="6"/>
  <c r="A146" i="6"/>
  <c r="R146" i="6"/>
  <c r="V146" i="6"/>
  <c r="Z146" i="6"/>
  <c r="T146" i="6"/>
  <c r="X146" i="6"/>
  <c r="AF146" i="6"/>
  <c r="AB146" i="6"/>
  <c r="AD146" i="6"/>
  <c r="A143" i="6"/>
  <c r="T143" i="6"/>
  <c r="V143" i="6"/>
  <c r="AD143" i="6"/>
  <c r="R143" i="6"/>
  <c r="X143" i="6"/>
  <c r="AF143" i="6"/>
  <c r="AB143" i="6"/>
  <c r="Z143" i="6"/>
  <c r="A140" i="6"/>
  <c r="R140" i="6"/>
  <c r="X140" i="6"/>
  <c r="T140" i="6"/>
  <c r="AB140" i="6"/>
  <c r="Z140" i="6"/>
  <c r="AD140" i="6"/>
  <c r="V140" i="6"/>
  <c r="AF140" i="6"/>
  <c r="A136" i="6"/>
  <c r="X136" i="6"/>
  <c r="R136" i="6"/>
  <c r="T136" i="6"/>
  <c r="AB136" i="6"/>
  <c r="AD136" i="6"/>
  <c r="AF136" i="6"/>
  <c r="Z136" i="6"/>
  <c r="V136" i="6"/>
  <c r="A132" i="6"/>
  <c r="X132" i="6"/>
  <c r="V132" i="6"/>
  <c r="AB132" i="6"/>
  <c r="AD132" i="6"/>
  <c r="R132" i="6"/>
  <c r="AF132" i="6"/>
  <c r="T132" i="6"/>
  <c r="Z132" i="6"/>
  <c r="A293" i="6"/>
  <c r="R293" i="6"/>
  <c r="T293" i="6"/>
  <c r="Z293" i="6"/>
  <c r="AF293" i="6"/>
  <c r="V293" i="6"/>
  <c r="AB293" i="6"/>
  <c r="X293" i="6"/>
  <c r="AD293" i="6"/>
  <c r="A128" i="6"/>
  <c r="T128" i="6"/>
  <c r="X128" i="6"/>
  <c r="Z128" i="6"/>
  <c r="AB128" i="6"/>
  <c r="R128" i="6"/>
  <c r="V128" i="6"/>
  <c r="AD128" i="6"/>
  <c r="AF128" i="6"/>
  <c r="A124" i="6"/>
  <c r="R124" i="6"/>
  <c r="X124" i="6"/>
  <c r="T124" i="6"/>
  <c r="AB124" i="6"/>
  <c r="Z124" i="6"/>
  <c r="AD124" i="6"/>
  <c r="V124" i="6"/>
  <c r="AF124" i="6"/>
  <c r="A121" i="6"/>
  <c r="R121" i="6"/>
  <c r="V121" i="6"/>
  <c r="AF121" i="6"/>
  <c r="X121" i="6"/>
  <c r="AB121" i="6"/>
  <c r="AD121" i="6"/>
  <c r="T121" i="6"/>
  <c r="Z121" i="6"/>
  <c r="A118" i="6"/>
  <c r="V118" i="6"/>
  <c r="Z118" i="6"/>
  <c r="T118" i="6"/>
  <c r="R118" i="6"/>
  <c r="AF118" i="6"/>
  <c r="AB118" i="6"/>
  <c r="X118" i="6"/>
  <c r="AD118" i="6"/>
  <c r="A296" i="6"/>
  <c r="T296" i="6"/>
  <c r="X296" i="6"/>
  <c r="R296" i="6"/>
  <c r="AB296" i="6"/>
  <c r="AD296" i="6"/>
  <c r="AF296" i="6"/>
  <c r="Z296" i="6"/>
  <c r="V296" i="6"/>
  <c r="A115" i="6"/>
  <c r="T115" i="6"/>
  <c r="R115" i="6"/>
  <c r="AD115" i="6"/>
  <c r="X115" i="6"/>
  <c r="Z115" i="6"/>
  <c r="AF115" i="6"/>
  <c r="V115" i="6"/>
  <c r="AB115" i="6"/>
  <c r="A112" i="6"/>
  <c r="T112" i="6"/>
  <c r="X112" i="6"/>
  <c r="Z112" i="6"/>
  <c r="AB112" i="6"/>
  <c r="V112" i="6"/>
  <c r="AD112" i="6"/>
  <c r="AF112" i="6"/>
  <c r="R112" i="6"/>
  <c r="A110" i="6"/>
  <c r="V110" i="6"/>
  <c r="Z110" i="6"/>
  <c r="R110" i="6"/>
  <c r="X110" i="6"/>
  <c r="AF110" i="6"/>
  <c r="AB110" i="6"/>
  <c r="AD110" i="6"/>
  <c r="T110" i="6"/>
  <c r="A109" i="6"/>
  <c r="R109" i="6"/>
  <c r="X109" i="6"/>
  <c r="AF109" i="6"/>
  <c r="AB109" i="6"/>
  <c r="T109" i="6"/>
  <c r="Z109" i="6"/>
  <c r="AD109" i="6"/>
  <c r="V109" i="6"/>
  <c r="A336" i="6"/>
  <c r="T336" i="6"/>
  <c r="X336" i="6"/>
  <c r="Z336" i="6"/>
  <c r="AB336" i="6"/>
  <c r="V336" i="6"/>
  <c r="AD336" i="6"/>
  <c r="AF336" i="6"/>
  <c r="R336" i="6"/>
  <c r="A104" i="6"/>
  <c r="X104" i="6"/>
  <c r="R104" i="6"/>
  <c r="T104" i="6"/>
  <c r="AB104" i="6"/>
  <c r="AD104" i="6"/>
  <c r="AF104" i="6"/>
  <c r="Z104" i="6"/>
  <c r="V104" i="6"/>
  <c r="A102" i="6"/>
  <c r="V102" i="6"/>
  <c r="Z102" i="6"/>
  <c r="T102" i="6"/>
  <c r="AF102" i="6"/>
  <c r="AB102" i="6"/>
  <c r="AD102" i="6"/>
  <c r="R102" i="6"/>
  <c r="X102" i="6"/>
  <c r="A98" i="6"/>
  <c r="R98" i="6"/>
  <c r="V98" i="6"/>
  <c r="Z98" i="6"/>
  <c r="X98" i="6"/>
  <c r="AF98" i="6"/>
  <c r="AB98" i="6"/>
  <c r="AD98" i="6"/>
  <c r="T98" i="6"/>
  <c r="A97" i="6"/>
  <c r="R97" i="6"/>
  <c r="T97" i="6"/>
  <c r="AF97" i="6"/>
  <c r="Z97" i="6"/>
  <c r="AB97" i="6"/>
  <c r="AD97" i="6"/>
  <c r="V97" i="6"/>
  <c r="X97" i="6"/>
  <c r="A95" i="6"/>
  <c r="T95" i="6"/>
  <c r="R95" i="6"/>
  <c r="V95" i="6"/>
  <c r="AD95" i="6"/>
  <c r="AF95" i="6"/>
  <c r="X95" i="6"/>
  <c r="Z95" i="6"/>
  <c r="AB95" i="6"/>
  <c r="A92" i="6"/>
  <c r="R92" i="6"/>
  <c r="X92" i="6"/>
  <c r="T92" i="6"/>
  <c r="AB92" i="6"/>
  <c r="Z92" i="6"/>
  <c r="AD92" i="6"/>
  <c r="V92" i="6"/>
  <c r="AF92" i="6"/>
  <c r="A88" i="6"/>
  <c r="X88" i="6"/>
  <c r="R88" i="6"/>
  <c r="AB88" i="6"/>
  <c r="AD88" i="6"/>
  <c r="T88" i="6"/>
  <c r="Z88" i="6"/>
  <c r="AF88" i="6"/>
  <c r="V88" i="6"/>
  <c r="A318" i="6"/>
  <c r="V318" i="6"/>
  <c r="Z318" i="6"/>
  <c r="R318" i="6"/>
  <c r="T318" i="6"/>
  <c r="X318" i="6"/>
  <c r="AF318" i="6"/>
  <c r="AB318" i="6"/>
  <c r="AD318" i="6"/>
  <c r="A84" i="6"/>
  <c r="X84" i="6"/>
  <c r="R84" i="6"/>
  <c r="V84" i="6"/>
  <c r="AB84" i="6"/>
  <c r="T84" i="6"/>
  <c r="AD84" i="6"/>
  <c r="Z84" i="6"/>
  <c r="AF84" i="6"/>
  <c r="A327" i="6"/>
  <c r="R327" i="6"/>
  <c r="X327" i="6"/>
  <c r="AD327" i="6"/>
  <c r="T327" i="6"/>
  <c r="Z327" i="6"/>
  <c r="V327" i="6"/>
  <c r="AF327" i="6"/>
  <c r="AB327" i="6"/>
  <c r="A77" i="6"/>
  <c r="R77" i="6"/>
  <c r="X77" i="6"/>
  <c r="AF77" i="6"/>
  <c r="AB77" i="6"/>
  <c r="Z77" i="6"/>
  <c r="T77" i="6"/>
  <c r="AD77" i="6"/>
  <c r="V77" i="6"/>
  <c r="A344" i="6"/>
  <c r="T344" i="6"/>
  <c r="X344" i="6"/>
  <c r="R344" i="6"/>
  <c r="AB344" i="6"/>
  <c r="AD344" i="6"/>
  <c r="Z344" i="6"/>
  <c r="AF344" i="6"/>
  <c r="V344" i="6"/>
  <c r="A70" i="6"/>
  <c r="V70" i="6"/>
  <c r="Z70" i="6"/>
  <c r="T70" i="6"/>
  <c r="AF70" i="6"/>
  <c r="AB70" i="6"/>
  <c r="R70" i="6"/>
  <c r="AD70" i="6"/>
  <c r="X70" i="6"/>
  <c r="A66" i="6"/>
  <c r="R66" i="6"/>
  <c r="V66" i="6"/>
  <c r="Z66" i="6"/>
  <c r="X66" i="6"/>
  <c r="AF66" i="6"/>
  <c r="T66" i="6"/>
  <c r="AB66" i="6"/>
  <c r="AD66" i="6"/>
  <c r="A62" i="6"/>
  <c r="V62" i="6"/>
  <c r="Z62" i="6"/>
  <c r="R62" i="6"/>
  <c r="T62" i="6"/>
  <c r="X62" i="6"/>
  <c r="AF62" i="6"/>
  <c r="AB62" i="6"/>
  <c r="AD62" i="6"/>
  <c r="A245" i="6"/>
  <c r="R245" i="6"/>
  <c r="T245" i="6"/>
  <c r="Z245" i="6"/>
  <c r="AF245" i="6"/>
  <c r="V245" i="6"/>
  <c r="AB245" i="6"/>
  <c r="X245" i="6"/>
  <c r="AD245" i="6"/>
  <c r="A59" i="6"/>
  <c r="T59" i="6"/>
  <c r="Z59" i="6"/>
  <c r="AD59" i="6"/>
  <c r="V59" i="6"/>
  <c r="AF59" i="6"/>
  <c r="R59" i="6"/>
  <c r="X59" i="6"/>
  <c r="AB59" i="6"/>
  <c r="A55" i="6"/>
  <c r="T55" i="6"/>
  <c r="R55" i="6"/>
  <c r="X55" i="6"/>
  <c r="AD55" i="6"/>
  <c r="Z55" i="6"/>
  <c r="AF55" i="6"/>
  <c r="V55" i="6"/>
  <c r="AB55" i="6"/>
  <c r="A51" i="6"/>
  <c r="T51" i="6"/>
  <c r="R51" i="6"/>
  <c r="V51" i="6"/>
  <c r="AD51" i="6"/>
  <c r="X51" i="6"/>
  <c r="Z51" i="6"/>
  <c r="AF51" i="6"/>
  <c r="AB51" i="6"/>
  <c r="A316" i="6"/>
  <c r="R316" i="6"/>
  <c r="T316" i="6"/>
  <c r="X316" i="6"/>
  <c r="AB316" i="6"/>
  <c r="Z316" i="6"/>
  <c r="AD316" i="6"/>
  <c r="V316" i="6"/>
  <c r="AF316" i="6"/>
  <c r="A45" i="6"/>
  <c r="R45" i="6"/>
  <c r="X45" i="6"/>
  <c r="AF45" i="6"/>
  <c r="V45" i="6"/>
  <c r="AB45" i="6"/>
  <c r="T45" i="6"/>
  <c r="Z45" i="6"/>
  <c r="AD45" i="6"/>
  <c r="A42" i="6"/>
  <c r="T42" i="6"/>
  <c r="V42" i="6"/>
  <c r="Z42" i="6"/>
  <c r="R42" i="6"/>
  <c r="AF42" i="6"/>
  <c r="AB42" i="6"/>
  <c r="AD42" i="6"/>
  <c r="X42" i="6"/>
  <c r="A292" i="6"/>
  <c r="T292" i="6"/>
  <c r="X292" i="6"/>
  <c r="V292" i="6"/>
  <c r="AB292" i="6"/>
  <c r="AD292" i="6"/>
  <c r="R292" i="6"/>
  <c r="AF292" i="6"/>
  <c r="Z292" i="6"/>
  <c r="A340" i="6"/>
  <c r="T340" i="6"/>
  <c r="X340" i="6"/>
  <c r="R340" i="6"/>
  <c r="V340" i="6"/>
  <c r="AB340" i="6"/>
  <c r="AD340" i="6"/>
  <c r="Z340" i="6"/>
  <c r="AF340" i="6"/>
  <c r="A32" i="6"/>
  <c r="T32" i="6"/>
  <c r="X32" i="6"/>
  <c r="AB32" i="6"/>
  <c r="Z32" i="6"/>
  <c r="R32" i="6"/>
  <c r="AD32" i="6"/>
  <c r="V32" i="6"/>
  <c r="AF32" i="6"/>
  <c r="A31" i="6"/>
  <c r="T31" i="6"/>
  <c r="V31" i="6"/>
  <c r="R31" i="6"/>
  <c r="AD31" i="6"/>
  <c r="AB31" i="6"/>
  <c r="AF31" i="6"/>
  <c r="X31" i="6"/>
  <c r="Z31" i="6"/>
  <c r="A28" i="6"/>
  <c r="R28" i="6"/>
  <c r="X28" i="6"/>
  <c r="AB28" i="6"/>
  <c r="T28" i="6"/>
  <c r="V28" i="6"/>
  <c r="Z28" i="6"/>
  <c r="AD28" i="6"/>
  <c r="AF28" i="6"/>
  <c r="A24" i="6"/>
  <c r="X24" i="6"/>
  <c r="AB24" i="6"/>
  <c r="R24" i="6"/>
  <c r="AD24" i="6"/>
  <c r="T24" i="6"/>
  <c r="Z24" i="6"/>
  <c r="AF24" i="6"/>
  <c r="V24" i="6"/>
  <c r="A265" i="6"/>
  <c r="R265" i="6"/>
  <c r="T265" i="6"/>
  <c r="V265" i="6"/>
  <c r="AF265" i="6"/>
  <c r="X265" i="6"/>
  <c r="AB265" i="6"/>
  <c r="AD265" i="6"/>
  <c r="Z265" i="6"/>
  <c r="A18" i="6"/>
  <c r="R18" i="6"/>
  <c r="V18" i="6"/>
  <c r="Z18" i="6"/>
  <c r="T18" i="6"/>
  <c r="X18" i="6"/>
  <c r="AF18" i="6"/>
  <c r="AD18" i="6"/>
  <c r="AB18" i="6"/>
  <c r="A15" i="6"/>
  <c r="T15" i="6"/>
  <c r="V15" i="6"/>
  <c r="AD15" i="6"/>
  <c r="AB15" i="6"/>
  <c r="R15" i="6"/>
  <c r="X15" i="6"/>
  <c r="AF15" i="6"/>
  <c r="Z15" i="6"/>
  <c r="A11" i="6"/>
  <c r="T11" i="6"/>
  <c r="V11" i="6"/>
  <c r="Z11" i="6"/>
  <c r="AD11" i="6"/>
  <c r="R11" i="6"/>
  <c r="AB11" i="6"/>
  <c r="AF11" i="6"/>
  <c r="X11" i="6"/>
  <c r="A7" i="6"/>
  <c r="T7" i="6"/>
  <c r="R7" i="6"/>
  <c r="V7" i="6"/>
  <c r="X7" i="6"/>
  <c r="AD7" i="6"/>
  <c r="Z7" i="6"/>
  <c r="AF7" i="6"/>
  <c r="AB7" i="6"/>
  <c r="A6" i="6"/>
  <c r="V6" i="6"/>
  <c r="Z6" i="6"/>
  <c r="T6" i="6"/>
  <c r="AF6" i="6"/>
  <c r="AB6" i="6"/>
  <c r="R6" i="6"/>
  <c r="AD6" i="6"/>
  <c r="X6" i="6"/>
  <c r="A3" i="6"/>
  <c r="T3" i="6"/>
  <c r="R3" i="6"/>
  <c r="V3" i="6"/>
  <c r="AB3" i="6"/>
  <c r="AD3" i="6"/>
  <c r="X3" i="6"/>
  <c r="Z3" i="6"/>
  <c r="AF3" i="6"/>
  <c r="A354" i="6"/>
  <c r="R354" i="6"/>
  <c r="V354" i="6"/>
  <c r="Z354" i="6"/>
  <c r="X354" i="6"/>
  <c r="AF354" i="6"/>
  <c r="T354" i="6"/>
  <c r="AB354" i="6"/>
  <c r="AD354" i="6"/>
  <c r="A334" i="6"/>
  <c r="V334" i="6"/>
  <c r="Z334" i="6"/>
  <c r="R334" i="6"/>
  <c r="T334" i="6"/>
  <c r="X334" i="6"/>
  <c r="AF334" i="6"/>
  <c r="AB334" i="6"/>
  <c r="AD334" i="6"/>
  <c r="S8" i="10"/>
  <c r="S186" i="10"/>
  <c r="S258" i="10"/>
  <c r="S351" i="10"/>
  <c r="S327" i="10"/>
  <c r="S347" i="10"/>
  <c r="S352" i="10"/>
  <c r="C236" i="6"/>
  <c r="G236" i="6"/>
  <c r="K236" i="6"/>
  <c r="M236" i="6"/>
  <c r="C315" i="6"/>
  <c r="K315" i="6"/>
  <c r="M315" i="6"/>
  <c r="G315" i="6"/>
  <c r="G217" i="6"/>
  <c r="C217" i="6"/>
  <c r="K217" i="6"/>
  <c r="M217" i="6"/>
  <c r="C204" i="6"/>
  <c r="K204" i="6"/>
  <c r="G204" i="6"/>
  <c r="M204" i="6"/>
  <c r="C194" i="6"/>
  <c r="G194" i="6"/>
  <c r="K194" i="6"/>
  <c r="M194" i="6"/>
  <c r="C186" i="6"/>
  <c r="G186" i="6"/>
  <c r="M186" i="6"/>
  <c r="K186" i="6"/>
  <c r="C169" i="6"/>
  <c r="G169" i="6"/>
  <c r="K169" i="6"/>
  <c r="M169" i="6"/>
  <c r="C282" i="6"/>
  <c r="G282" i="6"/>
  <c r="M282" i="6"/>
  <c r="K282" i="6"/>
  <c r="C288" i="6"/>
  <c r="G288" i="6"/>
  <c r="K288" i="6"/>
  <c r="M288" i="6"/>
  <c r="C140" i="6"/>
  <c r="K140" i="6"/>
  <c r="G140" i="6"/>
  <c r="M140" i="6"/>
  <c r="C293" i="6"/>
  <c r="K293" i="6"/>
  <c r="M293" i="6"/>
  <c r="G293" i="6"/>
  <c r="C296" i="6"/>
  <c r="K296" i="6"/>
  <c r="G296" i="6"/>
  <c r="M296" i="6"/>
  <c r="C110" i="6"/>
  <c r="G110" i="6"/>
  <c r="M110" i="6"/>
  <c r="K110" i="6"/>
  <c r="C102" i="6"/>
  <c r="G102" i="6"/>
  <c r="M102" i="6"/>
  <c r="K102" i="6"/>
  <c r="C92" i="6"/>
  <c r="K92" i="6"/>
  <c r="G92" i="6"/>
  <c r="M92" i="6"/>
  <c r="C84" i="6"/>
  <c r="G84" i="6"/>
  <c r="K84" i="6"/>
  <c r="M84" i="6"/>
  <c r="C344" i="6"/>
  <c r="G344" i="6"/>
  <c r="K344" i="6"/>
  <c r="M344" i="6"/>
  <c r="C59" i="6"/>
  <c r="G59" i="6"/>
  <c r="M59" i="6"/>
  <c r="K59" i="6"/>
  <c r="C316" i="6"/>
  <c r="G316" i="6"/>
  <c r="K316" i="6"/>
  <c r="M316" i="6"/>
  <c r="C340" i="6"/>
  <c r="G340" i="6"/>
  <c r="K340" i="6"/>
  <c r="M340" i="6"/>
  <c r="C28" i="6"/>
  <c r="K28" i="6"/>
  <c r="G28" i="6"/>
  <c r="M28" i="6"/>
  <c r="C18" i="6"/>
  <c r="G18" i="6"/>
  <c r="K18" i="6"/>
  <c r="M18" i="6"/>
  <c r="C3" i="6"/>
  <c r="G3" i="6"/>
  <c r="M3" i="6"/>
  <c r="K3" i="6"/>
  <c r="C298" i="6"/>
  <c r="G298" i="6"/>
  <c r="M298" i="6"/>
  <c r="K298" i="6"/>
  <c r="C239" i="6"/>
  <c r="K239" i="6"/>
  <c r="G239" i="6"/>
  <c r="M239" i="6"/>
  <c r="C235" i="6"/>
  <c r="G235" i="6"/>
  <c r="K235" i="6"/>
  <c r="M235" i="6"/>
  <c r="C232" i="6"/>
  <c r="K232" i="6"/>
  <c r="G232" i="6"/>
  <c r="M232" i="6"/>
  <c r="G229" i="6"/>
  <c r="C229" i="6"/>
  <c r="K229" i="6"/>
  <c r="M229" i="6"/>
  <c r="C227" i="6"/>
  <c r="G227" i="6"/>
  <c r="K227" i="6"/>
  <c r="M227" i="6"/>
  <c r="G225" i="6"/>
  <c r="C225" i="6"/>
  <c r="K225" i="6"/>
  <c r="M225" i="6"/>
  <c r="G221" i="6"/>
  <c r="K221" i="6"/>
  <c r="C221" i="6"/>
  <c r="M221" i="6"/>
  <c r="C274" i="6"/>
  <c r="G274" i="6"/>
  <c r="K274" i="6"/>
  <c r="M274" i="6"/>
  <c r="C216" i="6"/>
  <c r="K216" i="6"/>
  <c r="G216" i="6"/>
  <c r="M216" i="6"/>
  <c r="C214" i="6"/>
  <c r="G214" i="6"/>
  <c r="M214" i="6"/>
  <c r="K214" i="6"/>
  <c r="C211" i="6"/>
  <c r="G211" i="6"/>
  <c r="K211" i="6"/>
  <c r="M211" i="6"/>
  <c r="C207" i="6"/>
  <c r="G207" i="6"/>
  <c r="K207" i="6"/>
  <c r="M207" i="6"/>
  <c r="C203" i="6"/>
  <c r="G203" i="6"/>
  <c r="K203" i="6"/>
  <c r="M203" i="6"/>
  <c r="C202" i="6"/>
  <c r="G202" i="6"/>
  <c r="M202" i="6"/>
  <c r="K202" i="6"/>
  <c r="K328" i="6"/>
  <c r="C328" i="6"/>
  <c r="G328" i="6"/>
  <c r="M328" i="6"/>
  <c r="C196" i="6"/>
  <c r="K196" i="6"/>
  <c r="G196" i="6"/>
  <c r="M196" i="6"/>
  <c r="C272" i="6"/>
  <c r="K272" i="6"/>
  <c r="G272" i="6"/>
  <c r="M272" i="6"/>
  <c r="C290" i="6"/>
  <c r="G290" i="6"/>
  <c r="K290" i="6"/>
  <c r="M290" i="6"/>
  <c r="C303" i="6"/>
  <c r="G303" i="6"/>
  <c r="K303" i="6"/>
  <c r="M303" i="6"/>
  <c r="C271" i="6"/>
  <c r="G271" i="6"/>
  <c r="K271" i="6"/>
  <c r="M271" i="6"/>
  <c r="G185" i="6"/>
  <c r="C185" i="6"/>
  <c r="K185" i="6"/>
  <c r="M185" i="6"/>
  <c r="C182" i="6"/>
  <c r="G182" i="6"/>
  <c r="K182" i="6"/>
  <c r="M182" i="6"/>
  <c r="C179" i="6"/>
  <c r="G179" i="6"/>
  <c r="M179" i="6"/>
  <c r="K179" i="6"/>
  <c r="K176" i="6"/>
  <c r="C176" i="6"/>
  <c r="G176" i="6"/>
  <c r="M176" i="6"/>
  <c r="C172" i="6"/>
  <c r="K172" i="6"/>
  <c r="G172" i="6"/>
  <c r="M172" i="6"/>
  <c r="C295" i="6"/>
  <c r="K295" i="6"/>
  <c r="G295" i="6"/>
  <c r="M295" i="6"/>
  <c r="C167" i="6"/>
  <c r="K167" i="6"/>
  <c r="G167" i="6"/>
  <c r="M167" i="6"/>
  <c r="G165" i="6"/>
  <c r="C165" i="6"/>
  <c r="K165" i="6"/>
  <c r="M165" i="6"/>
  <c r="C162" i="6"/>
  <c r="G162" i="6"/>
  <c r="K162" i="6"/>
  <c r="M162" i="6"/>
  <c r="C330" i="6"/>
  <c r="G330" i="6"/>
  <c r="M330" i="6"/>
  <c r="K330" i="6"/>
  <c r="G157" i="6"/>
  <c r="K157" i="6"/>
  <c r="C157" i="6"/>
  <c r="M157" i="6"/>
  <c r="C155" i="6"/>
  <c r="G155" i="6"/>
  <c r="K155" i="6"/>
  <c r="M155" i="6"/>
  <c r="G152" i="6"/>
  <c r="C152" i="6"/>
  <c r="K152" i="6"/>
  <c r="M152" i="6"/>
  <c r="C149" i="6"/>
  <c r="G149" i="6"/>
  <c r="K149" i="6"/>
  <c r="M149" i="6"/>
  <c r="C351" i="6"/>
  <c r="G351" i="6"/>
  <c r="K351" i="6"/>
  <c r="M351" i="6"/>
  <c r="C145" i="6"/>
  <c r="G145" i="6"/>
  <c r="K145" i="6"/>
  <c r="M145" i="6"/>
  <c r="C142" i="6"/>
  <c r="G142" i="6"/>
  <c r="M142" i="6"/>
  <c r="K142" i="6"/>
  <c r="C139" i="6"/>
  <c r="K139" i="6"/>
  <c r="G139" i="6"/>
  <c r="M139" i="6"/>
  <c r="C135" i="6"/>
  <c r="K135" i="6"/>
  <c r="G135" i="6"/>
  <c r="M135" i="6"/>
  <c r="C341" i="6"/>
  <c r="G341" i="6"/>
  <c r="K341" i="6"/>
  <c r="M341" i="6"/>
  <c r="C130" i="6"/>
  <c r="G130" i="6"/>
  <c r="K130" i="6"/>
  <c r="M130" i="6"/>
  <c r="C127" i="6"/>
  <c r="G127" i="6"/>
  <c r="K127" i="6"/>
  <c r="M127" i="6"/>
  <c r="C123" i="6"/>
  <c r="G123" i="6"/>
  <c r="M123" i="6"/>
  <c r="K123" i="6"/>
  <c r="G120" i="6"/>
  <c r="C120" i="6"/>
  <c r="K120" i="6"/>
  <c r="M120" i="6"/>
  <c r="C117" i="6"/>
  <c r="G117" i="6"/>
  <c r="K117" i="6"/>
  <c r="M117" i="6"/>
  <c r="C116" i="6"/>
  <c r="G116" i="6"/>
  <c r="K116" i="6"/>
  <c r="M116" i="6"/>
  <c r="C114" i="6"/>
  <c r="G114" i="6"/>
  <c r="K114" i="6"/>
  <c r="M114" i="6"/>
  <c r="C269" i="6"/>
  <c r="K269" i="6"/>
  <c r="G269" i="6"/>
  <c r="M269" i="6"/>
  <c r="C250" i="6"/>
  <c r="G250" i="6"/>
  <c r="M250" i="6"/>
  <c r="K250" i="6"/>
  <c r="C108" i="6"/>
  <c r="K108" i="6"/>
  <c r="G108" i="6"/>
  <c r="M108" i="6"/>
  <c r="C297" i="6"/>
  <c r="G297" i="6"/>
  <c r="K297" i="6"/>
  <c r="M297" i="6"/>
  <c r="C280" i="6"/>
  <c r="G280" i="6"/>
  <c r="K280" i="6"/>
  <c r="M280" i="6"/>
  <c r="C101" i="6"/>
  <c r="G101" i="6"/>
  <c r="K101" i="6"/>
  <c r="M101" i="6"/>
  <c r="C268" i="6"/>
  <c r="G268" i="6"/>
  <c r="K268" i="6"/>
  <c r="M268" i="6"/>
  <c r="C96" i="6"/>
  <c r="K96" i="6"/>
  <c r="G96" i="6"/>
  <c r="M96" i="6"/>
  <c r="C335" i="6"/>
  <c r="G335" i="6"/>
  <c r="K335" i="6"/>
  <c r="M335" i="6"/>
  <c r="C91" i="6"/>
  <c r="G91" i="6"/>
  <c r="K91" i="6"/>
  <c r="M91" i="6"/>
  <c r="C87" i="6"/>
  <c r="K87" i="6"/>
  <c r="G87" i="6"/>
  <c r="M87" i="6"/>
  <c r="C301" i="6"/>
  <c r="G301" i="6"/>
  <c r="K301" i="6"/>
  <c r="M301" i="6"/>
  <c r="C83" i="6"/>
  <c r="G83" i="6"/>
  <c r="K83" i="6"/>
  <c r="M83" i="6"/>
  <c r="K80" i="6"/>
  <c r="C80" i="6"/>
  <c r="G80" i="6"/>
  <c r="M80" i="6"/>
  <c r="C76" i="6"/>
  <c r="K76" i="6"/>
  <c r="G76" i="6"/>
  <c r="M76" i="6"/>
  <c r="C73" i="6"/>
  <c r="G73" i="6"/>
  <c r="K73" i="6"/>
  <c r="M73" i="6"/>
  <c r="G69" i="6"/>
  <c r="C69" i="6"/>
  <c r="K69" i="6"/>
  <c r="M69" i="6"/>
  <c r="C65" i="6"/>
  <c r="K65" i="6"/>
  <c r="G65" i="6"/>
  <c r="M65" i="6"/>
  <c r="C309" i="6"/>
  <c r="G309" i="6"/>
  <c r="K309" i="6"/>
  <c r="M309" i="6"/>
  <c r="C60" i="6"/>
  <c r="K60" i="6"/>
  <c r="G60" i="6"/>
  <c r="M60" i="6"/>
  <c r="C58" i="6"/>
  <c r="G58" i="6"/>
  <c r="M58" i="6"/>
  <c r="K58" i="6"/>
  <c r="C54" i="6"/>
  <c r="G54" i="6"/>
  <c r="K54" i="6"/>
  <c r="M54" i="6"/>
  <c r="C50" i="6"/>
  <c r="G50" i="6"/>
  <c r="K50" i="6"/>
  <c r="M50" i="6"/>
  <c r="C47" i="6"/>
  <c r="G47" i="6"/>
  <c r="K47" i="6"/>
  <c r="M47" i="6"/>
  <c r="C291" i="6"/>
  <c r="K291" i="6"/>
  <c r="G291" i="6"/>
  <c r="M291" i="6"/>
  <c r="C41" i="6"/>
  <c r="G41" i="6"/>
  <c r="K41" i="6"/>
  <c r="M41" i="6"/>
  <c r="C38" i="6"/>
  <c r="G38" i="6"/>
  <c r="M38" i="6"/>
  <c r="K38" i="6"/>
  <c r="C35" i="6"/>
  <c r="G35" i="6"/>
  <c r="K35" i="6"/>
  <c r="M35" i="6"/>
  <c r="C300" i="6"/>
  <c r="G300" i="6"/>
  <c r="K300" i="6"/>
  <c r="M300" i="6"/>
  <c r="C30" i="6"/>
  <c r="G30" i="6"/>
  <c r="M30" i="6"/>
  <c r="K30" i="6"/>
  <c r="C27" i="6"/>
  <c r="G27" i="6"/>
  <c r="K27" i="6"/>
  <c r="M27" i="6"/>
  <c r="C23" i="6"/>
  <c r="K23" i="6"/>
  <c r="G23" i="6"/>
  <c r="M23" i="6"/>
  <c r="C317" i="6"/>
  <c r="K317" i="6"/>
  <c r="G317" i="6"/>
  <c r="M317" i="6"/>
  <c r="C17" i="6"/>
  <c r="G17" i="6"/>
  <c r="M17" i="6"/>
  <c r="K17" i="6"/>
  <c r="C14" i="6"/>
  <c r="G14" i="6"/>
  <c r="M14" i="6"/>
  <c r="K14" i="6"/>
  <c r="C10" i="6"/>
  <c r="G10" i="6"/>
  <c r="M10" i="6"/>
  <c r="K10" i="6"/>
  <c r="G281" i="6"/>
  <c r="C281" i="6"/>
  <c r="K281" i="6"/>
  <c r="M281" i="6"/>
  <c r="C5" i="6"/>
  <c r="G5" i="6"/>
  <c r="K5" i="6"/>
  <c r="M5" i="6"/>
  <c r="C2" i="6"/>
  <c r="K2" i="6"/>
  <c r="M2" i="6"/>
  <c r="C286" i="6"/>
  <c r="G286" i="6"/>
  <c r="M286" i="6"/>
  <c r="K286" i="6"/>
  <c r="C252" i="6"/>
  <c r="G252" i="6"/>
  <c r="K252" i="6"/>
  <c r="M252" i="6"/>
  <c r="C276" i="6"/>
  <c r="G276" i="6"/>
  <c r="K276" i="6"/>
  <c r="M276" i="6"/>
  <c r="C306" i="6"/>
  <c r="G306" i="6"/>
  <c r="K306" i="6"/>
  <c r="M306" i="6"/>
  <c r="C222" i="6"/>
  <c r="G222" i="6"/>
  <c r="M222" i="6"/>
  <c r="K222" i="6"/>
  <c r="G345" i="6"/>
  <c r="K345" i="6"/>
  <c r="M345" i="6"/>
  <c r="C345" i="6"/>
  <c r="K208" i="6"/>
  <c r="C208" i="6"/>
  <c r="M208" i="6"/>
  <c r="G208" i="6"/>
  <c r="C331" i="6"/>
  <c r="K331" i="6"/>
  <c r="G331" i="6"/>
  <c r="M331" i="6"/>
  <c r="G197" i="6"/>
  <c r="C197" i="6"/>
  <c r="K197" i="6"/>
  <c r="M197" i="6"/>
  <c r="C304" i="6"/>
  <c r="G304" i="6"/>
  <c r="K304" i="6"/>
  <c r="M304" i="6"/>
  <c r="C183" i="6"/>
  <c r="K183" i="6"/>
  <c r="G183" i="6"/>
  <c r="M183" i="6"/>
  <c r="G177" i="6"/>
  <c r="K177" i="6"/>
  <c r="M177" i="6"/>
  <c r="C177" i="6"/>
  <c r="K168" i="6"/>
  <c r="C168" i="6"/>
  <c r="G168" i="6"/>
  <c r="M168" i="6"/>
  <c r="C259" i="6"/>
  <c r="G259" i="6"/>
  <c r="K259" i="6"/>
  <c r="M259" i="6"/>
  <c r="C263" i="6"/>
  <c r="K263" i="6"/>
  <c r="G263" i="6"/>
  <c r="M263" i="6"/>
  <c r="C150" i="6"/>
  <c r="G150" i="6"/>
  <c r="M150" i="6"/>
  <c r="K150" i="6"/>
  <c r="C143" i="6"/>
  <c r="G143" i="6"/>
  <c r="K143" i="6"/>
  <c r="M143" i="6"/>
  <c r="C132" i="6"/>
  <c r="G132" i="6"/>
  <c r="K132" i="6"/>
  <c r="M132" i="6"/>
  <c r="C128" i="6"/>
  <c r="K128" i="6"/>
  <c r="G128" i="6"/>
  <c r="M128" i="6"/>
  <c r="G121" i="6"/>
  <c r="C121" i="6"/>
  <c r="K121" i="6"/>
  <c r="M121" i="6"/>
  <c r="C115" i="6"/>
  <c r="G115" i="6"/>
  <c r="K115" i="6"/>
  <c r="M115" i="6"/>
  <c r="G109" i="6"/>
  <c r="C109" i="6"/>
  <c r="K109" i="6"/>
  <c r="M109" i="6"/>
  <c r="G104" i="6"/>
  <c r="K104" i="6"/>
  <c r="C104" i="6"/>
  <c r="M104" i="6"/>
  <c r="C97" i="6"/>
  <c r="K97" i="6"/>
  <c r="G97" i="6"/>
  <c r="M97" i="6"/>
  <c r="G88" i="6"/>
  <c r="C88" i="6"/>
  <c r="K88" i="6"/>
  <c r="M88" i="6"/>
  <c r="G77" i="6"/>
  <c r="C77" i="6"/>
  <c r="K77" i="6"/>
  <c r="M77" i="6"/>
  <c r="C66" i="6"/>
  <c r="G66" i="6"/>
  <c r="K66" i="6"/>
  <c r="M66" i="6"/>
  <c r="C62" i="6"/>
  <c r="G62" i="6"/>
  <c r="K62" i="6"/>
  <c r="M62" i="6"/>
  <c r="C55" i="6"/>
  <c r="K55" i="6"/>
  <c r="M55" i="6"/>
  <c r="G55" i="6"/>
  <c r="G45" i="6"/>
  <c r="C45" i="6"/>
  <c r="K45" i="6"/>
  <c r="M45" i="6"/>
  <c r="C292" i="6"/>
  <c r="G292" i="6"/>
  <c r="K292" i="6"/>
  <c r="M292" i="6"/>
  <c r="C31" i="6"/>
  <c r="G31" i="6"/>
  <c r="M31" i="6"/>
  <c r="K31" i="6"/>
  <c r="C265" i="6"/>
  <c r="G265" i="6"/>
  <c r="K265" i="6"/>
  <c r="M265" i="6"/>
  <c r="C11" i="6"/>
  <c r="K11" i="6"/>
  <c r="G11" i="6"/>
  <c r="M11" i="6"/>
  <c r="C7" i="6"/>
  <c r="K7" i="6"/>
  <c r="G7" i="6"/>
  <c r="M7" i="6"/>
  <c r="G354" i="6"/>
  <c r="C354" i="6"/>
  <c r="K354" i="6"/>
  <c r="M354" i="6"/>
  <c r="C242" i="6"/>
  <c r="G242" i="6"/>
  <c r="K242" i="6"/>
  <c r="M242" i="6"/>
  <c r="C238" i="6"/>
  <c r="G238" i="6"/>
  <c r="M238" i="6"/>
  <c r="K238" i="6"/>
  <c r="C326" i="6"/>
  <c r="G326" i="6"/>
  <c r="M326" i="6"/>
  <c r="K326" i="6"/>
  <c r="C231" i="6"/>
  <c r="K231" i="6"/>
  <c r="G231" i="6"/>
  <c r="M231" i="6"/>
  <c r="C346" i="6"/>
  <c r="G346" i="6"/>
  <c r="M346" i="6"/>
  <c r="K346" i="6"/>
  <c r="C339" i="6"/>
  <c r="K339" i="6"/>
  <c r="G339" i="6"/>
  <c r="M339" i="6"/>
  <c r="C224" i="6"/>
  <c r="K224" i="6"/>
  <c r="G224" i="6"/>
  <c r="M224" i="6"/>
  <c r="C220" i="6"/>
  <c r="K220" i="6"/>
  <c r="G220" i="6"/>
  <c r="M220" i="6"/>
  <c r="C348" i="6"/>
  <c r="G348" i="6"/>
  <c r="K348" i="6"/>
  <c r="M348" i="6"/>
  <c r="C215" i="6"/>
  <c r="K215" i="6"/>
  <c r="G215" i="6"/>
  <c r="M215" i="6"/>
  <c r="C248" i="6"/>
  <c r="K248" i="6"/>
  <c r="G248" i="6"/>
  <c r="M248" i="6"/>
  <c r="C210" i="6"/>
  <c r="G210" i="6"/>
  <c r="K210" i="6"/>
  <c r="M210" i="6"/>
  <c r="C206" i="6"/>
  <c r="G206" i="6"/>
  <c r="M206" i="6"/>
  <c r="K206" i="6"/>
  <c r="C273" i="6"/>
  <c r="G273" i="6"/>
  <c r="K273" i="6"/>
  <c r="M273" i="6"/>
  <c r="C201" i="6"/>
  <c r="G201" i="6"/>
  <c r="K201" i="6"/>
  <c r="M201" i="6"/>
  <c r="C199" i="6"/>
  <c r="K199" i="6"/>
  <c r="G199" i="6"/>
  <c r="M199" i="6"/>
  <c r="C195" i="6"/>
  <c r="G195" i="6"/>
  <c r="M195" i="6"/>
  <c r="K195" i="6"/>
  <c r="G193" i="6"/>
  <c r="C193" i="6"/>
  <c r="K193" i="6"/>
  <c r="M193" i="6"/>
  <c r="G305" i="6"/>
  <c r="C305" i="6"/>
  <c r="K305" i="6"/>
  <c r="M305" i="6"/>
  <c r="K264" i="6"/>
  <c r="C264" i="6"/>
  <c r="M264" i="6"/>
  <c r="G264" i="6"/>
  <c r="C188" i="6"/>
  <c r="K188" i="6"/>
  <c r="G188" i="6"/>
  <c r="M188" i="6"/>
  <c r="C184" i="6"/>
  <c r="K184" i="6"/>
  <c r="G184" i="6"/>
  <c r="M184" i="6"/>
  <c r="C181" i="6"/>
  <c r="G181" i="6"/>
  <c r="M181" i="6"/>
  <c r="K181" i="6"/>
  <c r="C247" i="6"/>
  <c r="K247" i="6"/>
  <c r="G247" i="6"/>
  <c r="M247" i="6"/>
  <c r="C175" i="6"/>
  <c r="K175" i="6"/>
  <c r="G175" i="6"/>
  <c r="M175" i="6"/>
  <c r="C171" i="6"/>
  <c r="G171" i="6"/>
  <c r="K171" i="6"/>
  <c r="M171" i="6"/>
  <c r="C337" i="6"/>
  <c r="G337" i="6"/>
  <c r="K337" i="6"/>
  <c r="M337" i="6"/>
  <c r="C166" i="6"/>
  <c r="G166" i="6"/>
  <c r="M166" i="6"/>
  <c r="K166" i="6"/>
  <c r="C164" i="6"/>
  <c r="K164" i="6"/>
  <c r="G164" i="6"/>
  <c r="M164" i="6"/>
  <c r="G257" i="6"/>
  <c r="C257" i="6"/>
  <c r="K257" i="6"/>
  <c r="M257" i="6"/>
  <c r="C160" i="6"/>
  <c r="K160" i="6"/>
  <c r="M160" i="6"/>
  <c r="G160" i="6"/>
  <c r="C156" i="6"/>
  <c r="K156" i="6"/>
  <c r="G156" i="6"/>
  <c r="M156" i="6"/>
  <c r="K343" i="6"/>
  <c r="C343" i="6"/>
  <c r="M343" i="6"/>
  <c r="G343" i="6"/>
  <c r="C294" i="6"/>
  <c r="G294" i="6"/>
  <c r="M294" i="6"/>
  <c r="K294" i="6"/>
  <c r="C349" i="6"/>
  <c r="K349" i="6"/>
  <c r="M349" i="6"/>
  <c r="G349" i="6"/>
  <c r="C148" i="6"/>
  <c r="G148" i="6"/>
  <c r="K148" i="6"/>
  <c r="M148" i="6"/>
  <c r="G253" i="6"/>
  <c r="C253" i="6"/>
  <c r="K253" i="6"/>
  <c r="M253" i="6"/>
  <c r="C313" i="6"/>
  <c r="G313" i="6"/>
  <c r="K313" i="6"/>
  <c r="M313" i="6"/>
  <c r="C138" i="6"/>
  <c r="G138" i="6"/>
  <c r="M138" i="6"/>
  <c r="K138" i="6"/>
  <c r="C134" i="6"/>
  <c r="G134" i="6"/>
  <c r="M134" i="6"/>
  <c r="K134" i="6"/>
  <c r="C131" i="6"/>
  <c r="G131" i="6"/>
  <c r="M131" i="6"/>
  <c r="K131" i="6"/>
  <c r="C129" i="6"/>
  <c r="G129" i="6"/>
  <c r="K129" i="6"/>
  <c r="M129" i="6"/>
  <c r="C126" i="6"/>
  <c r="G126" i="6"/>
  <c r="K126" i="6"/>
  <c r="M126" i="6"/>
  <c r="C266" i="6"/>
  <c r="G266" i="6"/>
  <c r="M266" i="6"/>
  <c r="K266" i="6"/>
  <c r="C119" i="6"/>
  <c r="K119" i="6"/>
  <c r="M119" i="6"/>
  <c r="G119" i="6"/>
  <c r="C284" i="6"/>
  <c r="G284" i="6"/>
  <c r="K284" i="6"/>
  <c r="M284" i="6"/>
  <c r="C246" i="6"/>
  <c r="G246" i="6"/>
  <c r="M246" i="6"/>
  <c r="K246" i="6"/>
  <c r="C279" i="6"/>
  <c r="K279" i="6"/>
  <c r="M279" i="6"/>
  <c r="G279" i="6"/>
  <c r="C310" i="6"/>
  <c r="G310" i="6"/>
  <c r="M310" i="6"/>
  <c r="K310" i="6"/>
  <c r="C254" i="6"/>
  <c r="G254" i="6"/>
  <c r="M254" i="6"/>
  <c r="K254" i="6"/>
  <c r="C107" i="6"/>
  <c r="G107" i="6"/>
  <c r="M107" i="6"/>
  <c r="K107" i="6"/>
  <c r="G249" i="6"/>
  <c r="C249" i="6"/>
  <c r="K249" i="6"/>
  <c r="M249" i="6"/>
  <c r="C307" i="6"/>
  <c r="K307" i="6"/>
  <c r="M307" i="6"/>
  <c r="G307" i="6"/>
  <c r="C100" i="6"/>
  <c r="G100" i="6"/>
  <c r="K100" i="6"/>
  <c r="M100" i="6"/>
  <c r="C321" i="6"/>
  <c r="K321" i="6"/>
  <c r="M321" i="6"/>
  <c r="G321" i="6"/>
  <c r="C302" i="6"/>
  <c r="G302" i="6"/>
  <c r="M302" i="6"/>
  <c r="K302" i="6"/>
  <c r="C94" i="6"/>
  <c r="G94" i="6"/>
  <c r="M94" i="6"/>
  <c r="K94" i="6"/>
  <c r="C90" i="6"/>
  <c r="G90" i="6"/>
  <c r="K90" i="6"/>
  <c r="M90" i="6"/>
  <c r="C86" i="6"/>
  <c r="G86" i="6"/>
  <c r="M86" i="6"/>
  <c r="K86" i="6"/>
  <c r="C329" i="6"/>
  <c r="G329" i="6"/>
  <c r="K329" i="6"/>
  <c r="M329" i="6"/>
  <c r="C82" i="6"/>
  <c r="G82" i="6"/>
  <c r="K82" i="6"/>
  <c r="M82" i="6"/>
  <c r="C79" i="6"/>
  <c r="G79" i="6"/>
  <c r="K79" i="6"/>
  <c r="M79" i="6"/>
  <c r="C75" i="6"/>
  <c r="K75" i="6"/>
  <c r="G75" i="6"/>
  <c r="M75" i="6"/>
  <c r="G72" i="6"/>
  <c r="K72" i="6"/>
  <c r="M72" i="6"/>
  <c r="C72" i="6"/>
  <c r="C68" i="6"/>
  <c r="G68" i="6"/>
  <c r="K68" i="6"/>
  <c r="M68" i="6"/>
  <c r="C64" i="6"/>
  <c r="K64" i="6"/>
  <c r="G64" i="6"/>
  <c r="M64" i="6"/>
  <c r="C311" i="6"/>
  <c r="K311" i="6"/>
  <c r="G311" i="6"/>
  <c r="M311" i="6"/>
  <c r="C267" i="6"/>
  <c r="K267" i="6"/>
  <c r="G267" i="6"/>
  <c r="M267" i="6"/>
  <c r="G57" i="6"/>
  <c r="C57" i="6"/>
  <c r="K57" i="6"/>
  <c r="M57" i="6"/>
  <c r="C53" i="6"/>
  <c r="G53" i="6"/>
  <c r="M53" i="6"/>
  <c r="K53" i="6"/>
  <c r="G49" i="6"/>
  <c r="K49" i="6"/>
  <c r="C49" i="6"/>
  <c r="M49" i="6"/>
  <c r="C46" i="6"/>
  <c r="G46" i="6"/>
  <c r="M46" i="6"/>
  <c r="K46" i="6"/>
  <c r="C44" i="6"/>
  <c r="K44" i="6"/>
  <c r="M44" i="6"/>
  <c r="G44" i="6"/>
  <c r="G40" i="6"/>
  <c r="K40" i="6"/>
  <c r="C40" i="6"/>
  <c r="M40" i="6"/>
  <c r="C37" i="6"/>
  <c r="G37" i="6"/>
  <c r="K37" i="6"/>
  <c r="M37" i="6"/>
  <c r="C34" i="6"/>
  <c r="G34" i="6"/>
  <c r="K34" i="6"/>
  <c r="M34" i="6"/>
  <c r="C342" i="6"/>
  <c r="G342" i="6"/>
  <c r="M342" i="6"/>
  <c r="K342" i="6"/>
  <c r="C299" i="6"/>
  <c r="K299" i="6"/>
  <c r="M299" i="6"/>
  <c r="G299" i="6"/>
  <c r="C26" i="6"/>
  <c r="G26" i="6"/>
  <c r="K26" i="6"/>
  <c r="M26" i="6"/>
  <c r="C22" i="6"/>
  <c r="G22" i="6"/>
  <c r="M22" i="6"/>
  <c r="K22" i="6"/>
  <c r="C20" i="6"/>
  <c r="G20" i="6"/>
  <c r="K20" i="6"/>
  <c r="M20" i="6"/>
  <c r="C353" i="6"/>
  <c r="G353" i="6"/>
  <c r="M353" i="6"/>
  <c r="K353" i="6"/>
  <c r="C13" i="6"/>
  <c r="G13" i="6"/>
  <c r="K13" i="6"/>
  <c r="M13" i="6"/>
  <c r="C9" i="6"/>
  <c r="G9" i="6"/>
  <c r="K9" i="6"/>
  <c r="M9" i="6"/>
  <c r="C255" i="6"/>
  <c r="K255" i="6"/>
  <c r="M255" i="6"/>
  <c r="G255" i="6"/>
  <c r="C4" i="6"/>
  <c r="G4" i="6"/>
  <c r="K4" i="6"/>
  <c r="M4" i="6"/>
  <c r="C244" i="6"/>
  <c r="K244" i="6"/>
  <c r="G244" i="6"/>
  <c r="M244" i="6"/>
  <c r="C243" i="6"/>
  <c r="G243" i="6"/>
  <c r="K243" i="6"/>
  <c r="M243" i="6"/>
  <c r="C240" i="6"/>
  <c r="G240" i="6"/>
  <c r="K240" i="6"/>
  <c r="M240" i="6"/>
  <c r="C233" i="6"/>
  <c r="G233" i="6"/>
  <c r="K233" i="6"/>
  <c r="M233" i="6"/>
  <c r="G261" i="6"/>
  <c r="C261" i="6"/>
  <c r="K261" i="6"/>
  <c r="M261" i="6"/>
  <c r="C219" i="6"/>
  <c r="G219" i="6"/>
  <c r="K219" i="6"/>
  <c r="M219" i="6"/>
  <c r="C212" i="6"/>
  <c r="K212" i="6"/>
  <c r="G212" i="6"/>
  <c r="M212" i="6"/>
  <c r="K200" i="6"/>
  <c r="C200" i="6"/>
  <c r="G200" i="6"/>
  <c r="M200" i="6"/>
  <c r="C191" i="6"/>
  <c r="G191" i="6"/>
  <c r="K191" i="6"/>
  <c r="M191" i="6"/>
  <c r="G189" i="6"/>
  <c r="K189" i="6"/>
  <c r="C189" i="6"/>
  <c r="M189" i="6"/>
  <c r="C278" i="6"/>
  <c r="G278" i="6"/>
  <c r="M278" i="6"/>
  <c r="K278" i="6"/>
  <c r="G173" i="6"/>
  <c r="C173" i="6"/>
  <c r="K173" i="6"/>
  <c r="M173" i="6"/>
  <c r="C260" i="6"/>
  <c r="G260" i="6"/>
  <c r="K260" i="6"/>
  <c r="M260" i="6"/>
  <c r="C158" i="6"/>
  <c r="G158" i="6"/>
  <c r="M158" i="6"/>
  <c r="K158" i="6"/>
  <c r="G153" i="6"/>
  <c r="C153" i="6"/>
  <c r="K153" i="6"/>
  <c r="M153" i="6"/>
  <c r="C146" i="6"/>
  <c r="G146" i="6"/>
  <c r="K146" i="6"/>
  <c r="M146" i="6"/>
  <c r="G136" i="6"/>
  <c r="K136" i="6"/>
  <c r="M136" i="6"/>
  <c r="C136" i="6"/>
  <c r="C124" i="6"/>
  <c r="K124" i="6"/>
  <c r="G124" i="6"/>
  <c r="M124" i="6"/>
  <c r="C118" i="6"/>
  <c r="G118" i="6"/>
  <c r="K118" i="6"/>
  <c r="M118" i="6"/>
  <c r="K112" i="6"/>
  <c r="G112" i="6"/>
  <c r="C112" i="6"/>
  <c r="M112" i="6"/>
  <c r="C336" i="6"/>
  <c r="K336" i="6"/>
  <c r="G336" i="6"/>
  <c r="M336" i="6"/>
  <c r="C98" i="6"/>
  <c r="G98" i="6"/>
  <c r="K98" i="6"/>
  <c r="M98" i="6"/>
  <c r="C95" i="6"/>
  <c r="G95" i="6"/>
  <c r="M95" i="6"/>
  <c r="K95" i="6"/>
  <c r="C318" i="6"/>
  <c r="G318" i="6"/>
  <c r="M318" i="6"/>
  <c r="K318" i="6"/>
  <c r="C327" i="6"/>
  <c r="K327" i="6"/>
  <c r="G327" i="6"/>
  <c r="M327" i="6"/>
  <c r="C70" i="6"/>
  <c r="G70" i="6"/>
  <c r="M70" i="6"/>
  <c r="K70" i="6"/>
  <c r="C245" i="6"/>
  <c r="G245" i="6"/>
  <c r="K245" i="6"/>
  <c r="M245" i="6"/>
  <c r="C51" i="6"/>
  <c r="G51" i="6"/>
  <c r="K51" i="6"/>
  <c r="M51" i="6"/>
  <c r="C42" i="6"/>
  <c r="G42" i="6"/>
  <c r="M42" i="6"/>
  <c r="K42" i="6"/>
  <c r="C32" i="6"/>
  <c r="K32" i="6"/>
  <c r="G32" i="6"/>
  <c r="M32" i="6"/>
  <c r="G24" i="6"/>
  <c r="C24" i="6"/>
  <c r="K24" i="6"/>
  <c r="M24" i="6"/>
  <c r="C15" i="6"/>
  <c r="G15" i="6"/>
  <c r="K15" i="6"/>
  <c r="M15" i="6"/>
  <c r="C6" i="6"/>
  <c r="G6" i="6"/>
  <c r="M6" i="6"/>
  <c r="K6" i="6"/>
  <c r="C334" i="6"/>
  <c r="G334" i="6"/>
  <c r="M334" i="6"/>
  <c r="K334" i="6"/>
  <c r="G241" i="6"/>
  <c r="C241" i="6"/>
  <c r="K241" i="6"/>
  <c r="M241" i="6"/>
  <c r="G237" i="6"/>
  <c r="C237" i="6"/>
  <c r="K237" i="6"/>
  <c r="M237" i="6"/>
  <c r="C234" i="6"/>
  <c r="G234" i="6"/>
  <c r="M234" i="6"/>
  <c r="K234" i="6"/>
  <c r="C230" i="6"/>
  <c r="G230" i="6"/>
  <c r="M230" i="6"/>
  <c r="K230" i="6"/>
  <c r="C228" i="6"/>
  <c r="K228" i="6"/>
  <c r="G228" i="6"/>
  <c r="M228" i="6"/>
  <c r="C226" i="6"/>
  <c r="G226" i="6"/>
  <c r="K226" i="6"/>
  <c r="M226" i="6"/>
  <c r="C223" i="6"/>
  <c r="M223" i="6"/>
  <c r="G223" i="6"/>
  <c r="K223" i="6"/>
  <c r="C277" i="6"/>
  <c r="G277" i="6"/>
  <c r="K277" i="6"/>
  <c r="M277" i="6"/>
  <c r="C218" i="6"/>
  <c r="G218" i="6"/>
  <c r="K218" i="6"/>
  <c r="M218" i="6"/>
  <c r="C324" i="6"/>
  <c r="G324" i="6"/>
  <c r="K324" i="6"/>
  <c r="M324" i="6"/>
  <c r="C213" i="6"/>
  <c r="G213" i="6"/>
  <c r="K213" i="6"/>
  <c r="M213" i="6"/>
  <c r="G209" i="6"/>
  <c r="C209" i="6"/>
  <c r="K209" i="6"/>
  <c r="M209" i="6"/>
  <c r="G205" i="6"/>
  <c r="C205" i="6"/>
  <c r="K205" i="6"/>
  <c r="M205" i="6"/>
  <c r="C352" i="6"/>
  <c r="G352" i="6"/>
  <c r="K352" i="6"/>
  <c r="M352" i="6"/>
  <c r="C314" i="6"/>
  <c r="G314" i="6"/>
  <c r="M314" i="6"/>
  <c r="K314" i="6"/>
  <c r="C198" i="6"/>
  <c r="G198" i="6"/>
  <c r="M198" i="6"/>
  <c r="K198" i="6"/>
  <c r="C275" i="6"/>
  <c r="K275" i="6"/>
  <c r="G275" i="6"/>
  <c r="M275" i="6"/>
  <c r="C192" i="6"/>
  <c r="K192" i="6"/>
  <c r="G192" i="6"/>
  <c r="M192" i="6"/>
  <c r="K285" i="6"/>
  <c r="C285" i="6"/>
  <c r="M285" i="6"/>
  <c r="G285" i="6"/>
  <c r="C190" i="6"/>
  <c r="G190" i="6"/>
  <c r="K190" i="6"/>
  <c r="M190" i="6"/>
  <c r="C187" i="6"/>
  <c r="G187" i="6"/>
  <c r="M187" i="6"/>
  <c r="K187" i="6"/>
  <c r="C323" i="6"/>
  <c r="K323" i="6"/>
  <c r="G323" i="6"/>
  <c r="M323" i="6"/>
  <c r="C180" i="6"/>
  <c r="K180" i="6"/>
  <c r="G180" i="6"/>
  <c r="M180" i="6"/>
  <c r="C178" i="6"/>
  <c r="G178" i="6"/>
  <c r="K178" i="6"/>
  <c r="M178" i="6"/>
  <c r="C174" i="6"/>
  <c r="G174" i="6"/>
  <c r="M174" i="6"/>
  <c r="K174" i="6"/>
  <c r="C170" i="6"/>
  <c r="G170" i="6"/>
  <c r="M170" i="6"/>
  <c r="K170" i="6"/>
  <c r="C322" i="6"/>
  <c r="G322" i="6"/>
  <c r="K322" i="6"/>
  <c r="M322" i="6"/>
  <c r="C251" i="6"/>
  <c r="G251" i="6"/>
  <c r="K251" i="6"/>
  <c r="M251" i="6"/>
  <c r="C163" i="6"/>
  <c r="G163" i="6"/>
  <c r="K163" i="6"/>
  <c r="M163" i="6"/>
  <c r="G161" i="6"/>
  <c r="C161" i="6"/>
  <c r="K161" i="6"/>
  <c r="M161" i="6"/>
  <c r="C159" i="6"/>
  <c r="G159" i="6"/>
  <c r="M159" i="6"/>
  <c r="K159" i="6"/>
  <c r="C262" i="6"/>
  <c r="G262" i="6"/>
  <c r="M262" i="6"/>
  <c r="K262" i="6"/>
  <c r="C154" i="6"/>
  <c r="G154" i="6"/>
  <c r="K154" i="6"/>
  <c r="M154" i="6"/>
  <c r="C151" i="6"/>
  <c r="K151" i="6"/>
  <c r="G151" i="6"/>
  <c r="M151" i="6"/>
  <c r="C289" i="6"/>
  <c r="G289" i="6"/>
  <c r="M289" i="6"/>
  <c r="K289" i="6"/>
  <c r="C147" i="6"/>
  <c r="G147" i="6"/>
  <c r="K147" i="6"/>
  <c r="M147" i="6"/>
  <c r="K144" i="6"/>
  <c r="C144" i="6"/>
  <c r="G144" i="6"/>
  <c r="M144" i="6"/>
  <c r="G141" i="6"/>
  <c r="C141" i="6"/>
  <c r="K141" i="6"/>
  <c r="M141" i="6"/>
  <c r="C137" i="6"/>
  <c r="G137" i="6"/>
  <c r="K137" i="6"/>
  <c r="M137" i="6"/>
  <c r="G133" i="6"/>
  <c r="K133" i="6"/>
  <c r="C133" i="6"/>
  <c r="M133" i="6"/>
  <c r="C270" i="6"/>
  <c r="G270" i="6"/>
  <c r="M270" i="6"/>
  <c r="K270" i="6"/>
  <c r="C347" i="6"/>
  <c r="K347" i="6"/>
  <c r="G347" i="6"/>
  <c r="M347" i="6"/>
  <c r="G125" i="6"/>
  <c r="K125" i="6"/>
  <c r="C125" i="6"/>
  <c r="M125" i="6"/>
  <c r="C122" i="6"/>
  <c r="G122" i="6"/>
  <c r="M122" i="6"/>
  <c r="K122" i="6"/>
  <c r="C333" i="6"/>
  <c r="K333" i="6"/>
  <c r="G333" i="6"/>
  <c r="M333" i="6"/>
  <c r="G350" i="6"/>
  <c r="C350" i="6"/>
  <c r="M350" i="6"/>
  <c r="K350" i="6"/>
  <c r="C312" i="6"/>
  <c r="K312" i="6"/>
  <c r="G312" i="6"/>
  <c r="M312" i="6"/>
  <c r="G113" i="6"/>
  <c r="C113" i="6"/>
  <c r="K113" i="6"/>
  <c r="M113" i="6"/>
  <c r="C111" i="6"/>
  <c r="G111" i="6"/>
  <c r="K111" i="6"/>
  <c r="M111" i="6"/>
  <c r="C258" i="6"/>
  <c r="G258" i="6"/>
  <c r="K258" i="6"/>
  <c r="M258" i="6"/>
  <c r="C106" i="6"/>
  <c r="G106" i="6"/>
  <c r="M106" i="6"/>
  <c r="K106" i="6"/>
  <c r="C105" i="6"/>
  <c r="G105" i="6"/>
  <c r="K105" i="6"/>
  <c r="M105" i="6"/>
  <c r="C103" i="6"/>
  <c r="K103" i="6"/>
  <c r="G103" i="6"/>
  <c r="M103" i="6"/>
  <c r="C99" i="6"/>
  <c r="G99" i="6"/>
  <c r="K99" i="6"/>
  <c r="M99" i="6"/>
  <c r="C320" i="6"/>
  <c r="G320" i="6"/>
  <c r="K320" i="6"/>
  <c r="M320" i="6"/>
  <c r="C308" i="6"/>
  <c r="G308" i="6"/>
  <c r="K308" i="6"/>
  <c r="M308" i="6"/>
  <c r="G93" i="6"/>
  <c r="K93" i="6"/>
  <c r="M93" i="6"/>
  <c r="C93" i="6"/>
  <c r="G89" i="6"/>
  <c r="C89" i="6"/>
  <c r="K89" i="6"/>
  <c r="M89" i="6"/>
  <c r="C319" i="6"/>
  <c r="G319" i="6"/>
  <c r="K319" i="6"/>
  <c r="M319" i="6"/>
  <c r="C85" i="6"/>
  <c r="G85" i="6"/>
  <c r="K85" i="6"/>
  <c r="M85" i="6"/>
  <c r="C81" i="6"/>
  <c r="G81" i="6"/>
  <c r="M81" i="6"/>
  <c r="K81" i="6"/>
  <c r="C78" i="6"/>
  <c r="G78" i="6"/>
  <c r="M78" i="6"/>
  <c r="K78" i="6"/>
  <c r="C74" i="6"/>
  <c r="G74" i="6"/>
  <c r="M74" i="6"/>
  <c r="K74" i="6"/>
  <c r="C71" i="6"/>
  <c r="K71" i="6"/>
  <c r="G71" i="6"/>
  <c r="M71" i="6"/>
  <c r="C67" i="6"/>
  <c r="G67" i="6"/>
  <c r="M67" i="6"/>
  <c r="K67" i="6"/>
  <c r="C63" i="6"/>
  <c r="G63" i="6"/>
  <c r="K63" i="6"/>
  <c r="M63" i="6"/>
  <c r="G61" i="6"/>
  <c r="K61" i="6"/>
  <c r="C61" i="6"/>
  <c r="M61" i="6"/>
  <c r="C338" i="6"/>
  <c r="G338" i="6"/>
  <c r="K338" i="6"/>
  <c r="M338" i="6"/>
  <c r="G56" i="6"/>
  <c r="C56" i="6"/>
  <c r="K56" i="6"/>
  <c r="M56" i="6"/>
  <c r="C52" i="6"/>
  <c r="G52" i="6"/>
  <c r="K52" i="6"/>
  <c r="M52" i="6"/>
  <c r="K48" i="6"/>
  <c r="G48" i="6"/>
  <c r="C48" i="6"/>
  <c r="M48" i="6"/>
  <c r="C332" i="6"/>
  <c r="G332" i="6"/>
  <c r="K332" i="6"/>
  <c r="M332" i="6"/>
  <c r="C43" i="6"/>
  <c r="G43" i="6"/>
  <c r="K43" i="6"/>
  <c r="M43" i="6"/>
  <c r="C39" i="6"/>
  <c r="K39" i="6"/>
  <c r="G39" i="6"/>
  <c r="M39" i="6"/>
  <c r="C36" i="6"/>
  <c r="G36" i="6"/>
  <c r="K36" i="6"/>
  <c r="M36" i="6"/>
  <c r="C33" i="6"/>
  <c r="K33" i="6"/>
  <c r="M33" i="6"/>
  <c r="G33" i="6"/>
  <c r="C287" i="6"/>
  <c r="G287" i="6"/>
  <c r="K287" i="6"/>
  <c r="M287" i="6"/>
  <c r="G29" i="6"/>
  <c r="K29" i="6"/>
  <c r="C29" i="6"/>
  <c r="M29" i="6"/>
  <c r="G25" i="6"/>
  <c r="C25" i="6"/>
  <c r="M25" i="6"/>
  <c r="K25" i="6"/>
  <c r="C21" i="6"/>
  <c r="G21" i="6"/>
  <c r="K21" i="6"/>
  <c r="M21" i="6"/>
  <c r="C19" i="6"/>
  <c r="G19" i="6"/>
  <c r="K19" i="6"/>
  <c r="M19" i="6"/>
  <c r="K16" i="6"/>
  <c r="C16" i="6"/>
  <c r="G16" i="6"/>
  <c r="M16" i="6"/>
  <c r="C12" i="6"/>
  <c r="K12" i="6"/>
  <c r="M12" i="6"/>
  <c r="G12" i="6"/>
  <c r="C8" i="6"/>
  <c r="G8" i="6"/>
  <c r="K8" i="6"/>
  <c r="M8" i="6"/>
  <c r="C256" i="6"/>
  <c r="G256" i="6"/>
  <c r="K256" i="6"/>
  <c r="M256" i="6"/>
  <c r="C283" i="6"/>
  <c r="K283" i="6"/>
  <c r="G283" i="6"/>
  <c r="M283" i="6"/>
  <c r="K355" i="6"/>
  <c r="G355" i="6"/>
  <c r="C355" i="6"/>
  <c r="M355" i="6"/>
  <c r="C325" i="6"/>
  <c r="G325" i="6"/>
  <c r="K325" i="6"/>
  <c r="M325" i="6"/>
  <c r="O236" i="6"/>
  <c r="O315" i="6"/>
  <c r="O217" i="6"/>
  <c r="O204" i="6"/>
  <c r="O197" i="6"/>
  <c r="O186" i="6"/>
  <c r="O173" i="6"/>
  <c r="O282" i="6"/>
  <c r="O153" i="6"/>
  <c r="O146" i="6"/>
  <c r="O136" i="6"/>
  <c r="O124" i="6"/>
  <c r="O115" i="6"/>
  <c r="O336" i="6"/>
  <c r="O97" i="6"/>
  <c r="O84" i="6"/>
  <c r="O344" i="6"/>
  <c r="O59" i="6"/>
  <c r="O42" i="6"/>
  <c r="O31" i="6"/>
  <c r="O3" i="6"/>
  <c r="O298" i="6"/>
  <c r="O239" i="6"/>
  <c r="O235" i="6"/>
  <c r="O232" i="6"/>
  <c r="O229" i="6"/>
  <c r="O227" i="6"/>
  <c r="O225" i="6"/>
  <c r="O221" i="6"/>
  <c r="O274" i="6"/>
  <c r="O216" i="6"/>
  <c r="O214" i="6"/>
  <c r="O211" i="6"/>
  <c r="O207" i="6"/>
  <c r="O203" i="6"/>
  <c r="O202" i="6"/>
  <c r="O328" i="6"/>
  <c r="O196" i="6"/>
  <c r="O272" i="6"/>
  <c r="O290" i="6"/>
  <c r="O303" i="6"/>
  <c r="O271" i="6"/>
  <c r="O185" i="6"/>
  <c r="O182" i="6"/>
  <c r="O179" i="6"/>
  <c r="O176" i="6"/>
  <c r="O172" i="6"/>
  <c r="O295" i="6"/>
  <c r="O167" i="6"/>
  <c r="O165" i="6"/>
  <c r="O162" i="6"/>
  <c r="O330" i="6"/>
  <c r="O157" i="6"/>
  <c r="O155" i="6"/>
  <c r="O152" i="6"/>
  <c r="O149" i="6"/>
  <c r="O351" i="6"/>
  <c r="O145" i="6"/>
  <c r="O142" i="6"/>
  <c r="O139" i="6"/>
  <c r="O135" i="6"/>
  <c r="O341" i="6"/>
  <c r="O130" i="6"/>
  <c r="O127" i="6"/>
  <c r="O123" i="6"/>
  <c r="O120" i="6"/>
  <c r="O117" i="6"/>
  <c r="O116" i="6"/>
  <c r="O114" i="6"/>
  <c r="O269" i="6"/>
  <c r="O250" i="6"/>
  <c r="O108" i="6"/>
  <c r="O297" i="6"/>
  <c r="O280" i="6"/>
  <c r="O101" i="6"/>
  <c r="O268" i="6"/>
  <c r="O96" i="6"/>
  <c r="O335" i="6"/>
  <c r="O91" i="6"/>
  <c r="O87" i="6"/>
  <c r="O301" i="6"/>
  <c r="O83" i="6"/>
  <c r="O80" i="6"/>
  <c r="O76" i="6"/>
  <c r="O73" i="6"/>
  <c r="O69" i="6"/>
  <c r="O65" i="6"/>
  <c r="O309" i="6"/>
  <c r="O60" i="6"/>
  <c r="O58" i="6"/>
  <c r="O54" i="6"/>
  <c r="O50" i="6"/>
  <c r="O47" i="6"/>
  <c r="O291" i="6"/>
  <c r="O41" i="6"/>
  <c r="O38" i="6"/>
  <c r="O35" i="6"/>
  <c r="O300" i="6"/>
  <c r="O30" i="6"/>
  <c r="O27" i="6"/>
  <c r="O23" i="6"/>
  <c r="O317" i="6"/>
  <c r="O17" i="6"/>
  <c r="O14" i="6"/>
  <c r="O10" i="6"/>
  <c r="O281" i="6"/>
  <c r="O5" i="6"/>
  <c r="O2" i="6"/>
  <c r="O286" i="6"/>
  <c r="O252" i="6"/>
  <c r="O276" i="6"/>
  <c r="O306" i="6"/>
  <c r="O222" i="6"/>
  <c r="O345" i="6"/>
  <c r="O208" i="6"/>
  <c r="O200" i="6"/>
  <c r="O194" i="6"/>
  <c r="O304" i="6"/>
  <c r="O183" i="6"/>
  <c r="O177" i="6"/>
  <c r="O168" i="6"/>
  <c r="O259" i="6"/>
  <c r="O263" i="6"/>
  <c r="O288" i="6"/>
  <c r="O140" i="6"/>
  <c r="O293" i="6"/>
  <c r="O121" i="6"/>
  <c r="O118" i="6"/>
  <c r="O112" i="6"/>
  <c r="O109" i="6"/>
  <c r="O98" i="6"/>
  <c r="O92" i="6"/>
  <c r="O318" i="6"/>
  <c r="O77" i="6"/>
  <c r="O70" i="6"/>
  <c r="O62" i="6"/>
  <c r="O51" i="6"/>
  <c r="O45" i="6"/>
  <c r="O340" i="6"/>
  <c r="O28" i="6"/>
  <c r="O265" i="6"/>
  <c r="O15" i="6"/>
  <c r="O7" i="6"/>
  <c r="O334" i="6"/>
  <c r="O242" i="6"/>
  <c r="O238" i="6"/>
  <c r="O326" i="6"/>
  <c r="O231" i="6"/>
  <c r="O346" i="6"/>
  <c r="O339" i="6"/>
  <c r="O224" i="6"/>
  <c r="O220" i="6"/>
  <c r="O348" i="6"/>
  <c r="O215" i="6"/>
  <c r="O248" i="6"/>
  <c r="O210" i="6"/>
  <c r="O206" i="6"/>
  <c r="O273" i="6"/>
  <c r="O201" i="6"/>
  <c r="O199" i="6"/>
  <c r="O195" i="6"/>
  <c r="O193" i="6"/>
  <c r="O305" i="6"/>
  <c r="O264" i="6"/>
  <c r="O188" i="6"/>
  <c r="O184" i="6"/>
  <c r="O181" i="6"/>
  <c r="O247" i="6"/>
  <c r="O175" i="6"/>
  <c r="O171" i="6"/>
  <c r="O337" i="6"/>
  <c r="O166" i="6"/>
  <c r="O164" i="6"/>
  <c r="O257" i="6"/>
  <c r="O160" i="6"/>
  <c r="O156" i="6"/>
  <c r="O343" i="6"/>
  <c r="O294" i="6"/>
  <c r="O349" i="6"/>
  <c r="O148" i="6"/>
  <c r="O253" i="6"/>
  <c r="O313" i="6"/>
  <c r="O138" i="6"/>
  <c r="O134" i="6"/>
  <c r="O131" i="6"/>
  <c r="O129" i="6"/>
  <c r="O126" i="6"/>
  <c r="O266" i="6"/>
  <c r="O119" i="6"/>
  <c r="O284" i="6"/>
  <c r="O246" i="6"/>
  <c r="O279" i="6"/>
  <c r="O310" i="6"/>
  <c r="O254" i="6"/>
  <c r="O107" i="6"/>
  <c r="O249" i="6"/>
  <c r="O307" i="6"/>
  <c r="O100" i="6"/>
  <c r="O321" i="6"/>
  <c r="O302" i="6"/>
  <c r="O94" i="6"/>
  <c r="O90" i="6"/>
  <c r="O86" i="6"/>
  <c r="O329" i="6"/>
  <c r="O82" i="6"/>
  <c r="O79" i="6"/>
  <c r="O75" i="6"/>
  <c r="O72" i="6"/>
  <c r="O68" i="6"/>
  <c r="O64" i="6"/>
  <c r="O311" i="6"/>
  <c r="O267" i="6"/>
  <c r="O57" i="6"/>
  <c r="O53" i="6"/>
  <c r="O49" i="6"/>
  <c r="O46" i="6"/>
  <c r="O44" i="6"/>
  <c r="O40" i="6"/>
  <c r="O37" i="6"/>
  <c r="O34" i="6"/>
  <c r="O342" i="6"/>
  <c r="O299" i="6"/>
  <c r="O26" i="6"/>
  <c r="O22" i="6"/>
  <c r="O20" i="6"/>
  <c r="O353" i="6"/>
  <c r="O13" i="6"/>
  <c r="O9" i="6"/>
  <c r="O255" i="6"/>
  <c r="O4" i="6"/>
  <c r="O244" i="6"/>
  <c r="O243" i="6"/>
  <c r="O240" i="6"/>
  <c r="O233" i="6"/>
  <c r="O261" i="6"/>
  <c r="O219" i="6"/>
  <c r="O212" i="6"/>
  <c r="O331" i="6"/>
  <c r="O191" i="6"/>
  <c r="O189" i="6"/>
  <c r="O278" i="6"/>
  <c r="O169" i="6"/>
  <c r="O260" i="6"/>
  <c r="O158" i="6"/>
  <c r="O150" i="6"/>
  <c r="O143" i="6"/>
  <c r="O132" i="6"/>
  <c r="O128" i="6"/>
  <c r="O296" i="6"/>
  <c r="O110" i="6"/>
  <c r="O104" i="6"/>
  <c r="O102" i="6"/>
  <c r="O95" i="6"/>
  <c r="O88" i="6"/>
  <c r="O327" i="6"/>
  <c r="O66" i="6"/>
  <c r="O245" i="6"/>
  <c r="O55" i="6"/>
  <c r="O316" i="6"/>
  <c r="O292" i="6"/>
  <c r="O32" i="6"/>
  <c r="O24" i="6"/>
  <c r="O18" i="6"/>
  <c r="O11" i="6"/>
  <c r="O6" i="6"/>
  <c r="O354" i="6"/>
  <c r="O241" i="6"/>
  <c r="O237" i="6"/>
  <c r="O234" i="6"/>
  <c r="O230" i="6"/>
  <c r="O228" i="6"/>
  <c r="O226" i="6"/>
  <c r="O223" i="6"/>
  <c r="O277" i="6"/>
  <c r="O218" i="6"/>
  <c r="O324" i="6"/>
  <c r="O213" i="6"/>
  <c r="O209" i="6"/>
  <c r="O205" i="6"/>
  <c r="O352" i="6"/>
  <c r="O314" i="6"/>
  <c r="O198" i="6"/>
  <c r="O275" i="6"/>
  <c r="O192" i="6"/>
  <c r="O285" i="6"/>
  <c r="O190" i="6"/>
  <c r="O187" i="6"/>
  <c r="O323" i="6"/>
  <c r="O180" i="6"/>
  <c r="O178" i="6"/>
  <c r="O174" i="6"/>
  <c r="O170" i="6"/>
  <c r="O322" i="6"/>
  <c r="O251" i="6"/>
  <c r="O163" i="6"/>
  <c r="O161" i="6"/>
  <c r="O159" i="6"/>
  <c r="O262" i="6"/>
  <c r="O154" i="6"/>
  <c r="O151" i="6"/>
  <c r="O289" i="6"/>
  <c r="O147" i="6"/>
  <c r="O144" i="6"/>
  <c r="O141" i="6"/>
  <c r="O137" i="6"/>
  <c r="O133" i="6"/>
  <c r="O270" i="6"/>
  <c r="O347" i="6"/>
  <c r="O125" i="6"/>
  <c r="O122" i="6"/>
  <c r="O333" i="6"/>
  <c r="O350" i="6"/>
  <c r="O312" i="6"/>
  <c r="O113" i="6"/>
  <c r="O111" i="6"/>
  <c r="O258" i="6"/>
  <c r="O106" i="6"/>
  <c r="O105" i="6"/>
  <c r="O103" i="6"/>
  <c r="O99" i="6"/>
  <c r="O320" i="6"/>
  <c r="O308" i="6"/>
  <c r="O93" i="6"/>
  <c r="O89" i="6"/>
  <c r="O319" i="6"/>
  <c r="O85" i="6"/>
  <c r="O81" i="6"/>
  <c r="O78" i="6"/>
  <c r="O74" i="6"/>
  <c r="O71" i="6"/>
  <c r="O67" i="6"/>
  <c r="O63" i="6"/>
  <c r="O61" i="6"/>
  <c r="O338" i="6"/>
  <c r="O56" i="6"/>
  <c r="O52" i="6"/>
  <c r="O48" i="6"/>
  <c r="O332" i="6"/>
  <c r="O43" i="6"/>
  <c r="O39" i="6"/>
  <c r="O36" i="6"/>
  <c r="O33" i="6"/>
  <c r="O287" i="6"/>
  <c r="O29" i="6"/>
  <c r="O25" i="6"/>
  <c r="O21" i="6"/>
  <c r="O19" i="6"/>
  <c r="O16" i="6"/>
  <c r="O12" i="6"/>
  <c r="O8" i="6"/>
  <c r="O256" i="6"/>
  <c r="O283" i="6"/>
  <c r="O355" i="6"/>
  <c r="O325" i="6"/>
  <c r="AU6" i="6"/>
  <c r="AW354" i="6"/>
  <c r="AU354" i="6"/>
  <c r="BA298" i="6"/>
  <c r="AU298" i="6"/>
  <c r="AU235" i="6"/>
  <c r="AU227" i="6"/>
  <c r="AU221" i="6"/>
  <c r="AU214" i="6"/>
  <c r="BA207" i="6"/>
  <c r="AU207" i="6"/>
  <c r="AU328" i="6"/>
  <c r="AU290" i="6"/>
  <c r="BA271" i="6"/>
  <c r="AU271" i="6"/>
  <c r="AU179" i="6"/>
  <c r="AU172" i="6"/>
  <c r="AU167" i="6"/>
  <c r="AU330" i="6"/>
  <c r="AU149" i="6"/>
  <c r="BA145" i="6"/>
  <c r="AU145" i="6"/>
  <c r="AU139" i="6"/>
  <c r="BA341" i="6"/>
  <c r="AU341" i="6"/>
  <c r="AU123" i="6"/>
  <c r="AU117" i="6"/>
  <c r="AU114" i="6"/>
  <c r="AU108" i="6"/>
  <c r="BA280" i="6"/>
  <c r="AU280" i="6"/>
  <c r="AU96" i="6"/>
  <c r="AU91" i="6"/>
  <c r="BA83" i="6"/>
  <c r="AU83" i="6"/>
  <c r="AU76" i="6"/>
  <c r="BA69" i="6"/>
  <c r="AU69" i="6"/>
  <c r="AU309" i="6"/>
  <c r="AU54" i="6"/>
  <c r="AU47" i="6"/>
  <c r="AU41" i="6"/>
  <c r="AU35" i="6"/>
  <c r="AU30" i="6"/>
  <c r="AU23" i="6"/>
  <c r="AU14" i="6"/>
  <c r="AU286" i="6"/>
  <c r="AY242" i="6"/>
  <c r="AU242" i="6"/>
  <c r="AY238" i="6"/>
  <c r="AU238" i="6"/>
  <c r="AY326" i="6"/>
  <c r="AU326" i="6"/>
  <c r="AY231" i="6"/>
  <c r="AU231" i="6"/>
  <c r="AY346" i="6"/>
  <c r="AU346" i="6"/>
  <c r="AY339" i="6"/>
  <c r="AU339" i="6"/>
  <c r="AY224" i="6"/>
  <c r="AU224" i="6"/>
  <c r="AY220" i="6"/>
  <c r="AU220" i="6"/>
  <c r="AY348" i="6"/>
  <c r="AU348" i="6"/>
  <c r="AY215" i="6"/>
  <c r="AU215" i="6"/>
  <c r="AY248" i="6"/>
  <c r="AU248" i="6"/>
  <c r="AY210" i="6"/>
  <c r="AU210" i="6"/>
  <c r="AY206" i="6"/>
  <c r="AU206" i="6"/>
  <c r="AY273" i="6"/>
  <c r="AU273" i="6"/>
  <c r="AY201" i="6"/>
  <c r="AU201" i="6"/>
  <c r="AY199" i="6"/>
  <c r="AU199" i="6"/>
  <c r="AY195" i="6"/>
  <c r="AU195" i="6"/>
  <c r="AY193" i="6"/>
  <c r="AU193" i="6"/>
  <c r="AY305" i="6"/>
  <c r="AU305" i="6"/>
  <c r="AY264" i="6"/>
  <c r="AU264" i="6"/>
  <c r="AY188" i="6"/>
  <c r="AU188" i="6"/>
  <c r="AY184" i="6"/>
  <c r="AU184" i="6"/>
  <c r="AY181" i="6"/>
  <c r="AU181" i="6"/>
  <c r="AY247" i="6"/>
  <c r="AU247" i="6"/>
  <c r="AY175" i="6"/>
  <c r="AU175" i="6"/>
  <c r="AY171" i="6"/>
  <c r="AU171" i="6"/>
  <c r="AY337" i="6"/>
  <c r="AU337" i="6"/>
  <c r="AY166" i="6"/>
  <c r="AU166" i="6"/>
  <c r="AY164" i="6"/>
  <c r="AU164" i="6"/>
  <c r="AY257" i="6"/>
  <c r="AU257" i="6"/>
  <c r="AY160" i="6"/>
  <c r="AU160" i="6"/>
  <c r="AY156" i="6"/>
  <c r="AU156" i="6"/>
  <c r="AY343" i="6"/>
  <c r="AU343" i="6"/>
  <c r="AY294" i="6"/>
  <c r="AU294" i="6"/>
  <c r="AY349" i="6"/>
  <c r="AU349" i="6"/>
  <c r="AY148" i="6"/>
  <c r="AU148" i="6"/>
  <c r="AY253" i="6"/>
  <c r="AU253" i="6"/>
  <c r="AY313" i="6"/>
  <c r="AU313" i="6"/>
  <c r="AY138" i="6"/>
  <c r="AU138" i="6"/>
  <c r="AY134" i="6"/>
  <c r="AU134" i="6"/>
  <c r="AY131" i="6"/>
  <c r="AU131" i="6"/>
  <c r="AY129" i="6"/>
  <c r="AU129" i="6"/>
  <c r="AY126" i="6"/>
  <c r="AU126" i="6"/>
  <c r="AY266" i="6"/>
  <c r="AU266" i="6"/>
  <c r="AY119" i="6"/>
  <c r="AU119" i="6"/>
  <c r="AY284" i="6"/>
  <c r="AU284" i="6"/>
  <c r="AY246" i="6"/>
  <c r="AU246" i="6"/>
  <c r="AY279" i="6"/>
  <c r="AU279" i="6"/>
  <c r="AY310" i="6"/>
  <c r="AU310" i="6"/>
  <c r="AY254" i="6"/>
  <c r="AU254" i="6"/>
  <c r="AY107" i="6"/>
  <c r="AU107" i="6"/>
  <c r="AU249" i="6"/>
  <c r="AU307" i="6"/>
  <c r="AU100" i="6"/>
  <c r="AU321" i="6"/>
  <c r="AU302" i="6"/>
  <c r="AU94" i="6"/>
  <c r="AU90" i="6"/>
  <c r="AU86" i="6"/>
  <c r="AU329" i="6"/>
  <c r="AU82" i="6"/>
  <c r="AU79" i="6"/>
  <c r="AU75" i="6"/>
  <c r="AU72" i="6"/>
  <c r="AU68" i="6"/>
  <c r="AU64" i="6"/>
  <c r="AU311" i="6"/>
  <c r="AU267" i="6"/>
  <c r="AU57" i="6"/>
  <c r="AU53" i="6"/>
  <c r="AU49" i="6"/>
  <c r="AU46" i="6"/>
  <c r="AU44" i="6"/>
  <c r="AU40" i="6"/>
  <c r="AU37" i="6"/>
  <c r="AU34" i="6"/>
  <c r="AU342" i="6"/>
  <c r="AU299" i="6"/>
  <c r="AU26" i="6"/>
  <c r="AU22" i="6"/>
  <c r="AU20" i="6"/>
  <c r="AU353" i="6"/>
  <c r="AU13" i="6"/>
  <c r="AU9" i="6"/>
  <c r="AU255" i="6"/>
  <c r="AU4" i="6"/>
  <c r="AU244" i="6"/>
  <c r="AU243" i="6"/>
  <c r="AU276" i="6"/>
  <c r="AU240" i="6"/>
  <c r="AU236" i="6"/>
  <c r="AW233" i="6"/>
  <c r="AU233" i="6"/>
  <c r="AW306" i="6"/>
  <c r="AU306" i="6"/>
  <c r="AU315" i="6"/>
  <c r="AU261" i="6"/>
  <c r="AW222" i="6"/>
  <c r="AU222" i="6"/>
  <c r="AU219" i="6"/>
  <c r="AU217" i="6"/>
  <c r="AW345" i="6"/>
  <c r="AU345" i="6"/>
  <c r="AW212" i="6"/>
  <c r="AU212" i="6"/>
  <c r="AU208" i="6"/>
  <c r="AU204" i="6"/>
  <c r="AW331" i="6"/>
  <c r="AU331" i="6"/>
  <c r="AU200" i="6"/>
  <c r="AU197" i="6"/>
  <c r="AU194" i="6"/>
  <c r="AU191" i="6"/>
  <c r="AU304" i="6"/>
  <c r="AW189" i="6"/>
  <c r="AU189" i="6"/>
  <c r="AU186" i="6"/>
  <c r="AW183" i="6"/>
  <c r="AU183" i="6"/>
  <c r="AU278" i="6"/>
  <c r="AU177" i="6"/>
  <c r="AU173" i="6"/>
  <c r="AU169" i="6"/>
  <c r="AW168" i="6"/>
  <c r="AU168" i="6"/>
  <c r="AW260" i="6"/>
  <c r="AU260" i="6"/>
  <c r="AU259" i="6"/>
  <c r="AU282" i="6"/>
  <c r="AW158" i="6"/>
  <c r="AU158" i="6"/>
  <c r="AU263" i="6"/>
  <c r="AU153" i="6"/>
  <c r="AU150" i="6"/>
  <c r="AW288" i="6"/>
  <c r="AU288" i="6"/>
  <c r="AW146" i="6"/>
  <c r="AU146" i="6"/>
  <c r="AU143" i="6"/>
  <c r="AU140" i="6"/>
  <c r="AW136" i="6"/>
  <c r="AU136" i="6"/>
  <c r="AU132" i="6"/>
  <c r="AU293" i="6"/>
  <c r="AU128" i="6"/>
  <c r="AW124" i="6"/>
  <c r="AU124" i="6"/>
  <c r="AW121" i="6"/>
  <c r="AU121" i="6"/>
  <c r="AU118" i="6"/>
  <c r="AW296" i="6"/>
  <c r="AU296" i="6"/>
  <c r="AW115" i="6"/>
  <c r="AU115" i="6"/>
  <c r="AU112" i="6"/>
  <c r="AU110" i="6"/>
  <c r="AU109" i="6"/>
  <c r="AU336" i="6"/>
  <c r="AU104" i="6"/>
  <c r="AU102" i="6"/>
  <c r="AW98" i="6"/>
  <c r="AU98" i="6"/>
  <c r="AU97" i="6"/>
  <c r="AW95" i="6"/>
  <c r="AU95" i="6"/>
  <c r="AU92" i="6"/>
  <c r="AW88" i="6"/>
  <c r="AU88" i="6"/>
  <c r="AU318" i="6"/>
  <c r="AU84" i="6"/>
  <c r="AU327" i="6"/>
  <c r="AU77" i="6"/>
  <c r="AW344" i="6"/>
  <c r="AU344" i="6"/>
  <c r="AW70" i="6"/>
  <c r="AU70" i="6"/>
  <c r="AU66" i="6"/>
  <c r="AU62" i="6"/>
  <c r="AW245" i="6"/>
  <c r="AU245" i="6"/>
  <c r="AU59" i="6"/>
  <c r="AU55" i="6"/>
  <c r="AU51" i="6"/>
  <c r="AW316" i="6"/>
  <c r="AU316" i="6"/>
  <c r="AU45" i="6"/>
  <c r="AU42" i="6"/>
  <c r="AY292" i="6"/>
  <c r="AU292" i="6"/>
  <c r="AU340" i="6"/>
  <c r="AU32" i="6"/>
  <c r="AU31" i="6"/>
  <c r="AW28" i="6"/>
  <c r="AU28" i="6"/>
  <c r="AW24" i="6"/>
  <c r="AU24" i="6"/>
  <c r="AU265" i="6"/>
  <c r="AU18" i="6"/>
  <c r="AY15" i="6"/>
  <c r="AU15" i="6"/>
  <c r="AU11" i="6"/>
  <c r="AW7" i="6"/>
  <c r="AU7" i="6"/>
  <c r="AU3" i="6"/>
  <c r="AW334" i="6"/>
  <c r="AU334" i="6"/>
  <c r="AU239" i="6"/>
  <c r="AU232" i="6"/>
  <c r="BA229" i="6"/>
  <c r="AU229" i="6"/>
  <c r="BC225" i="6"/>
  <c r="AU225" i="6"/>
  <c r="BA274" i="6"/>
  <c r="AU274" i="6"/>
  <c r="AU216" i="6"/>
  <c r="AU211" i="6"/>
  <c r="AU203" i="6"/>
  <c r="BC202" i="6"/>
  <c r="AU202" i="6"/>
  <c r="BA196" i="6"/>
  <c r="AU196" i="6"/>
  <c r="AU272" i="6"/>
  <c r="AU303" i="6"/>
  <c r="AU185" i="6"/>
  <c r="BC182" i="6"/>
  <c r="AU182" i="6"/>
  <c r="BA176" i="6"/>
  <c r="AU176" i="6"/>
  <c r="AU295" i="6"/>
  <c r="BA165" i="6"/>
  <c r="AU165" i="6"/>
  <c r="AU162" i="6"/>
  <c r="AU157" i="6"/>
  <c r="BA155" i="6"/>
  <c r="AU155" i="6"/>
  <c r="AU152" i="6"/>
  <c r="BC351" i="6"/>
  <c r="AU351" i="6"/>
  <c r="AU142" i="6"/>
  <c r="AU135" i="6"/>
  <c r="AU130" i="6"/>
  <c r="AU127" i="6"/>
  <c r="BA120" i="6"/>
  <c r="AU120" i="6"/>
  <c r="AU116" i="6"/>
  <c r="BA269" i="6"/>
  <c r="AU269" i="6"/>
  <c r="AU250" i="6"/>
  <c r="BC297" i="6"/>
  <c r="AU297" i="6"/>
  <c r="AU101" i="6"/>
  <c r="AU268" i="6"/>
  <c r="BA335" i="6"/>
  <c r="AU335" i="6"/>
  <c r="AU87" i="6"/>
  <c r="AU301" i="6"/>
  <c r="AU80" i="6"/>
  <c r="AU73" i="6"/>
  <c r="AU65" i="6"/>
  <c r="BC60" i="6"/>
  <c r="AU60" i="6"/>
  <c r="BA58" i="6"/>
  <c r="AU58" i="6"/>
  <c r="AU50" i="6"/>
  <c r="BA291" i="6"/>
  <c r="AU291" i="6"/>
  <c r="AU38" i="6"/>
  <c r="BA300" i="6"/>
  <c r="AU300" i="6"/>
  <c r="AU27" i="6"/>
  <c r="BA317" i="6"/>
  <c r="AU317" i="6"/>
  <c r="AU17" i="6"/>
  <c r="BC10" i="6"/>
  <c r="AU10" i="6"/>
  <c r="AU281" i="6"/>
  <c r="AU5" i="6"/>
  <c r="AU2" i="6"/>
  <c r="AU252" i="6"/>
  <c r="AY241" i="6"/>
  <c r="AU241" i="6"/>
  <c r="AY237" i="6"/>
  <c r="AU237" i="6"/>
  <c r="AU234" i="6"/>
  <c r="AY230" i="6"/>
  <c r="AU230" i="6"/>
  <c r="AY228" i="6"/>
  <c r="AU228" i="6"/>
  <c r="AY226" i="6"/>
  <c r="AU226" i="6"/>
  <c r="AY223" i="6"/>
  <c r="AU223" i="6"/>
  <c r="AY277" i="6"/>
  <c r="AU277" i="6"/>
  <c r="AY218" i="6"/>
  <c r="AU218" i="6"/>
  <c r="AU324" i="6"/>
  <c r="AY213" i="6"/>
  <c r="AU213" i="6"/>
  <c r="AY209" i="6"/>
  <c r="AU209" i="6"/>
  <c r="AY205" i="6"/>
  <c r="AU205" i="6"/>
  <c r="AY352" i="6"/>
  <c r="AU352" i="6"/>
  <c r="AU314" i="6"/>
  <c r="AY198" i="6"/>
  <c r="AU198" i="6"/>
  <c r="AY275" i="6"/>
  <c r="AU275" i="6"/>
  <c r="AY192" i="6"/>
  <c r="AU192" i="6"/>
  <c r="AU285" i="6"/>
  <c r="AY190" i="6"/>
  <c r="AU190" i="6"/>
  <c r="AY187" i="6"/>
  <c r="AU187" i="6"/>
  <c r="AY323" i="6"/>
  <c r="AU323" i="6"/>
  <c r="AY180" i="6"/>
  <c r="AU180" i="6"/>
  <c r="AY178" i="6"/>
  <c r="AU178" i="6"/>
  <c r="AY174" i="6"/>
  <c r="AU174" i="6"/>
  <c r="AY170" i="6"/>
  <c r="AU170" i="6"/>
  <c r="AY322" i="6"/>
  <c r="AU322" i="6"/>
  <c r="AY251" i="6"/>
  <c r="AU251" i="6"/>
  <c r="AY163" i="6"/>
  <c r="AU163" i="6"/>
  <c r="AY161" i="6"/>
  <c r="AU161" i="6"/>
  <c r="AY159" i="6"/>
  <c r="AU159" i="6"/>
  <c r="AY262" i="6"/>
  <c r="AU262" i="6"/>
  <c r="AY154" i="6"/>
  <c r="AU154" i="6"/>
  <c r="AY151" i="6"/>
  <c r="AU151" i="6"/>
  <c r="AY289" i="6"/>
  <c r="AU289" i="6"/>
  <c r="AY147" i="6"/>
  <c r="AU147" i="6"/>
  <c r="AY144" i="6"/>
  <c r="AU144" i="6"/>
  <c r="AY141" i="6"/>
  <c r="AU141" i="6"/>
  <c r="AY137" i="6"/>
  <c r="AU137" i="6"/>
  <c r="AY133" i="6"/>
  <c r="AU133" i="6"/>
  <c r="AY270" i="6"/>
  <c r="AU270" i="6"/>
  <c r="AU347" i="6"/>
  <c r="AY125" i="6"/>
  <c r="AU125" i="6"/>
  <c r="AY122" i="6"/>
  <c r="AU122" i="6"/>
  <c r="AY333" i="6"/>
  <c r="AU333" i="6"/>
  <c r="AY350" i="6"/>
  <c r="AU350" i="6"/>
  <c r="AY312" i="6"/>
  <c r="AU312" i="6"/>
  <c r="AY113" i="6"/>
  <c r="AU113" i="6"/>
  <c r="AY111" i="6"/>
  <c r="AU111" i="6"/>
  <c r="AY258" i="6"/>
  <c r="AU258" i="6"/>
  <c r="AY106" i="6"/>
  <c r="AU106" i="6"/>
  <c r="AU105" i="6"/>
  <c r="AY103" i="6"/>
  <c r="AU103" i="6"/>
  <c r="AU99" i="6"/>
  <c r="AY320" i="6"/>
  <c r="AU320" i="6"/>
  <c r="AU308" i="6"/>
  <c r="AY93" i="6"/>
  <c r="AU93" i="6"/>
  <c r="AU89" i="6"/>
  <c r="AY319" i="6"/>
  <c r="AU319" i="6"/>
  <c r="AU85" i="6"/>
  <c r="AY81" i="6"/>
  <c r="AU81" i="6"/>
  <c r="AU78" i="6"/>
  <c r="AY74" i="6"/>
  <c r="AU74" i="6"/>
  <c r="AU71" i="6"/>
  <c r="AY67" i="6"/>
  <c r="AU67" i="6"/>
  <c r="AU63" i="6"/>
  <c r="AY61" i="6"/>
  <c r="AU61" i="6"/>
  <c r="AU338" i="6"/>
  <c r="AY56" i="6"/>
  <c r="AU56" i="6"/>
  <c r="AU52" i="6"/>
  <c r="AY48" i="6"/>
  <c r="AU48" i="6"/>
  <c r="AU332" i="6"/>
  <c r="AY43" i="6"/>
  <c r="AU43" i="6"/>
  <c r="AU39" i="6"/>
  <c r="AY36" i="6"/>
  <c r="AU36" i="6"/>
  <c r="AU33" i="6"/>
  <c r="AY287" i="6"/>
  <c r="AU287" i="6"/>
  <c r="AU29" i="6"/>
  <c r="AY25" i="6"/>
  <c r="AU25" i="6"/>
  <c r="AU21" i="6"/>
  <c r="AY19" i="6"/>
  <c r="AU19" i="6"/>
  <c r="AU16" i="6"/>
  <c r="BA12" i="6"/>
  <c r="AU12" i="6"/>
  <c r="AU8" i="6"/>
  <c r="AU256" i="6"/>
  <c r="AY283" i="6"/>
  <c r="AU283" i="6"/>
  <c r="AY355" i="6"/>
  <c r="AU355" i="6"/>
  <c r="AU325" i="6"/>
  <c r="S231" i="10"/>
  <c r="S339" i="10"/>
  <c r="S164" i="10"/>
  <c r="S180" i="10"/>
  <c r="S252" i="10"/>
  <c r="S276" i="10"/>
  <c r="S316" i="10"/>
  <c r="S97" i="10"/>
  <c r="S273" i="10"/>
  <c r="S218" i="10"/>
  <c r="S223" i="10"/>
  <c r="S3" i="10"/>
  <c r="S27" i="10"/>
  <c r="S35" i="10"/>
  <c r="S43" i="10"/>
  <c r="S51" i="10"/>
  <c r="S59" i="10"/>
  <c r="S75" i="10"/>
  <c r="S91" i="10"/>
  <c r="S107" i="10"/>
  <c r="S123" i="10"/>
  <c r="S139" i="10"/>
  <c r="S147" i="10"/>
  <c r="S155" i="10"/>
  <c r="S13" i="10"/>
  <c r="S56" i="10"/>
  <c r="S127" i="10"/>
  <c r="S170" i="10"/>
  <c r="S219" i="10"/>
  <c r="S345" i="10"/>
  <c r="S232" i="10"/>
  <c r="S21" i="10"/>
  <c r="S69" i="10"/>
  <c r="S77" i="10"/>
  <c r="S85" i="10"/>
  <c r="S109" i="10"/>
  <c r="S141" i="10"/>
  <c r="S157" i="10"/>
  <c r="S189" i="10"/>
  <c r="S197" i="10"/>
  <c r="S205" i="10"/>
  <c r="S221" i="10"/>
  <c r="S229" i="10"/>
  <c r="S261" i="10"/>
  <c r="S285" i="10"/>
  <c r="S293" i="10"/>
  <c r="S317" i="10"/>
  <c r="S325" i="10"/>
  <c r="S349" i="10"/>
  <c r="S199" i="10"/>
  <c r="S211" i="10"/>
  <c r="S227" i="10"/>
  <c r="S243" i="10"/>
  <c r="S275" i="10"/>
  <c r="S291" i="10"/>
  <c r="S287" i="10"/>
  <c r="S64" i="10"/>
  <c r="S152" i="10"/>
  <c r="S208" i="10"/>
  <c r="S240" i="10"/>
  <c r="S272" i="10"/>
  <c r="S37" i="10"/>
  <c r="S173" i="10"/>
  <c r="S237" i="10"/>
  <c r="S277" i="10"/>
  <c r="S341" i="10"/>
  <c r="S355" i="10"/>
  <c r="S319" i="10"/>
  <c r="S73" i="10"/>
  <c r="S225" i="10"/>
  <c r="S179" i="10"/>
  <c r="S171" i="10"/>
  <c r="S311" i="10"/>
  <c r="S34" i="10"/>
  <c r="S42" i="10"/>
  <c r="S82" i="10"/>
  <c r="S111" i="10"/>
  <c r="S159" i="10"/>
  <c r="S201" i="10"/>
  <c r="S265" i="10"/>
  <c r="S329" i="10"/>
  <c r="S44" i="10"/>
  <c r="S260" i="10"/>
  <c r="S10" i="10"/>
  <c r="S26" i="10"/>
  <c r="S50" i="10"/>
  <c r="S58" i="10"/>
  <c r="S66" i="10"/>
  <c r="S74" i="10"/>
  <c r="S90" i="10"/>
  <c r="S98" i="10"/>
  <c r="S106" i="10"/>
  <c r="S114" i="10"/>
  <c r="S122" i="10"/>
  <c r="S130" i="10"/>
  <c r="S138" i="10"/>
  <c r="S154" i="10"/>
  <c r="S178" i="10"/>
  <c r="S202" i="10"/>
  <c r="S210" i="10"/>
  <c r="S234" i="10"/>
  <c r="S242" i="10"/>
  <c r="S274" i="10"/>
  <c r="S290" i="10"/>
  <c r="S185" i="10"/>
  <c r="S217" i="10"/>
  <c r="S249" i="10"/>
  <c r="S313" i="10"/>
  <c r="S60" i="10"/>
  <c r="S92" i="10"/>
  <c r="S124" i="10"/>
  <c r="S156" i="10"/>
  <c r="S300" i="10"/>
  <c r="S340" i="10"/>
  <c r="S104" i="10"/>
  <c r="S280" i="10"/>
  <c r="S336" i="10"/>
  <c r="S5" i="10"/>
  <c r="S93" i="10"/>
  <c r="S125" i="10"/>
  <c r="S181" i="10"/>
  <c r="S213" i="10"/>
  <c r="S245" i="10"/>
  <c r="S269" i="10"/>
  <c r="S301" i="10"/>
  <c r="S333" i="10"/>
  <c r="S259" i="10"/>
  <c r="S323" i="10"/>
  <c r="S228" i="10"/>
  <c r="S244" i="10"/>
  <c r="S338" i="10"/>
  <c r="S65" i="10"/>
  <c r="S105" i="10"/>
  <c r="S113" i="10"/>
  <c r="S145" i="10"/>
  <c r="S153" i="10"/>
  <c r="S177" i="10"/>
  <c r="S241" i="10"/>
  <c r="S257" i="10"/>
  <c r="S305" i="10"/>
  <c r="S353" i="10"/>
  <c r="S343" i="10"/>
  <c r="S250" i="10"/>
  <c r="S116" i="10"/>
  <c r="S144" i="10"/>
  <c r="S33" i="10"/>
  <c r="S41" i="10"/>
  <c r="S140" i="10"/>
  <c r="S312" i="10"/>
  <c r="S57" i="10"/>
  <c r="S169" i="10"/>
  <c r="S315" i="10"/>
  <c r="S29" i="10"/>
  <c r="S61" i="10"/>
  <c r="S314" i="10"/>
  <c r="S297" i="10"/>
  <c r="S148" i="10"/>
  <c r="S216" i="10"/>
  <c r="S143" i="10"/>
  <c r="S235" i="10"/>
  <c r="S68" i="10"/>
  <c r="S128" i="10"/>
  <c r="S308" i="10"/>
  <c r="S354" i="10"/>
  <c r="S165" i="10"/>
  <c r="S40" i="10"/>
  <c r="S328" i="10"/>
  <c r="S23" i="10"/>
  <c r="S55" i="10"/>
  <c r="S87" i="10"/>
  <c r="S119" i="10"/>
  <c r="S135" i="10"/>
  <c r="S151" i="10"/>
  <c r="S167" i="10"/>
  <c r="S268" i="10"/>
  <c r="S292" i="10"/>
  <c r="S239" i="10"/>
  <c r="S70" i="10"/>
  <c r="S86" i="10"/>
  <c r="S94" i="10"/>
  <c r="S198" i="10"/>
  <c r="S262" i="10"/>
  <c r="S326" i="10"/>
  <c r="S132" i="10"/>
  <c r="S19" i="10"/>
  <c r="S101" i="10"/>
  <c r="S117" i="10"/>
  <c r="S133" i="10"/>
  <c r="S80" i="10"/>
  <c r="S160" i="10"/>
  <c r="S224" i="10"/>
  <c r="S284" i="10"/>
  <c r="S7" i="10"/>
  <c r="S39" i="10"/>
  <c r="S71" i="10"/>
  <c r="S103" i="10"/>
  <c r="S281" i="10"/>
  <c r="S12" i="10"/>
  <c r="S31" i="10"/>
  <c r="S207" i="10"/>
  <c r="S267" i="10"/>
  <c r="S196" i="10"/>
  <c r="S220" i="10"/>
  <c r="S332" i="10"/>
  <c r="S131" i="10"/>
  <c r="S203" i="10"/>
  <c r="S18" i="10"/>
  <c r="S248" i="10"/>
  <c r="S49" i="10"/>
  <c r="S96" i="10"/>
  <c r="S120" i="10"/>
  <c r="S184" i="10"/>
  <c r="S304" i="10"/>
  <c r="S20" i="10"/>
  <c r="S52" i="10"/>
  <c r="S84" i="10"/>
  <c r="S236" i="10"/>
  <c r="S324" i="10"/>
  <c r="S17" i="10"/>
  <c r="S89" i="10"/>
  <c r="S121" i="10"/>
  <c r="S161" i="10"/>
  <c r="S193" i="10"/>
  <c r="S233" i="10"/>
  <c r="S289" i="10"/>
  <c r="S321" i="10"/>
  <c r="S15" i="10"/>
  <c r="S47" i="10"/>
  <c r="S63" i="10"/>
  <c r="S79" i="10"/>
  <c r="S95" i="10"/>
  <c r="S175" i="10"/>
  <c r="S191" i="10"/>
  <c r="S255" i="10"/>
  <c r="S271" i="10"/>
  <c r="S303" i="10"/>
  <c r="S6" i="10"/>
  <c r="S14" i="10"/>
  <c r="S38" i="10"/>
  <c r="S54" i="10"/>
  <c r="S62" i="10"/>
  <c r="S78" i="10"/>
  <c r="S102" i="10"/>
  <c r="S118" i="10"/>
  <c r="S126" i="10"/>
  <c r="S142" i="10"/>
  <c r="S182" i="10"/>
  <c r="S190" i="10"/>
  <c r="S214" i="10"/>
  <c r="S222" i="10"/>
  <c r="S246" i="10"/>
  <c r="S254" i="10"/>
  <c r="S278" i="10"/>
  <c r="S286" i="10"/>
  <c r="S310" i="10"/>
  <c r="S318" i="10"/>
  <c r="S342" i="10"/>
  <c r="S350" i="10"/>
  <c r="S298" i="10"/>
  <c r="S4" i="10"/>
  <c r="S28" i="10"/>
  <c r="S48" i="10"/>
  <c r="S88" i="10"/>
  <c r="S112" i="10"/>
  <c r="S176" i="10"/>
  <c r="S67" i="10"/>
  <c r="S83" i="10"/>
  <c r="S99" i="10"/>
  <c r="S115" i="10"/>
  <c r="S163" i="10"/>
  <c r="S195" i="10"/>
  <c r="S215" i="10"/>
  <c r="S247" i="10"/>
  <c r="S279" i="10"/>
  <c r="S295" i="10"/>
  <c r="S337" i="10"/>
  <c r="S16" i="10"/>
  <c r="S72" i="10"/>
  <c r="S100" i="10"/>
  <c r="S136" i="10"/>
  <c r="S168" i="10"/>
  <c r="S256" i="10"/>
  <c r="S320" i="10"/>
  <c r="S194" i="10"/>
  <c r="S226" i="10"/>
  <c r="S266" i="10"/>
  <c r="S137" i="10"/>
  <c r="S209" i="10"/>
  <c r="S32" i="10"/>
  <c r="S192" i="10"/>
  <c r="S296" i="10"/>
  <c r="S81" i="10"/>
  <c r="S45" i="10"/>
  <c r="S307" i="10"/>
  <c r="S149" i="10"/>
  <c r="S335" i="10"/>
  <c r="S204" i="10"/>
  <c r="Q344" i="10"/>
  <c r="S344" i="10" s="1"/>
  <c r="AV155" i="6"/>
  <c r="U155" i="6" s="1"/>
  <c r="AV203" i="6"/>
  <c r="U203" i="6" s="1"/>
  <c r="AV159" i="6"/>
  <c r="U159" i="6" s="1"/>
  <c r="AV225" i="6"/>
  <c r="U225" i="6" s="1"/>
  <c r="AV205" i="6"/>
  <c r="U205" i="6" s="1"/>
  <c r="AV185" i="6"/>
  <c r="U185" i="6" s="1"/>
  <c r="AV207" i="6"/>
  <c r="U207" i="6" s="1"/>
  <c r="AV101" i="6"/>
  <c r="U101" i="6" s="1"/>
  <c r="AV83" i="6"/>
  <c r="U83" i="6" s="1"/>
  <c r="AV61" i="6"/>
  <c r="U61" i="6" s="1"/>
  <c r="AV141" i="6"/>
  <c r="U141" i="6" s="1"/>
  <c r="AV211" i="6"/>
  <c r="U211" i="6" s="1"/>
  <c r="AV137" i="6"/>
  <c r="U137" i="6" s="1"/>
  <c r="AV133" i="6"/>
  <c r="U133" i="6" s="1"/>
  <c r="AV123" i="6"/>
  <c r="U123" i="6" s="1"/>
  <c r="AV105" i="6"/>
  <c r="U105" i="6" s="1"/>
  <c r="AV72" i="6"/>
  <c r="U72" i="6" s="1"/>
  <c r="AV70" i="6"/>
  <c r="U70" i="6" s="1"/>
  <c r="AV68" i="6"/>
  <c r="U68" i="6" s="1"/>
  <c r="AV66" i="6"/>
  <c r="U66" i="6" s="1"/>
  <c r="AV64" i="6"/>
  <c r="U64" i="6" s="1"/>
  <c r="AX40" i="6"/>
  <c r="W40" i="6" s="1"/>
  <c r="AX38" i="6"/>
  <c r="W38" i="6" s="1"/>
  <c r="AX36" i="6"/>
  <c r="W36" i="6" s="1"/>
  <c r="AX34" i="6"/>
  <c r="W34" i="6" s="1"/>
  <c r="AX32" i="6"/>
  <c r="W32" i="6" s="1"/>
  <c r="AX30" i="6"/>
  <c r="W30" i="6" s="1"/>
  <c r="AX28" i="6"/>
  <c r="W28" i="6" s="1"/>
  <c r="AX26" i="6"/>
  <c r="W26" i="6" s="1"/>
  <c r="AX24" i="6"/>
  <c r="W24" i="6" s="1"/>
  <c r="AX22" i="6"/>
  <c r="W22" i="6" s="1"/>
  <c r="AX20" i="6"/>
  <c r="W20" i="6" s="1"/>
  <c r="AX18" i="6"/>
  <c r="W18" i="6" s="1"/>
  <c r="AX16" i="6"/>
  <c r="W16" i="6" s="1"/>
  <c r="AX14" i="6"/>
  <c r="W14" i="6" s="1"/>
  <c r="AX12" i="6"/>
  <c r="W12" i="6" s="1"/>
  <c r="AX10" i="6"/>
  <c r="W10" i="6" s="1"/>
  <c r="AX8" i="6"/>
  <c r="W8" i="6" s="1"/>
  <c r="AX6" i="6"/>
  <c r="W6" i="6" s="1"/>
  <c r="AX4" i="6"/>
  <c r="W4" i="6" s="1"/>
  <c r="AV62" i="6"/>
  <c r="U62" i="6" s="1"/>
  <c r="AV46" i="6"/>
  <c r="U46" i="6" s="1"/>
  <c r="AV44" i="6"/>
  <c r="U44" i="6" s="1"/>
  <c r="AV42" i="6"/>
  <c r="U42" i="6" s="1"/>
  <c r="AV28" i="6"/>
  <c r="U28" i="6" s="1"/>
  <c r="AV26" i="6"/>
  <c r="U26" i="6" s="1"/>
  <c r="AV24" i="6"/>
  <c r="U24" i="6" s="1"/>
  <c r="AV20" i="6"/>
  <c r="U20" i="6" s="1"/>
  <c r="AV18" i="6"/>
  <c r="U18" i="6" s="1"/>
  <c r="AV6" i="6"/>
  <c r="U6" i="6" s="1"/>
  <c r="AV233" i="6"/>
  <c r="U233" i="6" s="1"/>
  <c r="AV231" i="6"/>
  <c r="U231" i="6" s="1"/>
  <c r="AV215" i="6"/>
  <c r="U215" i="6" s="1"/>
  <c r="AV273" i="6"/>
  <c r="U273" i="6" s="1"/>
  <c r="AV201" i="6"/>
  <c r="U201" i="6" s="1"/>
  <c r="AV199" i="6"/>
  <c r="U199" i="6" s="1"/>
  <c r="AV197" i="6"/>
  <c r="U197" i="6" s="1"/>
  <c r="AV189" i="6"/>
  <c r="U189" i="6" s="1"/>
  <c r="AV183" i="6"/>
  <c r="U183" i="6" s="1"/>
  <c r="AV181" i="6"/>
  <c r="U181" i="6" s="1"/>
  <c r="AV177" i="6"/>
  <c r="U177" i="6" s="1"/>
  <c r="AV175" i="6"/>
  <c r="U175" i="6" s="1"/>
  <c r="AV153" i="6"/>
  <c r="U153" i="6" s="1"/>
  <c r="AV143" i="6"/>
  <c r="U143" i="6" s="1"/>
  <c r="AV129" i="6"/>
  <c r="U129" i="6" s="1"/>
  <c r="AV121" i="6"/>
  <c r="U121" i="6" s="1"/>
  <c r="AV109" i="6"/>
  <c r="U109" i="6" s="1"/>
  <c r="AV107" i="6"/>
  <c r="U107" i="6" s="1"/>
  <c r="AV97" i="6"/>
  <c r="U97" i="6" s="1"/>
  <c r="AV79" i="6"/>
  <c r="U79" i="6" s="1"/>
  <c r="AV77" i="6"/>
  <c r="U77" i="6" s="1"/>
  <c r="AV59" i="6"/>
  <c r="U59" i="6" s="1"/>
  <c r="AV57" i="6"/>
  <c r="U57" i="6" s="1"/>
  <c r="AV55" i="6"/>
  <c r="U55" i="6" s="1"/>
  <c r="AV53" i="6"/>
  <c r="U53" i="6" s="1"/>
  <c r="AV51" i="6"/>
  <c r="U51" i="6" s="1"/>
  <c r="AV49" i="6"/>
  <c r="U49" i="6" s="1"/>
  <c r="AV45" i="6"/>
  <c r="U45" i="6" s="1"/>
  <c r="AV37" i="6"/>
  <c r="U37" i="6" s="1"/>
  <c r="AV15" i="6"/>
  <c r="U15" i="6" s="1"/>
  <c r="AV13" i="6"/>
  <c r="U13" i="6" s="1"/>
  <c r="AV9" i="6"/>
  <c r="U9" i="6" s="1"/>
  <c r="AV7" i="6"/>
  <c r="U7" i="6" s="1"/>
  <c r="AV261" i="6"/>
  <c r="U261" i="6" s="1"/>
  <c r="AV238" i="6"/>
  <c r="U238" i="6" s="1"/>
  <c r="AV236" i="6"/>
  <c r="U236" i="6" s="1"/>
  <c r="AV326" i="6"/>
  <c r="U326" i="6" s="1"/>
  <c r="AV306" i="6"/>
  <c r="U306" i="6" s="1"/>
  <c r="AV224" i="6"/>
  <c r="U224" i="6" s="1"/>
  <c r="AV222" i="6"/>
  <c r="U222" i="6" s="1"/>
  <c r="AX355" i="6"/>
  <c r="W355" i="6" s="1"/>
  <c r="AT242" i="6"/>
  <c r="S242" i="6" s="1"/>
  <c r="AX353" i="6"/>
  <c r="W353" i="6" s="1"/>
  <c r="AT240" i="6"/>
  <c r="S240" i="6" s="1"/>
  <c r="AX351" i="6"/>
  <c r="W351" i="6" s="1"/>
  <c r="AT238" i="6"/>
  <c r="S238" i="6" s="1"/>
  <c r="AX349" i="6"/>
  <c r="W349" i="6" s="1"/>
  <c r="AT236" i="6"/>
  <c r="AX347" i="6"/>
  <c r="W347" i="6" s="1"/>
  <c r="AT326" i="6"/>
  <c r="S326" i="6" s="1"/>
  <c r="AX345" i="6"/>
  <c r="W345" i="6" s="1"/>
  <c r="AX343" i="6"/>
  <c r="W343" i="6" s="1"/>
  <c r="AX341" i="6"/>
  <c r="W341" i="6" s="1"/>
  <c r="AT306" i="6"/>
  <c r="AX339" i="6"/>
  <c r="W339" i="6" s="1"/>
  <c r="AX337" i="6"/>
  <c r="W337" i="6" s="1"/>
  <c r="AX335" i="6"/>
  <c r="W335" i="6" s="1"/>
  <c r="AX333" i="6"/>
  <c r="W333" i="6" s="1"/>
  <c r="AX331" i="6"/>
  <c r="W331" i="6" s="1"/>
  <c r="AT224" i="6"/>
  <c r="S224" i="6" s="1"/>
  <c r="AX329" i="6"/>
  <c r="W329" i="6" s="1"/>
  <c r="AX327" i="6"/>
  <c r="W327" i="6" s="1"/>
  <c r="AT220" i="6"/>
  <c r="S220" i="6" s="1"/>
  <c r="AX325" i="6"/>
  <c r="W325" i="6" s="1"/>
  <c r="AX323" i="6"/>
  <c r="W323" i="6" s="1"/>
  <c r="AX321" i="6"/>
  <c r="W321" i="6" s="1"/>
  <c r="AX319" i="6"/>
  <c r="W319" i="6" s="1"/>
  <c r="AX317" i="6"/>
  <c r="W317" i="6" s="1"/>
  <c r="AX315" i="6"/>
  <c r="W315" i="6" s="1"/>
  <c r="AT248" i="6"/>
  <c r="S248" i="6" s="1"/>
  <c r="AX313" i="6"/>
  <c r="W313" i="6" s="1"/>
  <c r="AT212" i="6"/>
  <c r="S212" i="6" s="1"/>
  <c r="AX311" i="6"/>
  <c r="W311" i="6" s="1"/>
  <c r="AT210" i="6"/>
  <c r="S210" i="6" s="1"/>
  <c r="AX309" i="6"/>
  <c r="W309" i="6" s="1"/>
  <c r="AT208" i="6"/>
  <c r="S208" i="6" s="1"/>
  <c r="AX307" i="6"/>
  <c r="W307" i="6" s="1"/>
  <c r="AX305" i="6"/>
  <c r="W305" i="6" s="1"/>
  <c r="AX303" i="6"/>
  <c r="W303" i="6" s="1"/>
  <c r="AX301" i="6"/>
  <c r="W301" i="6" s="1"/>
  <c r="AV220" i="6"/>
  <c r="U220" i="6" s="1"/>
  <c r="AV248" i="6"/>
  <c r="U248" i="6" s="1"/>
  <c r="AV212" i="6"/>
  <c r="U212" i="6" s="1"/>
  <c r="AV210" i="6"/>
  <c r="U210" i="6" s="1"/>
  <c r="AV204" i="6"/>
  <c r="U204" i="6" s="1"/>
  <c r="AV200" i="6"/>
  <c r="U200" i="6" s="1"/>
  <c r="AV264" i="6"/>
  <c r="U264" i="6" s="1"/>
  <c r="AV168" i="6"/>
  <c r="U168" i="6" s="1"/>
  <c r="AV166" i="6"/>
  <c r="U166" i="6" s="1"/>
  <c r="AV164" i="6"/>
  <c r="U164" i="6" s="1"/>
  <c r="AV158" i="6"/>
  <c r="U158" i="6" s="1"/>
  <c r="AV156" i="6"/>
  <c r="U156" i="6" s="1"/>
  <c r="AV148" i="6"/>
  <c r="U148" i="6" s="1"/>
  <c r="AV136" i="6"/>
  <c r="U136" i="6" s="1"/>
  <c r="AV132" i="6"/>
  <c r="U132" i="6" s="1"/>
  <c r="AV126" i="6"/>
  <c r="U126" i="6" s="1"/>
  <c r="AV124" i="6"/>
  <c r="U124" i="6" s="1"/>
  <c r="AV118" i="6"/>
  <c r="U118" i="6" s="1"/>
  <c r="AX299" i="6"/>
  <c r="W299" i="6" s="1"/>
  <c r="AX297" i="6"/>
  <c r="W297" i="6" s="1"/>
  <c r="AT200" i="6"/>
  <c r="S200" i="6" s="1"/>
  <c r="AX295" i="6"/>
  <c r="W295" i="6" s="1"/>
  <c r="AX293" i="6"/>
  <c r="W293" i="6" s="1"/>
  <c r="AX291" i="6"/>
  <c r="W291" i="6" s="1"/>
  <c r="AX289" i="6"/>
  <c r="W289" i="6" s="1"/>
  <c r="AX287" i="6"/>
  <c r="W287" i="6" s="1"/>
  <c r="AX285" i="6"/>
  <c r="W285" i="6" s="1"/>
  <c r="AX283" i="6"/>
  <c r="W283" i="6" s="1"/>
  <c r="AX281" i="6"/>
  <c r="W281" i="6" s="1"/>
  <c r="AX279" i="6"/>
  <c r="W279" i="6" s="1"/>
  <c r="AT264" i="6"/>
  <c r="AX277" i="6"/>
  <c r="W277" i="6" s="1"/>
  <c r="Y277" i="6" s="1"/>
  <c r="B277" i="6" s="1"/>
  <c r="AX275" i="6"/>
  <c r="W275" i="6" s="1"/>
  <c r="AT188" i="6"/>
  <c r="AX273" i="6"/>
  <c r="W273" i="6" s="1"/>
  <c r="AT186" i="6"/>
  <c r="AX271" i="6"/>
  <c r="W271" i="6" s="1"/>
  <c r="AT184" i="6"/>
  <c r="S184" i="6" s="1"/>
  <c r="AX269" i="6"/>
  <c r="W269" i="6" s="1"/>
  <c r="AX267" i="6"/>
  <c r="W267" i="6" s="1"/>
  <c r="AX265" i="6"/>
  <c r="W265" i="6" s="1"/>
  <c r="AX263" i="6"/>
  <c r="W263" i="6" s="1"/>
  <c r="AX261" i="6"/>
  <c r="W261" i="6" s="1"/>
  <c r="AX259" i="6"/>
  <c r="W259" i="6" s="1"/>
  <c r="AX257" i="6"/>
  <c r="W257" i="6" s="1"/>
  <c r="AX255" i="6"/>
  <c r="W255" i="6" s="1"/>
  <c r="AX253" i="6"/>
  <c r="W253" i="6" s="1"/>
  <c r="AX251" i="6"/>
  <c r="W251" i="6" s="1"/>
  <c r="AX249" i="6"/>
  <c r="W249" i="6" s="1"/>
  <c r="AT168" i="6"/>
  <c r="S168" i="6" s="1"/>
  <c r="AX247" i="6"/>
  <c r="W247" i="6" s="1"/>
  <c r="AX245" i="6"/>
  <c r="W245" i="6" s="1"/>
  <c r="AX243" i="6"/>
  <c r="W243" i="6" s="1"/>
  <c r="AT164" i="6"/>
  <c r="AX241" i="6"/>
  <c r="W241" i="6" s="1"/>
  <c r="AX239" i="6"/>
  <c r="W239" i="6" s="1"/>
  <c r="AX237" i="6"/>
  <c r="W237" i="6" s="1"/>
  <c r="Y237" i="6" s="1"/>
  <c r="AX235" i="6"/>
  <c r="W235" i="6" s="1"/>
  <c r="AT160" i="6"/>
  <c r="S160" i="6" s="1"/>
  <c r="AX233" i="6"/>
  <c r="W233" i="6" s="1"/>
  <c r="AT158" i="6"/>
  <c r="S158" i="6" s="1"/>
  <c r="AX231" i="6"/>
  <c r="W231" i="6" s="1"/>
  <c r="AX229" i="6"/>
  <c r="W229" i="6" s="1"/>
  <c r="AX227" i="6"/>
  <c r="W227" i="6" s="1"/>
  <c r="Y227" i="6" s="1"/>
  <c r="AX225" i="6"/>
  <c r="W225" i="6" s="1"/>
  <c r="AX223" i="6"/>
  <c r="W223" i="6" s="1"/>
  <c r="Y223" i="6" s="1"/>
  <c r="AX221" i="6"/>
  <c r="W221" i="6" s="1"/>
  <c r="AT150" i="6"/>
  <c r="S150" i="6" s="1"/>
  <c r="AX219" i="6"/>
  <c r="W219" i="6" s="1"/>
  <c r="AX217" i="6"/>
  <c r="W217" i="6" s="1"/>
  <c r="AX215" i="6"/>
  <c r="W215" i="6" s="1"/>
  <c r="AT148" i="6"/>
  <c r="S148" i="6" s="1"/>
  <c r="AX213" i="6"/>
  <c r="W213" i="6" s="1"/>
  <c r="AX211" i="6"/>
  <c r="W211" i="6" s="1"/>
  <c r="AX209" i="6"/>
  <c r="W209" i="6" s="1"/>
  <c r="Y209" i="6" s="1"/>
  <c r="B209" i="6" s="1"/>
  <c r="AX207" i="6"/>
  <c r="W207" i="6" s="1"/>
  <c r="AX205" i="6"/>
  <c r="W205" i="6" s="1"/>
  <c r="AX203" i="6"/>
  <c r="W203" i="6" s="1"/>
  <c r="AT138" i="6"/>
  <c r="S138" i="6" s="1"/>
  <c r="AX201" i="6"/>
  <c r="W201" i="6" s="1"/>
  <c r="AT136" i="6"/>
  <c r="S136" i="6" s="1"/>
  <c r="AX199" i="6"/>
  <c r="W199" i="6" s="1"/>
  <c r="AT134" i="6"/>
  <c r="S134" i="6" s="1"/>
  <c r="AX197" i="6"/>
  <c r="W197" i="6" s="1"/>
  <c r="AT132" i="6"/>
  <c r="S132" i="6" s="1"/>
  <c r="AX195" i="6"/>
  <c r="W195" i="6" s="1"/>
  <c r="AX193" i="6"/>
  <c r="W193" i="6" s="1"/>
  <c r="AX191" i="6"/>
  <c r="W191" i="6" s="1"/>
  <c r="AX189" i="6"/>
  <c r="W189" i="6" s="1"/>
  <c r="AT128" i="6"/>
  <c r="S128" i="6" s="1"/>
  <c r="AX187" i="6"/>
  <c r="W187" i="6" s="1"/>
  <c r="AT126" i="6"/>
  <c r="AX185" i="6"/>
  <c r="W185" i="6" s="1"/>
  <c r="AX183" i="6"/>
  <c r="W183" i="6" s="1"/>
  <c r="AX181" i="6"/>
  <c r="W181" i="6" s="1"/>
  <c r="AX179" i="6"/>
  <c r="W179" i="6" s="1"/>
  <c r="AX177" i="6"/>
  <c r="W177" i="6" s="1"/>
  <c r="AT118" i="6"/>
  <c r="S118" i="6" s="1"/>
  <c r="AX175" i="6"/>
  <c r="W175" i="6" s="1"/>
  <c r="AX173" i="6"/>
  <c r="W173" i="6" s="1"/>
  <c r="AX171" i="6"/>
  <c r="W171" i="6" s="1"/>
  <c r="AX169" i="6"/>
  <c r="W169" i="6" s="1"/>
  <c r="AX167" i="6"/>
  <c r="W167" i="6" s="1"/>
  <c r="Y167" i="6" s="1"/>
  <c r="AX165" i="6"/>
  <c r="W165" i="6" s="1"/>
  <c r="AT112" i="6"/>
  <c r="S112" i="6" s="1"/>
  <c r="AX163" i="6"/>
  <c r="W163" i="6" s="1"/>
  <c r="Y163" i="6" s="1"/>
  <c r="AX161" i="6"/>
  <c r="W161" i="6" s="1"/>
  <c r="AX159" i="6"/>
  <c r="W159" i="6" s="1"/>
  <c r="AX157" i="6"/>
  <c r="W157" i="6" s="1"/>
  <c r="AX155" i="6"/>
  <c r="W155" i="6" s="1"/>
  <c r="AV112" i="6"/>
  <c r="U112" i="6" s="1"/>
  <c r="AV110" i="6"/>
  <c r="U110" i="6" s="1"/>
  <c r="AV104" i="6"/>
  <c r="U104" i="6" s="1"/>
  <c r="AV102" i="6"/>
  <c r="U102" i="6" s="1"/>
  <c r="AV100" i="6"/>
  <c r="U100" i="6" s="1"/>
  <c r="AV98" i="6"/>
  <c r="U98" i="6" s="1"/>
  <c r="AV94" i="6"/>
  <c r="U94" i="6" s="1"/>
  <c r="AV92" i="6"/>
  <c r="U92" i="6" s="1"/>
  <c r="AV90" i="6"/>
  <c r="U90" i="6" s="1"/>
  <c r="AV88" i="6"/>
  <c r="U88" i="6" s="1"/>
  <c r="AV82" i="6"/>
  <c r="U82" i="6" s="1"/>
  <c r="AX153" i="6"/>
  <c r="W153" i="6" s="1"/>
  <c r="AX151" i="6"/>
  <c r="W151" i="6" s="1"/>
  <c r="AX149" i="6"/>
  <c r="W149" i="6" s="1"/>
  <c r="AT104" i="6"/>
  <c r="AX147" i="6"/>
  <c r="W147" i="6" s="1"/>
  <c r="AX145" i="6"/>
  <c r="W145" i="6" s="1"/>
  <c r="AT102" i="6"/>
  <c r="S102" i="6" s="1"/>
  <c r="AX143" i="6"/>
  <c r="W143" i="6" s="1"/>
  <c r="AT100" i="6"/>
  <c r="S100" i="6" s="1"/>
  <c r="AX141" i="6"/>
  <c r="W141" i="6" s="1"/>
  <c r="AT98" i="6"/>
  <c r="AX139" i="6"/>
  <c r="W139" i="6" s="1"/>
  <c r="AX137" i="6"/>
  <c r="W137" i="6" s="1"/>
  <c r="AX135" i="6"/>
  <c r="W135" i="6" s="1"/>
  <c r="AX133" i="6"/>
  <c r="W133" i="6" s="1"/>
  <c r="AX131" i="6"/>
  <c r="W131" i="6" s="1"/>
  <c r="AX129" i="6"/>
  <c r="W129" i="6" s="1"/>
  <c r="AX127" i="6"/>
  <c r="W127" i="6" s="1"/>
  <c r="Y127" i="6" s="1"/>
  <c r="B127" i="6" s="1"/>
  <c r="AX125" i="6"/>
  <c r="W125" i="6" s="1"/>
  <c r="AX123" i="6"/>
  <c r="W123" i="6" s="1"/>
  <c r="AT86" i="6"/>
  <c r="S86" i="6" s="1"/>
  <c r="AX121" i="6"/>
  <c r="W121" i="6" s="1"/>
  <c r="AX119" i="6"/>
  <c r="W119" i="6" s="1"/>
  <c r="AX117" i="6"/>
  <c r="W117" i="6" s="1"/>
  <c r="AT84" i="6"/>
  <c r="S84" i="6" s="1"/>
  <c r="AX115" i="6"/>
  <c r="W115" i="6" s="1"/>
  <c r="AX113" i="6"/>
  <c r="W113" i="6" s="1"/>
  <c r="AX111" i="6"/>
  <c r="W111" i="6" s="1"/>
  <c r="Y111" i="6" s="1"/>
  <c r="B111" i="6" s="1"/>
  <c r="AX109" i="6"/>
  <c r="W109" i="6" s="1"/>
  <c r="AX107" i="6"/>
  <c r="W107" i="6" s="1"/>
  <c r="AX105" i="6"/>
  <c r="W105" i="6" s="1"/>
  <c r="AX103" i="6"/>
  <c r="W103" i="6" s="1"/>
  <c r="AT72" i="6"/>
  <c r="S72" i="6" s="1"/>
  <c r="AX101" i="6"/>
  <c r="W101" i="6" s="1"/>
  <c r="AT70" i="6"/>
  <c r="AX99" i="6"/>
  <c r="W99" i="6" s="1"/>
  <c r="AX97" i="6"/>
  <c r="W97" i="6" s="1"/>
  <c r="AX95" i="6"/>
  <c r="W95" i="6" s="1"/>
  <c r="AX93" i="6"/>
  <c r="W93" i="6" s="1"/>
  <c r="Y93" i="6" s="1"/>
  <c r="B93" i="6" s="1"/>
  <c r="AX91" i="6"/>
  <c r="W91" i="6" s="1"/>
  <c r="AX89" i="6"/>
  <c r="W89" i="6" s="1"/>
  <c r="Y89" i="6" s="1"/>
  <c r="AX87" i="6"/>
  <c r="W87" i="6" s="1"/>
  <c r="AX85" i="6"/>
  <c r="W85" i="6" s="1"/>
  <c r="AX83" i="6"/>
  <c r="W83" i="6" s="1"/>
  <c r="AX81" i="6"/>
  <c r="W81" i="6" s="1"/>
  <c r="AX79" i="6"/>
  <c r="W79" i="6" s="1"/>
  <c r="AX77" i="6"/>
  <c r="W77" i="6" s="1"/>
  <c r="AX75" i="6"/>
  <c r="W75" i="6" s="1"/>
  <c r="AX73" i="6"/>
  <c r="W73" i="6" s="1"/>
  <c r="AX71" i="6"/>
  <c r="W71" i="6" s="1"/>
  <c r="Y71" i="6" s="1"/>
  <c r="B71" i="6" s="1"/>
  <c r="AT46" i="6"/>
  <c r="S46" i="6" s="1"/>
  <c r="AX69" i="6"/>
  <c r="W69" i="6" s="1"/>
  <c r="AX67" i="6"/>
  <c r="W67" i="6" s="1"/>
  <c r="AT44" i="6"/>
  <c r="S44" i="6" s="1"/>
  <c r="AX65" i="6"/>
  <c r="W65" i="6" s="1"/>
  <c r="AT42" i="6"/>
  <c r="S42" i="6" s="1"/>
  <c r="AX63" i="6"/>
  <c r="W63" i="6" s="1"/>
  <c r="AX61" i="6"/>
  <c r="W61" i="6" s="1"/>
  <c r="AX59" i="6"/>
  <c r="W59" i="6" s="1"/>
  <c r="AX57" i="6"/>
  <c r="W57" i="6" s="1"/>
  <c r="AX55" i="6"/>
  <c r="W55" i="6" s="1"/>
  <c r="AT34" i="6"/>
  <c r="S34" i="6" s="1"/>
  <c r="AX53" i="6"/>
  <c r="W53" i="6" s="1"/>
  <c r="AT32" i="6"/>
  <c r="S32" i="6" s="1"/>
  <c r="AX51" i="6"/>
  <c r="W51" i="6" s="1"/>
  <c r="AX49" i="6"/>
  <c r="W49" i="6" s="1"/>
  <c r="AX47" i="6"/>
  <c r="W47" i="6" s="1"/>
  <c r="AX45" i="6"/>
  <c r="W45" i="6" s="1"/>
  <c r="AT28" i="6"/>
  <c r="S28" i="6" s="1"/>
  <c r="AX43" i="6"/>
  <c r="W43" i="6" s="1"/>
  <c r="AX41" i="6"/>
  <c r="W41" i="6" s="1"/>
  <c r="AT24" i="6"/>
  <c r="S24" i="6" s="1"/>
  <c r="AX39" i="6"/>
  <c r="W39" i="6" s="1"/>
  <c r="AT22" i="6"/>
  <c r="S22" i="6" s="1"/>
  <c r="AX37" i="6"/>
  <c r="W37" i="6" s="1"/>
  <c r="AX35" i="6"/>
  <c r="W35" i="6" s="1"/>
  <c r="AX33" i="6"/>
  <c r="W33" i="6" s="1"/>
  <c r="AX31" i="6"/>
  <c r="W31" i="6" s="1"/>
  <c r="AX29" i="6"/>
  <c r="W29" i="6" s="1"/>
  <c r="AX27" i="6"/>
  <c r="W27" i="6" s="1"/>
  <c r="AX25" i="6"/>
  <c r="W25" i="6" s="1"/>
  <c r="AX23" i="6"/>
  <c r="W23" i="6" s="1"/>
  <c r="AX21" i="6"/>
  <c r="W21" i="6" s="1"/>
  <c r="AX19" i="6"/>
  <c r="W19" i="6" s="1"/>
  <c r="AX17" i="6"/>
  <c r="W17" i="6" s="1"/>
  <c r="AT6" i="6"/>
  <c r="S6" i="6" s="1"/>
  <c r="AX15" i="6"/>
  <c r="W15" i="6" s="1"/>
  <c r="AT4" i="6"/>
  <c r="S4" i="6" s="1"/>
  <c r="AX13" i="6"/>
  <c r="W13" i="6" s="1"/>
  <c r="AX11" i="6"/>
  <c r="W11" i="6" s="1"/>
  <c r="AX9" i="6"/>
  <c r="W9" i="6" s="1"/>
  <c r="AX7" i="6"/>
  <c r="W7" i="6" s="1"/>
  <c r="AX5" i="6"/>
  <c r="W5" i="6" s="1"/>
  <c r="AX3" i="6"/>
  <c r="W3" i="6" s="1"/>
  <c r="AV47" i="6"/>
  <c r="U47" i="6" s="1"/>
  <c r="AV43" i="6"/>
  <c r="U43" i="6" s="1"/>
  <c r="AV41" i="6"/>
  <c r="U41" i="6" s="1"/>
  <c r="AV35" i="6"/>
  <c r="U35" i="6" s="1"/>
  <c r="AV33" i="6"/>
  <c r="U33" i="6" s="1"/>
  <c r="AV25" i="6"/>
  <c r="U25" i="6" s="1"/>
  <c r="AV23" i="6"/>
  <c r="U23" i="6" s="1"/>
  <c r="AV19" i="6"/>
  <c r="U19" i="6" s="1"/>
  <c r="AV5" i="6"/>
  <c r="U5" i="6" s="1"/>
  <c r="AV234" i="6"/>
  <c r="U234" i="6" s="1"/>
  <c r="AV232" i="6"/>
  <c r="U232" i="6" s="1"/>
  <c r="AV230" i="6"/>
  <c r="U230" i="6" s="1"/>
  <c r="AV228" i="6"/>
  <c r="U228" i="6" s="1"/>
  <c r="AV226" i="6"/>
  <c r="U226" i="6" s="1"/>
  <c r="AV218" i="6"/>
  <c r="U218" i="6" s="1"/>
  <c r="AV216" i="6"/>
  <c r="U216" i="6" s="1"/>
  <c r="AV214" i="6"/>
  <c r="U214" i="6" s="1"/>
  <c r="AV202" i="6"/>
  <c r="U202" i="6" s="1"/>
  <c r="AV196" i="6"/>
  <c r="U196" i="6" s="1"/>
  <c r="AV192" i="6"/>
  <c r="U192" i="6" s="1"/>
  <c r="AV182" i="6"/>
  <c r="U182" i="6" s="1"/>
  <c r="AV180" i="6"/>
  <c r="U180" i="6" s="1"/>
  <c r="AV178" i="6"/>
  <c r="U178" i="6" s="1"/>
  <c r="AV176" i="6"/>
  <c r="U176" i="6" s="1"/>
  <c r="AV174" i="6"/>
  <c r="U174" i="6" s="1"/>
  <c r="AV172" i="6"/>
  <c r="U172" i="6" s="1"/>
  <c r="AV170" i="6"/>
  <c r="U170" i="6" s="1"/>
  <c r="AV162" i="6"/>
  <c r="U162" i="6" s="1"/>
  <c r="AV154" i="6"/>
  <c r="U154" i="6" s="1"/>
  <c r="AV152" i="6"/>
  <c r="U152" i="6" s="1"/>
  <c r="AV142" i="6"/>
  <c r="U142" i="6" s="1"/>
  <c r="AV122" i="6"/>
  <c r="U122" i="6" s="1"/>
  <c r="AV116" i="6"/>
  <c r="U116" i="6" s="1"/>
  <c r="AV114" i="6"/>
  <c r="U114" i="6" s="1"/>
  <c r="AV106" i="6"/>
  <c r="U106" i="6" s="1"/>
  <c r="AV96" i="6"/>
  <c r="U96" i="6" s="1"/>
  <c r="AV80" i="6"/>
  <c r="U80" i="6" s="1"/>
  <c r="AV78" i="6"/>
  <c r="U78" i="6" s="1"/>
  <c r="AV76" i="6"/>
  <c r="U76" i="6" s="1"/>
  <c r="AV60" i="6"/>
  <c r="U60" i="6" s="1"/>
  <c r="AV58" i="6"/>
  <c r="U58" i="6" s="1"/>
  <c r="AV56" i="6"/>
  <c r="U56" i="6" s="1"/>
  <c r="AV54" i="6"/>
  <c r="U54" i="6" s="1"/>
  <c r="AV48" i="6"/>
  <c r="U48" i="6" s="1"/>
  <c r="AT232" i="6"/>
  <c r="S232" i="6" s="1"/>
  <c r="AT228" i="6"/>
  <c r="S228" i="6" s="1"/>
  <c r="AT226" i="6"/>
  <c r="S226" i="6" s="1"/>
  <c r="AT274" i="6"/>
  <c r="S274" i="6" s="1"/>
  <c r="AT218" i="6"/>
  <c r="S218" i="6" s="1"/>
  <c r="AT216" i="6"/>
  <c r="S216" i="6" s="1"/>
  <c r="AT324" i="6"/>
  <c r="S324" i="6" s="1"/>
  <c r="AT352" i="6"/>
  <c r="AT314" i="6"/>
  <c r="S314" i="6" s="1"/>
  <c r="AT328" i="6"/>
  <c r="S328" i="6" s="1"/>
  <c r="AT198" i="6"/>
  <c r="S198" i="6" s="1"/>
  <c r="AT196" i="6"/>
  <c r="S196" i="6" s="1"/>
  <c r="AT192" i="6"/>
  <c r="S192" i="6" s="1"/>
  <c r="AT290" i="6"/>
  <c r="S290" i="6" s="1"/>
  <c r="AT190" i="6"/>
  <c r="S190" i="6" s="1"/>
  <c r="AT182" i="6"/>
  <c r="S182" i="6" s="1"/>
  <c r="AT180" i="6"/>
  <c r="S180" i="6" s="1"/>
  <c r="AT178" i="6"/>
  <c r="S178" i="6" s="1"/>
  <c r="AT176" i="6"/>
  <c r="S176" i="6" s="1"/>
  <c r="AT174" i="6"/>
  <c r="S174" i="6" s="1"/>
  <c r="AT172" i="6"/>
  <c r="S172" i="6" s="1"/>
  <c r="AT170" i="6"/>
  <c r="S170" i="6" s="1"/>
  <c r="AT322" i="6"/>
  <c r="S322" i="6" s="1"/>
  <c r="AT330" i="6"/>
  <c r="S330" i="6" s="1"/>
  <c r="AT154" i="6"/>
  <c r="AT152" i="6"/>
  <c r="S152" i="6" s="1"/>
  <c r="AT144" i="6"/>
  <c r="S144" i="6" s="1"/>
  <c r="AT142" i="6"/>
  <c r="S142" i="6" s="1"/>
  <c r="AT270" i="6"/>
  <c r="S270" i="6" s="1"/>
  <c r="AT130" i="6"/>
  <c r="S130" i="6" s="1"/>
  <c r="AT122" i="6"/>
  <c r="S122" i="6" s="1"/>
  <c r="AT350" i="6"/>
  <c r="S350" i="6" s="1"/>
  <c r="AT116" i="6"/>
  <c r="AT312" i="6"/>
  <c r="S312" i="6" s="1"/>
  <c r="AT114" i="6"/>
  <c r="S114" i="6" s="1"/>
  <c r="AT250" i="6"/>
  <c r="S250" i="6" s="1"/>
  <c r="AT258" i="6"/>
  <c r="AT106" i="6"/>
  <c r="S106" i="6" s="1"/>
  <c r="AT280" i="6"/>
  <c r="S280" i="6" s="1"/>
  <c r="AT268" i="6"/>
  <c r="S268" i="6" s="1"/>
  <c r="AT320" i="6"/>
  <c r="S320" i="6" s="1"/>
  <c r="AT96" i="6"/>
  <c r="S96" i="6" s="1"/>
  <c r="AT308" i="6"/>
  <c r="S308" i="6" s="1"/>
  <c r="AT80" i="6"/>
  <c r="S80" i="6" s="1"/>
  <c r="AT338" i="6"/>
  <c r="S338" i="6" s="1"/>
  <c r="AT58" i="6"/>
  <c r="S58" i="6" s="1"/>
  <c r="AT54" i="6"/>
  <c r="AT50" i="6"/>
  <c r="S50" i="6" s="1"/>
  <c r="AT48" i="6"/>
  <c r="S48" i="6" s="1"/>
  <c r="AT332" i="6"/>
  <c r="S332" i="6" s="1"/>
  <c r="AT30" i="6"/>
  <c r="S30" i="6" s="1"/>
  <c r="AT12" i="6"/>
  <c r="S12" i="6" s="1"/>
  <c r="AT10" i="6"/>
  <c r="S10" i="6" s="1"/>
  <c r="AT256" i="6"/>
  <c r="S256" i="6" s="1"/>
  <c r="AT2" i="6"/>
  <c r="S2" i="6" s="1"/>
  <c r="AT298" i="6"/>
  <c r="S298" i="6" s="1"/>
  <c r="AT234" i="6"/>
  <c r="S234" i="6" s="1"/>
  <c r="AT230" i="6"/>
  <c r="S230" i="6" s="1"/>
  <c r="AV315" i="6"/>
  <c r="U315" i="6" s="1"/>
  <c r="AV339" i="6"/>
  <c r="U339" i="6" s="1"/>
  <c r="AV345" i="6"/>
  <c r="U345" i="6" s="1"/>
  <c r="AV331" i="6"/>
  <c r="U331" i="6" s="1"/>
  <c r="AV305" i="6"/>
  <c r="U305" i="6" s="1"/>
  <c r="AV247" i="6"/>
  <c r="U247" i="6" s="1"/>
  <c r="AV259" i="6"/>
  <c r="U259" i="6" s="1"/>
  <c r="AV257" i="6"/>
  <c r="U257" i="6" s="1"/>
  <c r="AV263" i="6"/>
  <c r="U263" i="6" s="1"/>
  <c r="AV253" i="6"/>
  <c r="U253" i="6" s="1"/>
  <c r="AT303" i="6"/>
  <c r="S303" i="6" s="1"/>
  <c r="AT351" i="6"/>
  <c r="AT291" i="6"/>
  <c r="S291" i="6" s="1"/>
  <c r="AT317" i="6"/>
  <c r="S317" i="6" s="1"/>
  <c r="AV304" i="6"/>
  <c r="U304" i="6" s="1"/>
  <c r="AV337" i="6"/>
  <c r="U337" i="6" s="1"/>
  <c r="AV260" i="6"/>
  <c r="U260" i="6" s="1"/>
  <c r="AV282" i="6"/>
  <c r="U282" i="6" s="1"/>
  <c r="AV343" i="6"/>
  <c r="U343" i="6" s="1"/>
  <c r="AV294" i="6"/>
  <c r="U294" i="6" s="1"/>
  <c r="AV288" i="6"/>
  <c r="U288" i="6" s="1"/>
  <c r="AV313" i="6"/>
  <c r="U313" i="6" s="1"/>
  <c r="AV293" i="6"/>
  <c r="U293" i="6" s="1"/>
  <c r="AV266" i="6"/>
  <c r="U266" i="6" s="1"/>
  <c r="AV284" i="6"/>
  <c r="U284" i="6" s="1"/>
  <c r="AV296" i="6"/>
  <c r="U296" i="6" s="1"/>
  <c r="AV246" i="6"/>
  <c r="U246" i="6" s="1"/>
  <c r="AV279" i="6"/>
  <c r="U279" i="6" s="1"/>
  <c r="AV310" i="6"/>
  <c r="U310" i="6" s="1"/>
  <c r="AV254" i="6"/>
  <c r="U254" i="6" s="1"/>
  <c r="AV336" i="6"/>
  <c r="U336" i="6" s="1"/>
  <c r="AV307" i="6"/>
  <c r="U307" i="6" s="1"/>
  <c r="AV321" i="6"/>
  <c r="U321" i="6" s="1"/>
  <c r="AV302" i="6"/>
  <c r="U302" i="6" s="1"/>
  <c r="AV318" i="6"/>
  <c r="U318" i="6" s="1"/>
  <c r="AV329" i="6"/>
  <c r="U329" i="6" s="1"/>
  <c r="AV327" i="6"/>
  <c r="U327" i="6" s="1"/>
  <c r="AV245" i="6"/>
  <c r="U245" i="6" s="1"/>
  <c r="AV267" i="6"/>
  <c r="U267" i="6" s="1"/>
  <c r="AV316" i="6"/>
  <c r="U316" i="6" s="1"/>
  <c r="AV292" i="6"/>
  <c r="U292" i="6" s="1"/>
  <c r="AV340" i="6"/>
  <c r="U340" i="6" s="1"/>
  <c r="AV299" i="6"/>
  <c r="U299" i="6" s="1"/>
  <c r="AV353" i="6"/>
  <c r="U353" i="6" s="1"/>
  <c r="AV255" i="6"/>
  <c r="U255" i="6" s="1"/>
  <c r="AV243" i="6"/>
  <c r="U243" i="6" s="1"/>
  <c r="AV334" i="6"/>
  <c r="U334" i="6" s="1"/>
  <c r="AV276" i="6"/>
  <c r="U276" i="6" s="1"/>
  <c r="AT323" i="6"/>
  <c r="S323" i="6" s="1"/>
  <c r="AT289" i="6"/>
  <c r="S289" i="6" s="1"/>
  <c r="AT341" i="6"/>
  <c r="S341" i="6" s="1"/>
  <c r="AT297" i="6"/>
  <c r="S297" i="6" s="1"/>
  <c r="AT319" i="6"/>
  <c r="S319" i="6" s="1"/>
  <c r="AT283" i="6"/>
  <c r="S283" i="6" s="1"/>
  <c r="AV346" i="6"/>
  <c r="U346" i="6" s="1"/>
  <c r="AT231" i="6"/>
  <c r="S231" i="6" s="1"/>
  <c r="AT339" i="6"/>
  <c r="S339" i="6" s="1"/>
  <c r="AT261" i="6"/>
  <c r="S261" i="6" s="1"/>
  <c r="AT348" i="6"/>
  <c r="AT345" i="6"/>
  <c r="S345" i="6" s="1"/>
  <c r="AT273" i="6"/>
  <c r="S273" i="6" s="1"/>
  <c r="AT331" i="6"/>
  <c r="S331" i="6" s="1"/>
  <c r="AT201" i="6"/>
  <c r="S201" i="6" s="1"/>
  <c r="AT199" i="6"/>
  <c r="S199" i="6" s="1"/>
  <c r="AT197" i="6"/>
  <c r="S197" i="6" s="1"/>
  <c r="AT195" i="6"/>
  <c r="S195" i="6" s="1"/>
  <c r="AT191" i="6"/>
  <c r="S191" i="6" s="1"/>
  <c r="AT305" i="6"/>
  <c r="S305" i="6" s="1"/>
  <c r="AT304" i="6"/>
  <c r="S304" i="6" s="1"/>
  <c r="AT189" i="6"/>
  <c r="S189" i="6" s="1"/>
  <c r="AT183" i="6"/>
  <c r="S183" i="6" s="1"/>
  <c r="AT181" i="6"/>
  <c r="S181" i="6" s="1"/>
  <c r="AT278" i="6"/>
  <c r="S278" i="6" s="1"/>
  <c r="AT247" i="6"/>
  <c r="AT177" i="6"/>
  <c r="S177" i="6" s="1"/>
  <c r="AT175" i="6"/>
  <c r="S175" i="6" s="1"/>
  <c r="AT173" i="6"/>
  <c r="S173" i="6" s="1"/>
  <c r="AT171" i="6"/>
  <c r="S171" i="6" s="1"/>
  <c r="AT260" i="6"/>
  <c r="S260" i="6" s="1"/>
  <c r="AT259" i="6"/>
  <c r="S259" i="6" s="1"/>
  <c r="AT257" i="6"/>
  <c r="S257" i="6" s="1"/>
  <c r="AT282" i="6"/>
  <c r="S282" i="6" s="1"/>
  <c r="AT263" i="6"/>
  <c r="S263" i="6" s="1"/>
  <c r="AT343" i="6"/>
  <c r="S343" i="6" s="1"/>
  <c r="AT153" i="6"/>
  <c r="S153" i="6" s="1"/>
  <c r="AT294" i="6"/>
  <c r="S294" i="6" s="1"/>
  <c r="AT349" i="6"/>
  <c r="S349" i="6" s="1"/>
  <c r="AT288" i="6"/>
  <c r="S288" i="6" s="1"/>
  <c r="AT253" i="6"/>
  <c r="AT143" i="6"/>
  <c r="S143" i="6" s="1"/>
  <c r="AT313" i="6"/>
  <c r="S313" i="6" s="1"/>
  <c r="AT131" i="6"/>
  <c r="S131" i="6" s="1"/>
  <c r="AT293" i="6"/>
  <c r="S293" i="6" s="1"/>
  <c r="AT129" i="6"/>
  <c r="AT266" i="6"/>
  <c r="S266" i="6" s="1"/>
  <c r="AT121" i="6"/>
  <c r="S121" i="6" s="1"/>
  <c r="AT119" i="6"/>
  <c r="S119" i="6" s="1"/>
  <c r="AT284" i="6"/>
  <c r="S284" i="6" s="1"/>
  <c r="AT246" i="6"/>
  <c r="AT310" i="6"/>
  <c r="S310" i="6" s="1"/>
  <c r="AT254" i="6"/>
  <c r="S254" i="6" s="1"/>
  <c r="AT336" i="6"/>
  <c r="S336" i="6" s="1"/>
  <c r="AT249" i="6"/>
  <c r="S249" i="6" s="1"/>
  <c r="AT307" i="6"/>
  <c r="AT321" i="6"/>
  <c r="AT302" i="6"/>
  <c r="AT95" i="6"/>
  <c r="S95" i="6" s="1"/>
  <c r="AT318" i="6"/>
  <c r="S318" i="6" s="1"/>
  <c r="AT329" i="6"/>
  <c r="S329" i="6" s="1"/>
  <c r="AT77" i="6"/>
  <c r="S77" i="6" s="1"/>
  <c r="AT75" i="6"/>
  <c r="S75" i="6" s="1"/>
  <c r="AT344" i="6"/>
  <c r="S344" i="6" s="1"/>
  <c r="AT59" i="6"/>
  <c r="S59" i="6" s="1"/>
  <c r="AT57" i="6"/>
  <c r="S57" i="6" s="1"/>
  <c r="AT53" i="6"/>
  <c r="AT49" i="6"/>
  <c r="S49" i="6" s="1"/>
  <c r="AT316" i="6"/>
  <c r="S316" i="6" s="1"/>
  <c r="AT292" i="6"/>
  <c r="S292" i="6" s="1"/>
  <c r="AT340" i="6"/>
  <c r="S340" i="6" s="1"/>
  <c r="AT342" i="6"/>
  <c r="S342" i="6" s="1"/>
  <c r="AT31" i="6"/>
  <c r="S31" i="6" s="1"/>
  <c r="AT265" i="6"/>
  <c r="S265" i="6" s="1"/>
  <c r="AT353" i="6"/>
  <c r="S353" i="6" s="1"/>
  <c r="AT255" i="6"/>
  <c r="S255" i="6" s="1"/>
  <c r="AT3" i="6"/>
  <c r="S3" i="6" s="1"/>
  <c r="AT244" i="6"/>
  <c r="S244" i="6" s="1"/>
  <c r="AT334" i="6"/>
  <c r="S334" i="6" s="1"/>
  <c r="AT285" i="6"/>
  <c r="S285" i="6" s="1"/>
  <c r="AT251" i="6"/>
  <c r="S251" i="6" s="1"/>
  <c r="AT347" i="6"/>
  <c r="S347" i="6" s="1"/>
  <c r="AT333" i="6"/>
  <c r="S333" i="6" s="1"/>
  <c r="AT269" i="6"/>
  <c r="S269" i="6" s="1"/>
  <c r="AT309" i="6"/>
  <c r="AT281" i="6"/>
  <c r="S281" i="6" s="1"/>
  <c r="AT325" i="6"/>
  <c r="S325" i="6" s="1"/>
  <c r="AT346" i="6"/>
  <c r="S346" i="6" s="1"/>
  <c r="AT315" i="6"/>
  <c r="S315" i="6" s="1"/>
  <c r="AV352" i="6"/>
  <c r="U352" i="6" s="1"/>
  <c r="AV328" i="6"/>
  <c r="U328" i="6" s="1"/>
  <c r="AV272" i="6"/>
  <c r="U272" i="6" s="1"/>
  <c r="AV285" i="6"/>
  <c r="U285" i="6" s="1"/>
  <c r="AV303" i="6"/>
  <c r="U303" i="6" s="1"/>
  <c r="AV323" i="6"/>
  <c r="U323" i="6" s="1"/>
  <c r="AV295" i="6"/>
  <c r="U295" i="6" s="1"/>
  <c r="AV322" i="6"/>
  <c r="U322" i="6" s="1"/>
  <c r="AV251" i="6"/>
  <c r="U251" i="6" s="1"/>
  <c r="AV262" i="6"/>
  <c r="U262" i="6" s="1"/>
  <c r="AV289" i="6"/>
  <c r="U289" i="6" s="1"/>
  <c r="AV351" i="6"/>
  <c r="U351" i="6" s="1"/>
  <c r="AV341" i="6"/>
  <c r="U341" i="6" s="1"/>
  <c r="AV347" i="6"/>
  <c r="U347" i="6" s="1"/>
  <c r="AV333" i="6"/>
  <c r="U333" i="6" s="1"/>
  <c r="AV350" i="6"/>
  <c r="U350" i="6" s="1"/>
  <c r="AV312" i="6"/>
  <c r="U312" i="6" s="1"/>
  <c r="AV269" i="6"/>
  <c r="U269" i="6" s="1"/>
  <c r="AV250" i="6"/>
  <c r="U250" i="6" s="1"/>
  <c r="AV258" i="6"/>
  <c r="U258" i="6" s="1"/>
  <c r="AV297" i="6"/>
  <c r="U297" i="6" s="1"/>
  <c r="AV280" i="6"/>
  <c r="U280" i="6" s="1"/>
  <c r="AV268" i="6"/>
  <c r="U268" i="6" s="1"/>
  <c r="AV308" i="6"/>
  <c r="U308" i="6" s="1"/>
  <c r="AV335" i="6"/>
  <c r="U335" i="6" s="1"/>
  <c r="AV319" i="6"/>
  <c r="U319" i="6" s="1"/>
  <c r="AV301" i="6"/>
  <c r="U301" i="6" s="1"/>
  <c r="AV309" i="6"/>
  <c r="U309" i="6" s="1"/>
  <c r="AV338" i="6"/>
  <c r="U338" i="6" s="1"/>
  <c r="AV332" i="6"/>
  <c r="U332" i="6" s="1"/>
  <c r="AV300" i="6"/>
  <c r="U300" i="6" s="1"/>
  <c r="AV287" i="6"/>
  <c r="U287" i="6" s="1"/>
  <c r="AV30" i="6"/>
  <c r="U30" i="6" s="1"/>
  <c r="AV317" i="6"/>
  <c r="U317" i="6" s="1"/>
  <c r="AV16" i="6"/>
  <c r="U16" i="6" s="1"/>
  <c r="AV12" i="6"/>
  <c r="U12" i="6" s="1"/>
  <c r="AV8" i="6"/>
  <c r="U8" i="6" s="1"/>
  <c r="AV256" i="6"/>
  <c r="U256" i="6" s="1"/>
  <c r="AV283" i="6"/>
  <c r="U283" i="6" s="1"/>
  <c r="AV2" i="6"/>
  <c r="U2" i="6" s="1"/>
  <c r="AV355" i="6"/>
  <c r="U355" i="6" s="1"/>
  <c r="AV286" i="6"/>
  <c r="U286" i="6" s="1"/>
  <c r="AV252" i="6"/>
  <c r="U252" i="6" s="1"/>
  <c r="AV128" i="6"/>
  <c r="U128" i="6" s="1"/>
  <c r="AT301" i="6"/>
  <c r="S301" i="6" s="1"/>
  <c r="AT99" i="6"/>
  <c r="S99" i="6" s="1"/>
  <c r="AV344" i="6"/>
  <c r="U344" i="6" s="1"/>
  <c r="AT279" i="6"/>
  <c r="S279" i="6" s="1"/>
  <c r="AT327" i="6"/>
  <c r="AT62" i="6"/>
  <c r="S62" i="6" s="1"/>
  <c r="BA355" i="6"/>
  <c r="AT296" i="6"/>
  <c r="S296" i="6" s="1"/>
  <c r="AT78" i="6"/>
  <c r="S78" i="6" s="1"/>
  <c r="AV311" i="6"/>
  <c r="U311" i="6" s="1"/>
  <c r="AT45" i="6"/>
  <c r="S45" i="6" s="1"/>
  <c r="AT120" i="6"/>
  <c r="S120" i="6" s="1"/>
  <c r="AT109" i="6"/>
  <c r="S109" i="6" s="1"/>
  <c r="AT97" i="6"/>
  <c r="S97" i="6" s="1"/>
  <c r="AT92" i="6"/>
  <c r="S92" i="6" s="1"/>
  <c r="AT79" i="6"/>
  <c r="S79" i="6" s="1"/>
  <c r="AT151" i="6"/>
  <c r="S151" i="6" s="1"/>
  <c r="AT113" i="6"/>
  <c r="AT107" i="6"/>
  <c r="S107" i="6" s="1"/>
  <c r="AV249" i="6"/>
  <c r="U249" i="6" s="1"/>
  <c r="AV320" i="6"/>
  <c r="U320" i="6" s="1"/>
  <c r="AT90" i="6"/>
  <c r="S90" i="6" s="1"/>
  <c r="AT64" i="6"/>
  <c r="S64" i="6" s="1"/>
  <c r="AT27" i="6"/>
  <c r="S27" i="6" s="1"/>
  <c r="AT252" i="6"/>
  <c r="S252" i="6" s="1"/>
  <c r="AY347" i="6"/>
  <c r="AY256" i="6"/>
  <c r="AV198" i="6"/>
  <c r="U198" i="6" s="1"/>
  <c r="AT193" i="6"/>
  <c r="S193" i="6" s="1"/>
  <c r="AV191" i="6"/>
  <c r="U191" i="6" s="1"/>
  <c r="AV271" i="6"/>
  <c r="U271" i="6" s="1"/>
  <c r="AV184" i="6"/>
  <c r="U184" i="6" s="1"/>
  <c r="AV173" i="6"/>
  <c r="U173" i="6" s="1"/>
  <c r="AT335" i="6"/>
  <c r="S335" i="6" s="1"/>
  <c r="AT83" i="6"/>
  <c r="S83" i="6" s="1"/>
  <c r="AV81" i="6"/>
  <c r="U81" i="6" s="1"/>
  <c r="AV325" i="6"/>
  <c r="U325" i="6" s="1"/>
  <c r="BC236" i="6"/>
  <c r="BA236" i="6"/>
  <c r="AY236" i="6"/>
  <c r="BA315" i="6"/>
  <c r="BC315" i="6"/>
  <c r="AY315" i="6"/>
  <c r="BA217" i="6"/>
  <c r="BC217" i="6"/>
  <c r="AY217" i="6"/>
  <c r="BC208" i="6"/>
  <c r="BA208" i="6"/>
  <c r="AY208" i="6"/>
  <c r="BA200" i="6"/>
  <c r="BC200" i="6"/>
  <c r="AY200" i="6"/>
  <c r="BA304" i="6"/>
  <c r="BC304" i="6"/>
  <c r="AY304" i="6"/>
  <c r="BA278" i="6"/>
  <c r="BC278" i="6"/>
  <c r="AY278" i="6"/>
  <c r="BC169" i="6"/>
  <c r="BA169" i="6"/>
  <c r="AY169" i="6"/>
  <c r="BC282" i="6"/>
  <c r="BA282" i="6"/>
  <c r="AY282" i="6"/>
  <c r="BC150" i="6"/>
  <c r="BA150" i="6"/>
  <c r="AY150" i="6"/>
  <c r="BC140" i="6"/>
  <c r="BA140" i="6"/>
  <c r="AY140" i="6"/>
  <c r="BC128" i="6"/>
  <c r="BA128" i="6"/>
  <c r="AY128" i="6"/>
  <c r="BC118" i="6"/>
  <c r="BA118" i="6"/>
  <c r="AY118" i="6"/>
  <c r="BC112" i="6"/>
  <c r="BA112" i="6"/>
  <c r="AY112" i="6"/>
  <c r="BC336" i="6"/>
  <c r="BA336" i="6"/>
  <c r="AY336" i="6"/>
  <c r="BC97" i="6"/>
  <c r="BA97" i="6"/>
  <c r="AY97" i="6"/>
  <c r="BC318" i="6"/>
  <c r="BA318" i="6"/>
  <c r="AY318" i="6"/>
  <c r="BC77" i="6"/>
  <c r="BA77" i="6"/>
  <c r="BC62" i="6"/>
  <c r="BA62" i="6"/>
  <c r="BC51" i="6"/>
  <c r="BA51" i="6"/>
  <c r="BC340" i="6"/>
  <c r="BA340" i="6"/>
  <c r="AY340" i="6"/>
  <c r="BC31" i="6"/>
  <c r="BA31" i="6"/>
  <c r="AY31" i="6"/>
  <c r="BC265" i="6"/>
  <c r="BA265" i="6"/>
  <c r="BC11" i="6"/>
  <c r="BA11" i="6"/>
  <c r="AY11" i="6"/>
  <c r="BC3" i="6"/>
  <c r="BA3" i="6"/>
  <c r="AY3" i="6"/>
  <c r="AW282" i="6"/>
  <c r="AW292" i="6"/>
  <c r="AY95" i="6"/>
  <c r="AY265" i="6"/>
  <c r="AV242" i="6"/>
  <c r="U242" i="6" s="1"/>
  <c r="AT215" i="6"/>
  <c r="S215" i="6" s="1"/>
  <c r="AT214" i="6"/>
  <c r="S214" i="6" s="1"/>
  <c r="AV213" i="6"/>
  <c r="U213" i="6" s="1"/>
  <c r="AT206" i="6"/>
  <c r="S206" i="6" s="1"/>
  <c r="AV194" i="6"/>
  <c r="U194" i="6" s="1"/>
  <c r="AT272" i="6"/>
  <c r="AT271" i="6"/>
  <c r="S271" i="6" s="1"/>
  <c r="AV187" i="6"/>
  <c r="U187" i="6" s="1"/>
  <c r="AV165" i="6"/>
  <c r="U165" i="6" s="1"/>
  <c r="AT156" i="6"/>
  <c r="S156" i="6" s="1"/>
  <c r="AV349" i="6"/>
  <c r="U349" i="6" s="1"/>
  <c r="AV146" i="6"/>
  <c r="U146" i="6" s="1"/>
  <c r="AV139" i="6"/>
  <c r="U139" i="6" s="1"/>
  <c r="AV135" i="6"/>
  <c r="U135" i="6" s="1"/>
  <c r="AT124" i="6"/>
  <c r="S124" i="6" s="1"/>
  <c r="AV119" i="6"/>
  <c r="U119" i="6" s="1"/>
  <c r="AT108" i="6"/>
  <c r="S108" i="6" s="1"/>
  <c r="AT105" i="6"/>
  <c r="S105" i="6" s="1"/>
  <c r="AV103" i="6"/>
  <c r="U103" i="6" s="1"/>
  <c r="AV84" i="6"/>
  <c r="U84" i="6" s="1"/>
  <c r="AV75" i="6"/>
  <c r="U75" i="6" s="1"/>
  <c r="AT68" i="6"/>
  <c r="AT65" i="6"/>
  <c r="S65" i="6" s="1"/>
  <c r="AT63" i="6"/>
  <c r="S63" i="6" s="1"/>
  <c r="AT245" i="6"/>
  <c r="S245" i="6" s="1"/>
  <c r="AT55" i="6"/>
  <c r="S55" i="6" s="1"/>
  <c r="AT51" i="6"/>
  <c r="S51" i="6" s="1"/>
  <c r="AV40" i="6"/>
  <c r="U40" i="6" s="1"/>
  <c r="AT38" i="6"/>
  <c r="S38" i="6" s="1"/>
  <c r="AV34" i="6"/>
  <c r="U34" i="6" s="1"/>
  <c r="AV32" i="6"/>
  <c r="U32" i="6" s="1"/>
  <c r="AT300" i="6"/>
  <c r="S300" i="6" s="1"/>
  <c r="AT287" i="6"/>
  <c r="S287" i="6" s="1"/>
  <c r="AT11" i="6"/>
  <c r="AT8" i="6"/>
  <c r="AT354" i="6"/>
  <c r="S354" i="6" s="1"/>
  <c r="AW200" i="6"/>
  <c r="AW304" i="6"/>
  <c r="AW278" i="6"/>
  <c r="AW336" i="6"/>
  <c r="AW97" i="6"/>
  <c r="AW318" i="6"/>
  <c r="AW340" i="6"/>
  <c r="AW11" i="6"/>
  <c r="AY88" i="6"/>
  <c r="AY62" i="6"/>
  <c r="AV241" i="6"/>
  <c r="U241" i="6" s="1"/>
  <c r="AT222" i="6"/>
  <c r="S222" i="6" s="1"/>
  <c r="AV324" i="6"/>
  <c r="U324" i="6" s="1"/>
  <c r="AT262" i="6"/>
  <c r="S262" i="6" s="1"/>
  <c r="AT140" i="6"/>
  <c r="S140" i="6" s="1"/>
  <c r="AV138" i="6"/>
  <c r="U138" i="6" s="1"/>
  <c r="AT137" i="6"/>
  <c r="S137" i="6" s="1"/>
  <c r="AV134" i="6"/>
  <c r="U134" i="6" s="1"/>
  <c r="AV130" i="6"/>
  <c r="U130" i="6" s="1"/>
  <c r="AT110" i="6"/>
  <c r="S110" i="6" s="1"/>
  <c r="AV108" i="6"/>
  <c r="U108" i="6" s="1"/>
  <c r="AT67" i="6"/>
  <c r="S67" i="6" s="1"/>
  <c r="AT311" i="6"/>
  <c r="S311" i="6" s="1"/>
  <c r="BC276" i="6"/>
  <c r="BA276" i="6"/>
  <c r="AY276" i="6"/>
  <c r="BA233" i="6"/>
  <c r="BC233" i="6"/>
  <c r="AY233" i="6"/>
  <c r="BC261" i="6"/>
  <c r="BA261" i="6"/>
  <c r="AY261" i="6"/>
  <c r="BC219" i="6"/>
  <c r="BA219" i="6"/>
  <c r="AY219" i="6"/>
  <c r="BA212" i="6"/>
  <c r="BC212" i="6"/>
  <c r="AY212" i="6"/>
  <c r="BC331" i="6"/>
  <c r="BA331" i="6"/>
  <c r="AY331" i="6"/>
  <c r="BC197" i="6"/>
  <c r="BA197" i="6"/>
  <c r="AY197" i="6"/>
  <c r="BC191" i="6"/>
  <c r="BA191" i="6"/>
  <c r="AY191" i="6"/>
  <c r="BA186" i="6"/>
  <c r="BC186" i="6"/>
  <c r="AY186" i="6"/>
  <c r="BC177" i="6"/>
  <c r="BA177" i="6"/>
  <c r="AY177" i="6"/>
  <c r="BC168" i="6"/>
  <c r="BA168" i="6"/>
  <c r="AY168" i="6"/>
  <c r="BC259" i="6"/>
  <c r="BA259" i="6"/>
  <c r="AY259" i="6"/>
  <c r="BC263" i="6"/>
  <c r="BA263" i="6"/>
  <c r="AY263" i="6"/>
  <c r="BC288" i="6"/>
  <c r="BA288" i="6"/>
  <c r="AY288" i="6"/>
  <c r="BC143" i="6"/>
  <c r="BA143" i="6"/>
  <c r="AY143" i="6"/>
  <c r="BC132" i="6"/>
  <c r="BA132" i="6"/>
  <c r="AY132" i="6"/>
  <c r="BC124" i="6"/>
  <c r="BA124" i="6"/>
  <c r="AY124" i="6"/>
  <c r="BC296" i="6"/>
  <c r="BA296" i="6"/>
  <c r="AY296" i="6"/>
  <c r="BC110" i="6"/>
  <c r="BA110" i="6"/>
  <c r="AY110" i="6"/>
  <c r="BC104" i="6"/>
  <c r="BA104" i="6"/>
  <c r="BC98" i="6"/>
  <c r="BA98" i="6"/>
  <c r="BC92" i="6"/>
  <c r="BA92" i="6"/>
  <c r="AY92" i="6"/>
  <c r="BC84" i="6"/>
  <c r="BA84" i="6"/>
  <c r="BC344" i="6"/>
  <c r="BA344" i="6"/>
  <c r="AY344" i="6"/>
  <c r="BC66" i="6"/>
  <c r="BA66" i="6"/>
  <c r="AY66" i="6"/>
  <c r="BC59" i="6"/>
  <c r="BA59" i="6"/>
  <c r="BC45" i="6"/>
  <c r="BA45" i="6"/>
  <c r="BC42" i="6"/>
  <c r="BA42" i="6"/>
  <c r="AY42" i="6"/>
  <c r="BC32" i="6"/>
  <c r="BA32" i="6"/>
  <c r="BC24" i="6"/>
  <c r="BA24" i="6"/>
  <c r="AY24" i="6"/>
  <c r="BC15" i="6"/>
  <c r="BA15" i="6"/>
  <c r="BC6" i="6"/>
  <c r="BA6" i="6"/>
  <c r="AY6" i="6"/>
  <c r="BC354" i="6"/>
  <c r="BA354" i="6"/>
  <c r="AY354" i="6"/>
  <c r="AW261" i="6"/>
  <c r="AW150" i="6"/>
  <c r="AW128" i="6"/>
  <c r="AW62" i="6"/>
  <c r="AY45" i="6"/>
  <c r="AV298" i="6"/>
  <c r="U298" i="6" s="1"/>
  <c r="AV240" i="6"/>
  <c r="U240" i="6" s="1"/>
  <c r="AV221" i="6"/>
  <c r="U221" i="6" s="1"/>
  <c r="AV219" i="6"/>
  <c r="U219" i="6" s="1"/>
  <c r="AV274" i="6"/>
  <c r="U274" i="6" s="1"/>
  <c r="AV348" i="6"/>
  <c r="U348" i="6" s="1"/>
  <c r="AT213" i="6"/>
  <c r="S213" i="6" s="1"/>
  <c r="AT207" i="6"/>
  <c r="S207" i="6" s="1"/>
  <c r="AT202" i="6"/>
  <c r="S202" i="6" s="1"/>
  <c r="AV314" i="6"/>
  <c r="U314" i="6" s="1"/>
  <c r="AV275" i="6"/>
  <c r="U275" i="6" s="1"/>
  <c r="AT194" i="6"/>
  <c r="S194" i="6" s="1"/>
  <c r="AT187" i="6"/>
  <c r="AV179" i="6"/>
  <c r="U179" i="6" s="1"/>
  <c r="AV171" i="6"/>
  <c r="U171" i="6" s="1"/>
  <c r="AV161" i="6"/>
  <c r="U161" i="6" s="1"/>
  <c r="AV157" i="6"/>
  <c r="U157" i="6" s="1"/>
  <c r="AT146" i="6"/>
  <c r="S146" i="6" s="1"/>
  <c r="AT145" i="6"/>
  <c r="S145" i="6" s="1"/>
  <c r="AT139" i="6"/>
  <c r="S139" i="6" s="1"/>
  <c r="AT135" i="6"/>
  <c r="S135" i="6" s="1"/>
  <c r="AV120" i="6"/>
  <c r="U120" i="6" s="1"/>
  <c r="AV115" i="6"/>
  <c r="U115" i="6" s="1"/>
  <c r="AT103" i="6"/>
  <c r="S103" i="6" s="1"/>
  <c r="AV95" i="6"/>
  <c r="U95" i="6" s="1"/>
  <c r="AT87" i="6"/>
  <c r="S87" i="6" s="1"/>
  <c r="AV74" i="6"/>
  <c r="U74" i="6" s="1"/>
  <c r="AT73" i="6"/>
  <c r="S73" i="6" s="1"/>
  <c r="AT69" i="6"/>
  <c r="S69" i="6" s="1"/>
  <c r="AT66" i="6"/>
  <c r="S66" i="6" s="1"/>
  <c r="AV52" i="6"/>
  <c r="U52" i="6" s="1"/>
  <c r="AT43" i="6"/>
  <c r="S43" i="6" s="1"/>
  <c r="AT40" i="6"/>
  <c r="S40" i="6" s="1"/>
  <c r="AV36" i="6"/>
  <c r="U36" i="6" s="1"/>
  <c r="AV31" i="6"/>
  <c r="U31" i="6" s="1"/>
  <c r="AV27" i="6"/>
  <c r="U27" i="6" s="1"/>
  <c r="AV22" i="6"/>
  <c r="U22" i="6" s="1"/>
  <c r="AT18" i="6"/>
  <c r="S18" i="6" s="1"/>
  <c r="AT9" i="6"/>
  <c r="AT355" i="6"/>
  <c r="S355" i="6" s="1"/>
  <c r="AT243" i="6"/>
  <c r="S243" i="6" s="1"/>
  <c r="AW276" i="6"/>
  <c r="AW219" i="6"/>
  <c r="AW208" i="6"/>
  <c r="AW197" i="6"/>
  <c r="AW177" i="6"/>
  <c r="AW263" i="6"/>
  <c r="AW132" i="6"/>
  <c r="AW112" i="6"/>
  <c r="AW104" i="6"/>
  <c r="AW84" i="6"/>
  <c r="AW59" i="6"/>
  <c r="AW45" i="6"/>
  <c r="AW32" i="6"/>
  <c r="AW265" i="6"/>
  <c r="AY104" i="6"/>
  <c r="AY84" i="6"/>
  <c r="AY59" i="6"/>
  <c r="AY32" i="6"/>
  <c r="AT217" i="6"/>
  <c r="S217" i="6" s="1"/>
  <c r="AV206" i="6"/>
  <c r="U206" i="6" s="1"/>
  <c r="AT169" i="6"/>
  <c r="S169" i="6" s="1"/>
  <c r="AV330" i="6"/>
  <c r="U330" i="6" s="1"/>
  <c r="AV150" i="6"/>
  <c r="U150" i="6" s="1"/>
  <c r="AT147" i="6"/>
  <c r="S147" i="6" s="1"/>
  <c r="AV270" i="6"/>
  <c r="U270" i="6" s="1"/>
  <c r="AT117" i="6"/>
  <c r="S117" i="6" s="1"/>
  <c r="AV86" i="6"/>
  <c r="U86" i="6" s="1"/>
  <c r="AT56" i="6"/>
  <c r="S56" i="6" s="1"/>
  <c r="AV291" i="6"/>
  <c r="U291" i="6" s="1"/>
  <c r="AT33" i="6"/>
  <c r="S33" i="6" s="1"/>
  <c r="AV342" i="6"/>
  <c r="U342" i="6" s="1"/>
  <c r="AT7" i="6"/>
  <c r="S7" i="6" s="1"/>
  <c r="AV281" i="6"/>
  <c r="U281" i="6" s="1"/>
  <c r="BA240" i="6"/>
  <c r="BC240" i="6"/>
  <c r="AY240" i="6"/>
  <c r="BC306" i="6"/>
  <c r="BA306" i="6"/>
  <c r="AY306" i="6"/>
  <c r="BA222" i="6"/>
  <c r="BC222" i="6"/>
  <c r="AY222" i="6"/>
  <c r="BC345" i="6"/>
  <c r="BA345" i="6"/>
  <c r="AY345" i="6"/>
  <c r="BA204" i="6"/>
  <c r="BC204" i="6"/>
  <c r="AY204" i="6"/>
  <c r="BA194" i="6"/>
  <c r="BC194" i="6"/>
  <c r="AY194" i="6"/>
  <c r="BC189" i="6"/>
  <c r="BA189" i="6"/>
  <c r="AY189" i="6"/>
  <c r="BC183" i="6"/>
  <c r="BA183" i="6"/>
  <c r="AY183" i="6"/>
  <c r="BA173" i="6"/>
  <c r="BC173" i="6"/>
  <c r="AY173" i="6"/>
  <c r="BC260" i="6"/>
  <c r="BA260" i="6"/>
  <c r="AY260" i="6"/>
  <c r="BC158" i="6"/>
  <c r="BA158" i="6"/>
  <c r="AY158" i="6"/>
  <c r="BC153" i="6"/>
  <c r="BA153" i="6"/>
  <c r="AY153" i="6"/>
  <c r="BC146" i="6"/>
  <c r="BA146" i="6"/>
  <c r="AY146" i="6"/>
  <c r="BC136" i="6"/>
  <c r="BA136" i="6"/>
  <c r="AY136" i="6"/>
  <c r="BC293" i="6"/>
  <c r="BA293" i="6"/>
  <c r="AY293" i="6"/>
  <c r="BC121" i="6"/>
  <c r="BA121" i="6"/>
  <c r="AY121" i="6"/>
  <c r="BC115" i="6"/>
  <c r="BA115" i="6"/>
  <c r="AY115" i="6"/>
  <c r="BC109" i="6"/>
  <c r="BA109" i="6"/>
  <c r="AY109" i="6"/>
  <c r="BC102" i="6"/>
  <c r="BA102" i="6"/>
  <c r="AY102" i="6"/>
  <c r="BC95" i="6"/>
  <c r="BA95" i="6"/>
  <c r="BC88" i="6"/>
  <c r="BA88" i="6"/>
  <c r="BC327" i="6"/>
  <c r="BA327" i="6"/>
  <c r="AY327" i="6"/>
  <c r="BC70" i="6"/>
  <c r="BA70" i="6"/>
  <c r="BC245" i="6"/>
  <c r="BA245" i="6"/>
  <c r="AY245" i="6"/>
  <c r="BC55" i="6"/>
  <c r="BA55" i="6"/>
  <c r="AY55" i="6"/>
  <c r="BC316" i="6"/>
  <c r="BA316" i="6"/>
  <c r="AY316" i="6"/>
  <c r="BC292" i="6"/>
  <c r="BA292" i="6"/>
  <c r="BC28" i="6"/>
  <c r="BA28" i="6"/>
  <c r="BC18" i="6"/>
  <c r="BA18" i="6"/>
  <c r="AY18" i="6"/>
  <c r="BC7" i="6"/>
  <c r="BA7" i="6"/>
  <c r="AY7" i="6"/>
  <c r="BC334" i="6"/>
  <c r="BA334" i="6"/>
  <c r="AY334" i="6"/>
  <c r="AW236" i="6"/>
  <c r="AW191" i="6"/>
  <c r="AW169" i="6"/>
  <c r="AW140" i="6"/>
  <c r="AW109" i="6"/>
  <c r="AW77" i="6"/>
  <c r="AW51" i="6"/>
  <c r="AW15" i="6"/>
  <c r="AW3" i="6"/>
  <c r="AY70" i="6"/>
  <c r="AT239" i="6"/>
  <c r="AV235" i="6"/>
  <c r="U235" i="6" s="1"/>
  <c r="AT233" i="6"/>
  <c r="S233" i="6" s="1"/>
  <c r="AV229" i="6"/>
  <c r="U229" i="6" s="1"/>
  <c r="AT219" i="6"/>
  <c r="S219" i="6" s="1"/>
  <c r="AV217" i="6"/>
  <c r="U217" i="6" s="1"/>
  <c r="AV208" i="6"/>
  <c r="U208" i="6" s="1"/>
  <c r="AT204" i="6"/>
  <c r="S204" i="6" s="1"/>
  <c r="AV195" i="6"/>
  <c r="U195" i="6" s="1"/>
  <c r="AT275" i="6"/>
  <c r="S275" i="6" s="1"/>
  <c r="AV193" i="6"/>
  <c r="U193" i="6" s="1"/>
  <c r="AV290" i="6"/>
  <c r="U290" i="6" s="1"/>
  <c r="AV190" i="6"/>
  <c r="U190" i="6" s="1"/>
  <c r="AV188" i="6"/>
  <c r="U188" i="6" s="1"/>
  <c r="AV186" i="6"/>
  <c r="U186" i="6" s="1"/>
  <c r="AV278" i="6"/>
  <c r="U278" i="6" s="1"/>
  <c r="AT179" i="6"/>
  <c r="S179" i="6" s="1"/>
  <c r="AV169" i="6"/>
  <c r="U169" i="6" s="1"/>
  <c r="AT295" i="6"/>
  <c r="S295" i="6" s="1"/>
  <c r="AT337" i="6"/>
  <c r="S337" i="6" s="1"/>
  <c r="AT166" i="6"/>
  <c r="S166" i="6" s="1"/>
  <c r="AT162" i="6"/>
  <c r="S162" i="6" s="1"/>
  <c r="AV160" i="6"/>
  <c r="U160" i="6" s="1"/>
  <c r="AV149" i="6"/>
  <c r="U149" i="6" s="1"/>
  <c r="AV147" i="6"/>
  <c r="U147" i="6" s="1"/>
  <c r="AV144" i="6"/>
  <c r="U144" i="6" s="1"/>
  <c r="AV140" i="6"/>
  <c r="U140" i="6" s="1"/>
  <c r="AV131" i="6"/>
  <c r="U131" i="6" s="1"/>
  <c r="AT125" i="6"/>
  <c r="AT115" i="6"/>
  <c r="S115" i="6" s="1"/>
  <c r="AT94" i="6"/>
  <c r="S94" i="6" s="1"/>
  <c r="AT91" i="6"/>
  <c r="S91" i="6" s="1"/>
  <c r="AT88" i="6"/>
  <c r="AV85" i="6"/>
  <c r="U85" i="6" s="1"/>
  <c r="AT82" i="6"/>
  <c r="S82" i="6" s="1"/>
  <c r="AT76" i="6"/>
  <c r="S76" i="6" s="1"/>
  <c r="AT74" i="6"/>
  <c r="S74" i="6" s="1"/>
  <c r="AT60" i="6"/>
  <c r="S60" i="6" s="1"/>
  <c r="AT267" i="6"/>
  <c r="S267" i="6" s="1"/>
  <c r="AT52" i="6"/>
  <c r="S52" i="6" s="1"/>
  <c r="AV50" i="6"/>
  <c r="U50" i="6" s="1"/>
  <c r="AT26" i="6"/>
  <c r="S26" i="6" s="1"/>
  <c r="AV265" i="6"/>
  <c r="U265" i="6" s="1"/>
  <c r="AV10" i="6"/>
  <c r="U10" i="6" s="1"/>
  <c r="AV244" i="6"/>
  <c r="U244" i="6" s="1"/>
  <c r="AW240" i="6"/>
  <c r="AW315" i="6"/>
  <c r="AW217" i="6"/>
  <c r="AW204" i="6"/>
  <c r="AW194" i="6"/>
  <c r="AW186" i="6"/>
  <c r="AW173" i="6"/>
  <c r="AW259" i="6"/>
  <c r="AW153" i="6"/>
  <c r="AW143" i="6"/>
  <c r="AW293" i="6"/>
  <c r="AW118" i="6"/>
  <c r="AW110" i="6"/>
  <c r="AW102" i="6"/>
  <c r="AW92" i="6"/>
  <c r="AW327" i="6"/>
  <c r="AW66" i="6"/>
  <c r="AW55" i="6"/>
  <c r="AW42" i="6"/>
  <c r="AW31" i="6"/>
  <c r="AW18" i="6"/>
  <c r="AW6" i="6"/>
  <c r="AY98" i="6"/>
  <c r="AY77" i="6"/>
  <c r="AY51" i="6"/>
  <c r="AY28" i="6"/>
  <c r="AT23" i="6"/>
  <c r="S23" i="6" s="1"/>
  <c r="AV21" i="6"/>
  <c r="U21" i="6" s="1"/>
  <c r="AT19" i="6"/>
  <c r="S19" i="6" s="1"/>
  <c r="AT16" i="6"/>
  <c r="S16" i="6" s="1"/>
  <c r="AT15" i="6"/>
  <c r="S15" i="6" s="1"/>
  <c r="AT13" i="6"/>
  <c r="S13" i="6" s="1"/>
  <c r="AV3" i="6"/>
  <c r="U3" i="6" s="1"/>
  <c r="AT286" i="6"/>
  <c r="S286" i="6" s="1"/>
  <c r="BC239" i="6"/>
  <c r="BC232" i="6"/>
  <c r="BC227" i="6"/>
  <c r="BC221" i="6"/>
  <c r="BC216" i="6"/>
  <c r="BC211" i="6"/>
  <c r="BC203" i="6"/>
  <c r="BC328" i="6"/>
  <c r="BC272" i="6"/>
  <c r="BC303" i="6"/>
  <c r="BC185" i="6"/>
  <c r="BC179" i="6"/>
  <c r="BC172" i="6"/>
  <c r="BC295" i="6"/>
  <c r="BC165" i="6"/>
  <c r="BC162" i="6"/>
  <c r="BC330" i="6"/>
  <c r="BC155" i="6"/>
  <c r="BC152" i="6"/>
  <c r="BC149" i="6"/>
  <c r="BC145" i="6"/>
  <c r="BC142" i="6"/>
  <c r="BC139" i="6"/>
  <c r="BC341" i="6"/>
  <c r="BC130" i="6"/>
  <c r="BC127" i="6"/>
  <c r="BC120" i="6"/>
  <c r="BC117" i="6"/>
  <c r="BC116" i="6"/>
  <c r="BC269" i="6"/>
  <c r="BC250" i="6"/>
  <c r="BC108" i="6"/>
  <c r="AY297" i="6"/>
  <c r="AY280" i="6"/>
  <c r="BC280" i="6"/>
  <c r="BC101" i="6"/>
  <c r="AY101" i="6"/>
  <c r="BC268" i="6"/>
  <c r="AY268" i="6"/>
  <c r="AY96" i="6"/>
  <c r="AY335" i="6"/>
  <c r="BC335" i="6"/>
  <c r="BC91" i="6"/>
  <c r="AY91" i="6"/>
  <c r="BC87" i="6"/>
  <c r="AY87" i="6"/>
  <c r="AY301" i="6"/>
  <c r="AY83" i="6"/>
  <c r="BC83" i="6"/>
  <c r="BC80" i="6"/>
  <c r="AY80" i="6"/>
  <c r="BC76" i="6"/>
  <c r="AY76" i="6"/>
  <c r="AY73" i="6"/>
  <c r="AY69" i="6"/>
  <c r="BC69" i="6"/>
  <c r="BC65" i="6"/>
  <c r="AY65" i="6"/>
  <c r="BC309" i="6"/>
  <c r="AY309" i="6"/>
  <c r="AY60" i="6"/>
  <c r="AY58" i="6"/>
  <c r="BC58" i="6"/>
  <c r="BC54" i="6"/>
  <c r="AY54" i="6"/>
  <c r="BC50" i="6"/>
  <c r="AY50" i="6"/>
  <c r="AY47" i="6"/>
  <c r="AY291" i="6"/>
  <c r="BC291" i="6"/>
  <c r="BC41" i="6"/>
  <c r="AY41" i="6"/>
  <c r="BC38" i="6"/>
  <c r="AY38" i="6"/>
  <c r="AY35" i="6"/>
  <c r="AY300" i="6"/>
  <c r="BC300" i="6"/>
  <c r="BC30" i="6"/>
  <c r="AY30" i="6"/>
  <c r="BC27" i="6"/>
  <c r="AY27" i="6"/>
  <c r="AY23" i="6"/>
  <c r="AY317" i="6"/>
  <c r="BC317" i="6"/>
  <c r="BC17" i="6"/>
  <c r="AY17" i="6"/>
  <c r="BA14" i="6"/>
  <c r="BC14" i="6"/>
  <c r="AY14" i="6"/>
  <c r="BA10" i="6"/>
  <c r="AY10" i="6"/>
  <c r="BA281" i="6"/>
  <c r="AY281" i="6"/>
  <c r="BC281" i="6"/>
  <c r="BA5" i="6"/>
  <c r="BC5" i="6"/>
  <c r="AY5" i="6"/>
  <c r="BA2" i="6"/>
  <c r="BC2" i="6"/>
  <c r="AY2" i="6"/>
  <c r="BA286" i="6"/>
  <c r="AY286" i="6"/>
  <c r="BA252" i="6"/>
  <c r="AY252" i="6"/>
  <c r="BC252" i="6"/>
  <c r="AW298" i="6"/>
  <c r="AW239" i="6"/>
  <c r="AW235" i="6"/>
  <c r="AW232" i="6"/>
  <c r="AW229" i="6"/>
  <c r="AW227" i="6"/>
  <c r="AW225" i="6"/>
  <c r="AW221" i="6"/>
  <c r="AW274" i="6"/>
  <c r="AW216" i="6"/>
  <c r="AW214" i="6"/>
  <c r="AW211" i="6"/>
  <c r="AW207" i="6"/>
  <c r="AW203" i="6"/>
  <c r="AW202" i="6"/>
  <c r="AW328" i="6"/>
  <c r="AW196" i="6"/>
  <c r="AW272" i="6"/>
  <c r="AW290" i="6"/>
  <c r="AW303" i="6"/>
  <c r="AW271" i="6"/>
  <c r="AW185" i="6"/>
  <c r="AW182" i="6"/>
  <c r="AW179" i="6"/>
  <c r="AW176" i="6"/>
  <c r="AW172" i="6"/>
  <c r="AW295" i="6"/>
  <c r="AW167" i="6"/>
  <c r="AW165" i="6"/>
  <c r="AW162" i="6"/>
  <c r="AW330" i="6"/>
  <c r="AW157" i="6"/>
  <c r="AW155" i="6"/>
  <c r="AW152" i="6"/>
  <c r="AW149" i="6"/>
  <c r="AW351" i="6"/>
  <c r="AW145" i="6"/>
  <c r="AW142" i="6"/>
  <c r="AW139" i="6"/>
  <c r="AW135" i="6"/>
  <c r="AW341" i="6"/>
  <c r="AW130" i="6"/>
  <c r="AW127" i="6"/>
  <c r="AW123" i="6"/>
  <c r="AW120" i="6"/>
  <c r="AW117" i="6"/>
  <c r="AW116" i="6"/>
  <c r="AW114" i="6"/>
  <c r="AW269" i="6"/>
  <c r="AW250" i="6"/>
  <c r="AW108" i="6"/>
  <c r="AW297" i="6"/>
  <c r="AW280" i="6"/>
  <c r="AW101" i="6"/>
  <c r="AW268" i="6"/>
  <c r="AW96" i="6"/>
  <c r="AW335" i="6"/>
  <c r="AW91" i="6"/>
  <c r="AW87" i="6"/>
  <c r="AW301" i="6"/>
  <c r="AW83" i="6"/>
  <c r="AW80" i="6"/>
  <c r="AW76" i="6"/>
  <c r="AW73" i="6"/>
  <c r="AW69" i="6"/>
  <c r="AW65" i="6"/>
  <c r="AW309" i="6"/>
  <c r="AW60" i="6"/>
  <c r="AW58" i="6"/>
  <c r="AW54" i="6"/>
  <c r="AW50" i="6"/>
  <c r="AW47" i="6"/>
  <c r="AW291" i="6"/>
  <c r="AW41" i="6"/>
  <c r="AW38" i="6"/>
  <c r="AW35" i="6"/>
  <c r="AW300" i="6"/>
  <c r="AW30" i="6"/>
  <c r="AW27" i="6"/>
  <c r="AW23" i="6"/>
  <c r="AW317" i="6"/>
  <c r="AW17" i="6"/>
  <c r="AW14" i="6"/>
  <c r="AW10" i="6"/>
  <c r="AW281" i="6"/>
  <c r="AW5" i="6"/>
  <c r="AW2" i="6"/>
  <c r="AW286" i="6"/>
  <c r="AW252" i="6"/>
  <c r="AY234" i="6"/>
  <c r="AY324" i="6"/>
  <c r="AY314" i="6"/>
  <c r="AY285" i="6"/>
  <c r="AY12" i="6"/>
  <c r="BA239" i="6"/>
  <c r="BA227" i="6"/>
  <c r="BA216" i="6"/>
  <c r="BA203" i="6"/>
  <c r="BA272" i="6"/>
  <c r="BA185" i="6"/>
  <c r="BA172" i="6"/>
  <c r="BA162" i="6"/>
  <c r="BA152" i="6"/>
  <c r="BA142" i="6"/>
  <c r="BA130" i="6"/>
  <c r="BA117" i="6"/>
  <c r="BA250" i="6"/>
  <c r="BA101" i="6"/>
  <c r="BA91" i="6"/>
  <c r="BA80" i="6"/>
  <c r="BA65" i="6"/>
  <c r="BA54" i="6"/>
  <c r="BA41" i="6"/>
  <c r="BA30" i="6"/>
  <c r="BA17" i="6"/>
  <c r="BC298" i="6"/>
  <c r="BC274" i="6"/>
  <c r="BC196" i="6"/>
  <c r="BC176" i="6"/>
  <c r="BC135" i="6"/>
  <c r="BC96" i="6"/>
  <c r="BC47" i="6"/>
  <c r="BC286" i="6"/>
  <c r="AV39" i="6"/>
  <c r="U39" i="6" s="1"/>
  <c r="AT36" i="6"/>
  <c r="S36" i="6" s="1"/>
  <c r="AV29" i="6"/>
  <c r="U29" i="6" s="1"/>
  <c r="AV17" i="6"/>
  <c r="U17" i="6" s="1"/>
  <c r="AV14" i="6"/>
  <c r="U14" i="6" s="1"/>
  <c r="AT5" i="6"/>
  <c r="S5" i="6" s="1"/>
  <c r="AV4" i="6"/>
  <c r="U4" i="6" s="1"/>
  <c r="BC242" i="6"/>
  <c r="BA242" i="6"/>
  <c r="BC238" i="6"/>
  <c r="BA238" i="6"/>
  <c r="BC326" i="6"/>
  <c r="BA326" i="6"/>
  <c r="BC231" i="6"/>
  <c r="BA231" i="6"/>
  <c r="BC346" i="6"/>
  <c r="BA346" i="6"/>
  <c r="BC339" i="6"/>
  <c r="BA339" i="6"/>
  <c r="BC224" i="6"/>
  <c r="BA224" i="6"/>
  <c r="BC220" i="6"/>
  <c r="BA220" i="6"/>
  <c r="BC348" i="6"/>
  <c r="BA348" i="6"/>
  <c r="BC215" i="6"/>
  <c r="BA215" i="6"/>
  <c r="BC248" i="6"/>
  <c r="BA248" i="6"/>
  <c r="BC210" i="6"/>
  <c r="BA210" i="6"/>
  <c r="BC206" i="6"/>
  <c r="BA206" i="6"/>
  <c r="BC273" i="6"/>
  <c r="BA273" i="6"/>
  <c r="BC201" i="6"/>
  <c r="BA201" i="6"/>
  <c r="BC199" i="6"/>
  <c r="BA199" i="6"/>
  <c r="BC195" i="6"/>
  <c r="BA195" i="6"/>
  <c r="BC193" i="6"/>
  <c r="BA193" i="6"/>
  <c r="BC305" i="6"/>
  <c r="BA305" i="6"/>
  <c r="BC264" i="6"/>
  <c r="BA264" i="6"/>
  <c r="BC188" i="6"/>
  <c r="BA188" i="6"/>
  <c r="BC184" i="6"/>
  <c r="BA184" i="6"/>
  <c r="BC181" i="6"/>
  <c r="BA181" i="6"/>
  <c r="BC247" i="6"/>
  <c r="BA247" i="6"/>
  <c r="BC175" i="6"/>
  <c r="BA175" i="6"/>
  <c r="BC171" i="6"/>
  <c r="BA171" i="6"/>
  <c r="BC337" i="6"/>
  <c r="BA337" i="6"/>
  <c r="BC166" i="6"/>
  <c r="BA166" i="6"/>
  <c r="BC164" i="6"/>
  <c r="BA164" i="6"/>
  <c r="BC257" i="6"/>
  <c r="BA257" i="6"/>
  <c r="BC160" i="6"/>
  <c r="BA160" i="6"/>
  <c r="BC156" i="6"/>
  <c r="BA156" i="6"/>
  <c r="BC343" i="6"/>
  <c r="BA343" i="6"/>
  <c r="BC294" i="6"/>
  <c r="BA294" i="6"/>
  <c r="BC349" i="6"/>
  <c r="BA349" i="6"/>
  <c r="BC148" i="6"/>
  <c r="BA148" i="6"/>
  <c r="BC253" i="6"/>
  <c r="BA253" i="6"/>
  <c r="BC313" i="6"/>
  <c r="BA313" i="6"/>
  <c r="BC138" i="6"/>
  <c r="BA138" i="6"/>
  <c r="BC134" i="6"/>
  <c r="BA134" i="6"/>
  <c r="BC131" i="6"/>
  <c r="BA131" i="6"/>
  <c r="BC129" i="6"/>
  <c r="BA129" i="6"/>
  <c r="BC126" i="6"/>
  <c r="BA126" i="6"/>
  <c r="BC266" i="6"/>
  <c r="BA266" i="6"/>
  <c r="BC119" i="6"/>
  <c r="BA119" i="6"/>
  <c r="BC284" i="6"/>
  <c r="BA284" i="6"/>
  <c r="BC246" i="6"/>
  <c r="BA246" i="6"/>
  <c r="BC279" i="6"/>
  <c r="BA279" i="6"/>
  <c r="BC310" i="6"/>
  <c r="BA310" i="6"/>
  <c r="BC254" i="6"/>
  <c r="BA254" i="6"/>
  <c r="BC107" i="6"/>
  <c r="BA107" i="6"/>
  <c r="BC249" i="6"/>
  <c r="AY249" i="6"/>
  <c r="BA249" i="6"/>
  <c r="BC307" i="6"/>
  <c r="AY307" i="6"/>
  <c r="BA307" i="6"/>
  <c r="BC100" i="6"/>
  <c r="AY100" i="6"/>
  <c r="BA100" i="6"/>
  <c r="BC321" i="6"/>
  <c r="AY321" i="6"/>
  <c r="BA321" i="6"/>
  <c r="BC302" i="6"/>
  <c r="AY302" i="6"/>
  <c r="BA302" i="6"/>
  <c r="BC94" i="6"/>
  <c r="AY94" i="6"/>
  <c r="BA94" i="6"/>
  <c r="BC90" i="6"/>
  <c r="AY90" i="6"/>
  <c r="BA90" i="6"/>
  <c r="BC86" i="6"/>
  <c r="AY86" i="6"/>
  <c r="BA86" i="6"/>
  <c r="BC329" i="6"/>
  <c r="AY329" i="6"/>
  <c r="BA329" i="6"/>
  <c r="BC82" i="6"/>
  <c r="AY82" i="6"/>
  <c r="BA82" i="6"/>
  <c r="BC79" i="6"/>
  <c r="AY79" i="6"/>
  <c r="BA79" i="6"/>
  <c r="BC75" i="6"/>
  <c r="AY75" i="6"/>
  <c r="BA75" i="6"/>
  <c r="BC72" i="6"/>
  <c r="AY72" i="6"/>
  <c r="BA72" i="6"/>
  <c r="BC68" i="6"/>
  <c r="AY68" i="6"/>
  <c r="BA68" i="6"/>
  <c r="BC64" i="6"/>
  <c r="AY64" i="6"/>
  <c r="BA64" i="6"/>
  <c r="BC311" i="6"/>
  <c r="AY311" i="6"/>
  <c r="BA311" i="6"/>
  <c r="BC267" i="6"/>
  <c r="AY267" i="6"/>
  <c r="BA267" i="6"/>
  <c r="BC57" i="6"/>
  <c r="AY57" i="6"/>
  <c r="BA57" i="6"/>
  <c r="BC53" i="6"/>
  <c r="AY53" i="6"/>
  <c r="BA53" i="6"/>
  <c r="BC49" i="6"/>
  <c r="AY49" i="6"/>
  <c r="BA49" i="6"/>
  <c r="BC46" i="6"/>
  <c r="AY46" i="6"/>
  <c r="BA46" i="6"/>
  <c r="BC44" i="6"/>
  <c r="AY44" i="6"/>
  <c r="BA44" i="6"/>
  <c r="BC40" i="6"/>
  <c r="AY40" i="6"/>
  <c r="BA40" i="6"/>
  <c r="BC37" i="6"/>
  <c r="AY37" i="6"/>
  <c r="BA37" i="6"/>
  <c r="BC34" i="6"/>
  <c r="AY34" i="6"/>
  <c r="BA34" i="6"/>
  <c r="BC342" i="6"/>
  <c r="AY342" i="6"/>
  <c r="BA342" i="6"/>
  <c r="BC299" i="6"/>
  <c r="AY299" i="6"/>
  <c r="BA299" i="6"/>
  <c r="BC26" i="6"/>
  <c r="AY26" i="6"/>
  <c r="BA26" i="6"/>
  <c r="BC22" i="6"/>
  <c r="AY22" i="6"/>
  <c r="BA22" i="6"/>
  <c r="BC20" i="6"/>
  <c r="AY20" i="6"/>
  <c r="BA20" i="6"/>
  <c r="BC353" i="6"/>
  <c r="AY353" i="6"/>
  <c r="BA353" i="6"/>
  <c r="BC13" i="6"/>
  <c r="BA13" i="6"/>
  <c r="AY13" i="6"/>
  <c r="BC9" i="6"/>
  <c r="AY9" i="6"/>
  <c r="BA9" i="6"/>
  <c r="BC255" i="6"/>
  <c r="BA255" i="6"/>
  <c r="AY255" i="6"/>
  <c r="BC4" i="6"/>
  <c r="AY4" i="6"/>
  <c r="BA4" i="6"/>
  <c r="BC244" i="6"/>
  <c r="BA244" i="6"/>
  <c r="AY244" i="6"/>
  <c r="BC243" i="6"/>
  <c r="AY243" i="6"/>
  <c r="BA243" i="6"/>
  <c r="AW242" i="6"/>
  <c r="AW238" i="6"/>
  <c r="AW326" i="6"/>
  <c r="AW231" i="6"/>
  <c r="AW346" i="6"/>
  <c r="AW339" i="6"/>
  <c r="AW224" i="6"/>
  <c r="AW220" i="6"/>
  <c r="AW348" i="6"/>
  <c r="AW215" i="6"/>
  <c r="AW248" i="6"/>
  <c r="AW210" i="6"/>
  <c r="AW206" i="6"/>
  <c r="AW273" i="6"/>
  <c r="AW201" i="6"/>
  <c r="AW199" i="6"/>
  <c r="AW195" i="6"/>
  <c r="AW193" i="6"/>
  <c r="AW305" i="6"/>
  <c r="AW264" i="6"/>
  <c r="AW188" i="6"/>
  <c r="AW184" i="6"/>
  <c r="AW181" i="6"/>
  <c r="AW247" i="6"/>
  <c r="AW175" i="6"/>
  <c r="AW171" i="6"/>
  <c r="AW337" i="6"/>
  <c r="AW166" i="6"/>
  <c r="AW164" i="6"/>
  <c r="AW257" i="6"/>
  <c r="AW160" i="6"/>
  <c r="AW156" i="6"/>
  <c r="AW343" i="6"/>
  <c r="AW294" i="6"/>
  <c r="AW349" i="6"/>
  <c r="AW148" i="6"/>
  <c r="AW253" i="6"/>
  <c r="AW313" i="6"/>
  <c r="AW138" i="6"/>
  <c r="AW134" i="6"/>
  <c r="AW131" i="6"/>
  <c r="AW129" i="6"/>
  <c r="AW126" i="6"/>
  <c r="AW266" i="6"/>
  <c r="AW119" i="6"/>
  <c r="AW284" i="6"/>
  <c r="AW246" i="6"/>
  <c r="AW279" i="6"/>
  <c r="AW310" i="6"/>
  <c r="AW254" i="6"/>
  <c r="AW107" i="6"/>
  <c r="AW249" i="6"/>
  <c r="AW307" i="6"/>
  <c r="AW100" i="6"/>
  <c r="AW321" i="6"/>
  <c r="AW302" i="6"/>
  <c r="AW94" i="6"/>
  <c r="AW90" i="6"/>
  <c r="AW86" i="6"/>
  <c r="AW329" i="6"/>
  <c r="AW82" i="6"/>
  <c r="AW79" i="6"/>
  <c r="AW75" i="6"/>
  <c r="AW72" i="6"/>
  <c r="AW68" i="6"/>
  <c r="AW64" i="6"/>
  <c r="AW311" i="6"/>
  <c r="AW267" i="6"/>
  <c r="AW57" i="6"/>
  <c r="AW53" i="6"/>
  <c r="AW49" i="6"/>
  <c r="AW46" i="6"/>
  <c r="AW44" i="6"/>
  <c r="AW40" i="6"/>
  <c r="AW37" i="6"/>
  <c r="AW34" i="6"/>
  <c r="AW342" i="6"/>
  <c r="AW299" i="6"/>
  <c r="AW26" i="6"/>
  <c r="AW22" i="6"/>
  <c r="AW20" i="6"/>
  <c r="AW353" i="6"/>
  <c r="AW13" i="6"/>
  <c r="AW9" i="6"/>
  <c r="AW255" i="6"/>
  <c r="AW4" i="6"/>
  <c r="AW244" i="6"/>
  <c r="AW243" i="6"/>
  <c r="BA235" i="6"/>
  <c r="BA225" i="6"/>
  <c r="BA214" i="6"/>
  <c r="BA202" i="6"/>
  <c r="BA290" i="6"/>
  <c r="BA182" i="6"/>
  <c r="BA295" i="6"/>
  <c r="BA330" i="6"/>
  <c r="BA149" i="6"/>
  <c r="BA139" i="6"/>
  <c r="BA127" i="6"/>
  <c r="BA116" i="6"/>
  <c r="BA108" i="6"/>
  <c r="BA268" i="6"/>
  <c r="BA87" i="6"/>
  <c r="BA76" i="6"/>
  <c r="BA309" i="6"/>
  <c r="BA50" i="6"/>
  <c r="BA38" i="6"/>
  <c r="BA27" i="6"/>
  <c r="BC235" i="6"/>
  <c r="BC214" i="6"/>
  <c r="BC290" i="6"/>
  <c r="BC167" i="6"/>
  <c r="BC123" i="6"/>
  <c r="BC301" i="6"/>
  <c r="BC35" i="6"/>
  <c r="AV38" i="6"/>
  <c r="U38" i="6" s="1"/>
  <c r="AT37" i="6"/>
  <c r="S37" i="6" s="1"/>
  <c r="AT299" i="6"/>
  <c r="S299" i="6" s="1"/>
  <c r="AT29" i="6"/>
  <c r="S29" i="6" s="1"/>
  <c r="AT20" i="6"/>
  <c r="AT17" i="6"/>
  <c r="S17" i="6" s="1"/>
  <c r="AT14" i="6"/>
  <c r="S14" i="6" s="1"/>
  <c r="AV11" i="6"/>
  <c r="U11" i="6" s="1"/>
  <c r="AV354" i="6"/>
  <c r="U354" i="6" s="1"/>
  <c r="AT276" i="6"/>
  <c r="S276" i="6" s="1"/>
  <c r="BC241" i="6"/>
  <c r="BA241" i="6"/>
  <c r="BC237" i="6"/>
  <c r="BA237" i="6"/>
  <c r="BC234" i="6"/>
  <c r="BA234" i="6"/>
  <c r="BC230" i="6"/>
  <c r="BA230" i="6"/>
  <c r="BC228" i="6"/>
  <c r="BA228" i="6"/>
  <c r="BC226" i="6"/>
  <c r="BA226" i="6"/>
  <c r="BC223" i="6"/>
  <c r="BA223" i="6"/>
  <c r="BC277" i="6"/>
  <c r="BA277" i="6"/>
  <c r="BC218" i="6"/>
  <c r="BA218" i="6"/>
  <c r="BC324" i="6"/>
  <c r="BA324" i="6"/>
  <c r="BC213" i="6"/>
  <c r="BA213" i="6"/>
  <c r="BC209" i="6"/>
  <c r="BA209" i="6"/>
  <c r="BC205" i="6"/>
  <c r="BA205" i="6"/>
  <c r="BC352" i="6"/>
  <c r="BA352" i="6"/>
  <c r="BC314" i="6"/>
  <c r="BA314" i="6"/>
  <c r="BC198" i="6"/>
  <c r="BA198" i="6"/>
  <c r="BC275" i="6"/>
  <c r="BA275" i="6"/>
  <c r="BC192" i="6"/>
  <c r="BA192" i="6"/>
  <c r="BC285" i="6"/>
  <c r="BA285" i="6"/>
  <c r="BC190" i="6"/>
  <c r="BA190" i="6"/>
  <c r="BC187" i="6"/>
  <c r="BA187" i="6"/>
  <c r="BC323" i="6"/>
  <c r="BA323" i="6"/>
  <c r="BC180" i="6"/>
  <c r="BA180" i="6"/>
  <c r="BC178" i="6"/>
  <c r="BA178" i="6"/>
  <c r="BC174" i="6"/>
  <c r="BA174" i="6"/>
  <c r="BC170" i="6"/>
  <c r="BA170" i="6"/>
  <c r="BC322" i="6"/>
  <c r="BA322" i="6"/>
  <c r="BC251" i="6"/>
  <c r="BA251" i="6"/>
  <c r="BC163" i="6"/>
  <c r="BA163" i="6"/>
  <c r="BC161" i="6"/>
  <c r="BA161" i="6"/>
  <c r="BC159" i="6"/>
  <c r="BA159" i="6"/>
  <c r="BC262" i="6"/>
  <c r="BA262" i="6"/>
  <c r="BC154" i="6"/>
  <c r="BA154" i="6"/>
  <c r="BC151" i="6"/>
  <c r="BA151" i="6"/>
  <c r="BC289" i="6"/>
  <c r="BA289" i="6"/>
  <c r="BC147" i="6"/>
  <c r="BA147" i="6"/>
  <c r="BC144" i="6"/>
  <c r="BA144" i="6"/>
  <c r="BC141" i="6"/>
  <c r="BA141" i="6"/>
  <c r="BC137" i="6"/>
  <c r="BA137" i="6"/>
  <c r="BC133" i="6"/>
  <c r="BA133" i="6"/>
  <c r="BC270" i="6"/>
  <c r="BA270" i="6"/>
  <c r="BC347" i="6"/>
  <c r="BA347" i="6"/>
  <c r="BC125" i="6"/>
  <c r="BA125" i="6"/>
  <c r="BC122" i="6"/>
  <c r="BA122" i="6"/>
  <c r="BC333" i="6"/>
  <c r="BA333" i="6"/>
  <c r="BC350" i="6"/>
  <c r="BA350" i="6"/>
  <c r="BC312" i="6"/>
  <c r="BA312" i="6"/>
  <c r="BC113" i="6"/>
  <c r="BA113" i="6"/>
  <c r="BC111" i="6"/>
  <c r="BA111" i="6"/>
  <c r="BC258" i="6"/>
  <c r="BA258" i="6"/>
  <c r="BC106" i="6"/>
  <c r="BA106" i="6"/>
  <c r="BC105" i="6"/>
  <c r="BA105" i="6"/>
  <c r="BC103" i="6"/>
  <c r="BA103" i="6"/>
  <c r="BC99" i="6"/>
  <c r="BA99" i="6"/>
  <c r="BC320" i="6"/>
  <c r="BA320" i="6"/>
  <c r="BC308" i="6"/>
  <c r="BA308" i="6"/>
  <c r="BC93" i="6"/>
  <c r="BA93" i="6"/>
  <c r="BC89" i="6"/>
  <c r="BA89" i="6"/>
  <c r="BC319" i="6"/>
  <c r="BA319" i="6"/>
  <c r="BC85" i="6"/>
  <c r="BA85" i="6"/>
  <c r="BC81" i="6"/>
  <c r="BA81" i="6"/>
  <c r="BC78" i="6"/>
  <c r="BA78" i="6"/>
  <c r="BC74" i="6"/>
  <c r="BA74" i="6"/>
  <c r="BC71" i="6"/>
  <c r="BA71" i="6"/>
  <c r="BC67" i="6"/>
  <c r="BA67" i="6"/>
  <c r="BC63" i="6"/>
  <c r="BA63" i="6"/>
  <c r="BC61" i="6"/>
  <c r="BA61" i="6"/>
  <c r="BC338" i="6"/>
  <c r="BA338" i="6"/>
  <c r="BC56" i="6"/>
  <c r="BA56" i="6"/>
  <c r="BC52" i="6"/>
  <c r="BA52" i="6"/>
  <c r="BC48" i="6"/>
  <c r="BA48" i="6"/>
  <c r="BC332" i="6"/>
  <c r="BA332" i="6"/>
  <c r="BC43" i="6"/>
  <c r="BA43" i="6"/>
  <c r="BC39" i="6"/>
  <c r="BA39" i="6"/>
  <c r="BC36" i="6"/>
  <c r="BA36" i="6"/>
  <c r="BC33" i="6"/>
  <c r="BA33" i="6"/>
  <c r="BC287" i="6"/>
  <c r="BA287" i="6"/>
  <c r="BC29" i="6"/>
  <c r="BA29" i="6"/>
  <c r="BC25" i="6"/>
  <c r="BA25" i="6"/>
  <c r="BC21" i="6"/>
  <c r="BA21" i="6"/>
  <c r="BC19" i="6"/>
  <c r="BA19" i="6"/>
  <c r="BC16" i="6"/>
  <c r="BA16" i="6"/>
  <c r="BC12" i="6"/>
  <c r="BC8" i="6"/>
  <c r="BA8" i="6"/>
  <c r="BC256" i="6"/>
  <c r="BC283" i="6"/>
  <c r="BA283" i="6"/>
  <c r="BC355" i="6"/>
  <c r="BC325" i="6"/>
  <c r="BA325" i="6"/>
  <c r="AW241" i="6"/>
  <c r="AW237" i="6"/>
  <c r="AW234" i="6"/>
  <c r="AW230" i="6"/>
  <c r="AW228" i="6"/>
  <c r="AW226" i="6"/>
  <c r="AW223" i="6"/>
  <c r="AW277" i="6"/>
  <c r="AW218" i="6"/>
  <c r="AW324" i="6"/>
  <c r="AW213" i="6"/>
  <c r="AW209" i="6"/>
  <c r="AW205" i="6"/>
  <c r="AW352" i="6"/>
  <c r="AW314" i="6"/>
  <c r="AW198" i="6"/>
  <c r="AW275" i="6"/>
  <c r="AW192" i="6"/>
  <c r="AW285" i="6"/>
  <c r="AW190" i="6"/>
  <c r="AW187" i="6"/>
  <c r="AW323" i="6"/>
  <c r="AW180" i="6"/>
  <c r="AW178" i="6"/>
  <c r="AW174" i="6"/>
  <c r="AW170" i="6"/>
  <c r="AW322" i="6"/>
  <c r="AW251" i="6"/>
  <c r="AW163" i="6"/>
  <c r="AW161" i="6"/>
  <c r="AW159" i="6"/>
  <c r="AW262" i="6"/>
  <c r="AW154" i="6"/>
  <c r="AW151" i="6"/>
  <c r="AW289" i="6"/>
  <c r="AW147" i="6"/>
  <c r="AW144" i="6"/>
  <c r="AW141" i="6"/>
  <c r="AW137" i="6"/>
  <c r="AW133" i="6"/>
  <c r="AW270" i="6"/>
  <c r="AW347" i="6"/>
  <c r="AW125" i="6"/>
  <c r="AW122" i="6"/>
  <c r="AW333" i="6"/>
  <c r="AW350" i="6"/>
  <c r="AW312" i="6"/>
  <c r="AW113" i="6"/>
  <c r="AW111" i="6"/>
  <c r="AW258" i="6"/>
  <c r="AW106" i="6"/>
  <c r="AW105" i="6"/>
  <c r="AW103" i="6"/>
  <c r="AW99" i="6"/>
  <c r="AW320" i="6"/>
  <c r="AW308" i="6"/>
  <c r="AW93" i="6"/>
  <c r="AW89" i="6"/>
  <c r="AW319" i="6"/>
  <c r="AW85" i="6"/>
  <c r="AW81" i="6"/>
  <c r="AW78" i="6"/>
  <c r="AW74" i="6"/>
  <c r="AW71" i="6"/>
  <c r="AW67" i="6"/>
  <c r="AW63" i="6"/>
  <c r="AW61" i="6"/>
  <c r="AW338" i="6"/>
  <c r="AW56" i="6"/>
  <c r="AW52" i="6"/>
  <c r="AW48" i="6"/>
  <c r="AW332" i="6"/>
  <c r="AW43" i="6"/>
  <c r="AW39" i="6"/>
  <c r="AW36" i="6"/>
  <c r="AW33" i="6"/>
  <c r="AW287" i="6"/>
  <c r="AW29" i="6"/>
  <c r="AW25" i="6"/>
  <c r="AW21" i="6"/>
  <c r="AW19" i="6"/>
  <c r="AW16" i="6"/>
  <c r="AW12" i="6"/>
  <c r="AW8" i="6"/>
  <c r="AW256" i="6"/>
  <c r="AW283" i="6"/>
  <c r="AW355" i="6"/>
  <c r="AW325" i="6"/>
  <c r="AY298" i="6"/>
  <c r="AY239" i="6"/>
  <c r="AY235" i="6"/>
  <c r="AY232" i="6"/>
  <c r="AY229" i="6"/>
  <c r="AY227" i="6"/>
  <c r="AY225" i="6"/>
  <c r="AY221" i="6"/>
  <c r="AY274" i="6"/>
  <c r="AY216" i="6"/>
  <c r="AY214" i="6"/>
  <c r="AY211" i="6"/>
  <c r="AY207" i="6"/>
  <c r="AY203" i="6"/>
  <c r="AY202" i="6"/>
  <c r="AY328" i="6"/>
  <c r="AY196" i="6"/>
  <c r="AY272" i="6"/>
  <c r="AY290" i="6"/>
  <c r="AY303" i="6"/>
  <c r="AY271" i="6"/>
  <c r="AY185" i="6"/>
  <c r="AY182" i="6"/>
  <c r="AY179" i="6"/>
  <c r="AY176" i="6"/>
  <c r="AY172" i="6"/>
  <c r="AY295" i="6"/>
  <c r="AY167" i="6"/>
  <c r="AY165" i="6"/>
  <c r="AY162" i="6"/>
  <c r="AY330" i="6"/>
  <c r="AY157" i="6"/>
  <c r="AY155" i="6"/>
  <c r="AY152" i="6"/>
  <c r="AY149" i="6"/>
  <c r="AY351" i="6"/>
  <c r="AY145" i="6"/>
  <c r="AY142" i="6"/>
  <c r="AY139" i="6"/>
  <c r="AY135" i="6"/>
  <c r="AY341" i="6"/>
  <c r="AY130" i="6"/>
  <c r="AY127" i="6"/>
  <c r="AY123" i="6"/>
  <c r="AY120" i="6"/>
  <c r="AY117" i="6"/>
  <c r="AY116" i="6"/>
  <c r="AY114" i="6"/>
  <c r="AY269" i="6"/>
  <c r="AY250" i="6"/>
  <c r="AY108" i="6"/>
  <c r="AY105" i="6"/>
  <c r="AY99" i="6"/>
  <c r="AY308" i="6"/>
  <c r="AY89" i="6"/>
  <c r="AY85" i="6"/>
  <c r="AY78" i="6"/>
  <c r="AY71" i="6"/>
  <c r="AY63" i="6"/>
  <c r="AY338" i="6"/>
  <c r="AY52" i="6"/>
  <c r="AY332" i="6"/>
  <c r="AY39" i="6"/>
  <c r="AY33" i="6"/>
  <c r="AY29" i="6"/>
  <c r="AY21" i="6"/>
  <c r="AY16" i="6"/>
  <c r="AY8" i="6"/>
  <c r="AY325" i="6"/>
  <c r="BA232" i="6"/>
  <c r="BA221" i="6"/>
  <c r="BA211" i="6"/>
  <c r="BA328" i="6"/>
  <c r="BA303" i="6"/>
  <c r="BA179" i="6"/>
  <c r="BA167" i="6"/>
  <c r="BA157" i="6"/>
  <c r="BA351" i="6"/>
  <c r="BA135" i="6"/>
  <c r="BA123" i="6"/>
  <c r="BA114" i="6"/>
  <c r="BA297" i="6"/>
  <c r="BA96" i="6"/>
  <c r="BA301" i="6"/>
  <c r="BA73" i="6"/>
  <c r="BA60" i="6"/>
  <c r="BA47" i="6"/>
  <c r="BA35" i="6"/>
  <c r="BA23" i="6"/>
  <c r="BA256" i="6"/>
  <c r="BC229" i="6"/>
  <c r="BC207" i="6"/>
  <c r="BC271" i="6"/>
  <c r="BC157" i="6"/>
  <c r="BC114" i="6"/>
  <c r="BC73" i="6"/>
  <c r="BC23" i="6"/>
  <c r="Y165" i="6" l="1"/>
  <c r="B165" i="6" s="1"/>
  <c r="Y81" i="6"/>
  <c r="B81" i="6" s="1"/>
  <c r="Y47" i="6"/>
  <c r="B47" i="6" s="1"/>
  <c r="Y161" i="6"/>
  <c r="B161" i="6" s="1"/>
  <c r="Y21" i="6"/>
  <c r="B21" i="6" s="1"/>
  <c r="AJ25" i="6"/>
  <c r="AI25" i="6"/>
  <c r="AI258" i="6"/>
  <c r="AJ258" i="6"/>
  <c r="AJ53" i="6"/>
  <c r="AI53" i="6"/>
  <c r="S11" i="6"/>
  <c r="Y11" i="6" s="1"/>
  <c r="B11" i="6" s="1"/>
  <c r="S68" i="6"/>
  <c r="Y68" i="6" s="1"/>
  <c r="B68" i="6" s="1"/>
  <c r="S302" i="6"/>
  <c r="Y302" i="6" s="1"/>
  <c r="S129" i="6"/>
  <c r="Y129" i="6" s="1"/>
  <c r="B129" i="6" s="1"/>
  <c r="S352" i="6"/>
  <c r="Y352" i="6" s="1"/>
  <c r="B352" i="6" s="1"/>
  <c r="S321" i="6"/>
  <c r="Y321" i="6" s="1"/>
  <c r="B321" i="6" s="1"/>
  <c r="S246" i="6"/>
  <c r="Y246" i="6" s="1"/>
  <c r="S258" i="6"/>
  <c r="Y258" i="6" s="1"/>
  <c r="S154" i="6"/>
  <c r="Y154" i="6" s="1"/>
  <c r="B154" i="6" s="1"/>
  <c r="S126" i="6"/>
  <c r="Y126" i="6" s="1"/>
  <c r="B126" i="6" s="1"/>
  <c r="AL25" i="6"/>
  <c r="S125" i="6"/>
  <c r="Y125" i="6" s="1"/>
  <c r="B125" i="6" s="1"/>
  <c r="S9" i="6"/>
  <c r="Y9" i="6" s="1"/>
  <c r="B9" i="6" s="1"/>
  <c r="S307" i="6"/>
  <c r="Y307" i="6" s="1"/>
  <c r="B307" i="6" s="1"/>
  <c r="S247" i="6"/>
  <c r="Y247" i="6" s="1"/>
  <c r="B247" i="6" s="1"/>
  <c r="S264" i="6"/>
  <c r="Y264" i="6" s="1"/>
  <c r="S20" i="6"/>
  <c r="Y20" i="6" s="1"/>
  <c r="B20" i="6" s="1"/>
  <c r="S88" i="6"/>
  <c r="Y88" i="6" s="1"/>
  <c r="S187" i="6"/>
  <c r="Y187" i="6" s="1"/>
  <c r="B187" i="6" s="1"/>
  <c r="S113" i="6"/>
  <c r="Y113" i="6" s="1"/>
  <c r="S309" i="6"/>
  <c r="Y309" i="6" s="1"/>
  <c r="B309" i="6" s="1"/>
  <c r="S53" i="6"/>
  <c r="Y53" i="6" s="1"/>
  <c r="S54" i="6"/>
  <c r="Y54" i="6" s="1"/>
  <c r="B54" i="6" s="1"/>
  <c r="S70" i="6"/>
  <c r="Y70" i="6" s="1"/>
  <c r="B70" i="6" s="1"/>
  <c r="S98" i="6"/>
  <c r="Y98" i="6" s="1"/>
  <c r="B98" i="6" s="1"/>
  <c r="S164" i="6"/>
  <c r="Y164" i="6" s="1"/>
  <c r="S186" i="6"/>
  <c r="Y186" i="6" s="1"/>
  <c r="B186" i="6" s="1"/>
  <c r="S272" i="6"/>
  <c r="Y272" i="6" s="1"/>
  <c r="B272" i="6" s="1"/>
  <c r="S327" i="6"/>
  <c r="Y327" i="6" s="1"/>
  <c r="B327" i="6" s="1"/>
  <c r="S351" i="6"/>
  <c r="Y351" i="6" s="1"/>
  <c r="B351" i="6" s="1"/>
  <c r="S104" i="6"/>
  <c r="Y104" i="6" s="1"/>
  <c r="S239" i="6"/>
  <c r="Y239" i="6" s="1"/>
  <c r="S8" i="6"/>
  <c r="Y8" i="6" s="1"/>
  <c r="B8" i="6" s="1"/>
  <c r="S253" i="6"/>
  <c r="Y253" i="6" s="1"/>
  <c r="B253" i="6" s="1"/>
  <c r="S348" i="6"/>
  <c r="Y348" i="6" s="1"/>
  <c r="B348" i="6" s="1"/>
  <c r="S116" i="6"/>
  <c r="Y116" i="6" s="1"/>
  <c r="B116" i="6" s="1"/>
  <c r="S188" i="6"/>
  <c r="Y188" i="6" s="1"/>
  <c r="B188" i="6" s="1"/>
  <c r="S306" i="6"/>
  <c r="Y306" i="6" s="1"/>
  <c r="B306" i="6" s="1"/>
  <c r="S236" i="6"/>
  <c r="Y236" i="6" s="1"/>
  <c r="Y334" i="6"/>
  <c r="Y347" i="6"/>
  <c r="Y51" i="6"/>
  <c r="Y118" i="6"/>
  <c r="Y282" i="6"/>
  <c r="Y152" i="6"/>
  <c r="Y229" i="6"/>
  <c r="Y151" i="6"/>
  <c r="Y46" i="6"/>
  <c r="Y160" i="6"/>
  <c r="Y276" i="6"/>
  <c r="Y91" i="6"/>
  <c r="Y204" i="6"/>
  <c r="B204" i="6" s="1"/>
  <c r="Y355" i="6"/>
  <c r="Y43" i="6"/>
  <c r="B43" i="6" s="1"/>
  <c r="Y300" i="6"/>
  <c r="Y78" i="6"/>
  <c r="Y57" i="6"/>
  <c r="B57" i="6" s="1"/>
  <c r="Y44" i="6"/>
  <c r="B44" i="6" s="1"/>
  <c r="Y85" i="6"/>
  <c r="Y82" i="6"/>
  <c r="B82" i="6" s="1"/>
  <c r="Y94" i="6"/>
  <c r="B94" i="6" s="1"/>
  <c r="Y295" i="6"/>
  <c r="Y117" i="6"/>
  <c r="B117" i="6" s="1"/>
  <c r="Y213" i="6"/>
  <c r="B213" i="6" s="1"/>
  <c r="Y124" i="6"/>
  <c r="Y279" i="6"/>
  <c r="Y315" i="6"/>
  <c r="Y153" i="6"/>
  <c r="Y166" i="6"/>
  <c r="Y179" i="6"/>
  <c r="B179" i="6" s="1"/>
  <c r="Y7" i="6"/>
  <c r="Y56" i="6"/>
  <c r="Y69" i="6"/>
  <c r="Y157" i="6"/>
  <c r="Y202" i="6"/>
  <c r="Y99" i="6"/>
  <c r="B99" i="6" s="1"/>
  <c r="Y266" i="6"/>
  <c r="B266" i="6" s="1"/>
  <c r="Y201" i="6"/>
  <c r="Y234" i="6"/>
  <c r="B234" i="6" s="1"/>
  <c r="Y172" i="6"/>
  <c r="Y180" i="6"/>
  <c r="B180" i="6" s="1"/>
  <c r="Y148" i="6"/>
  <c r="B148" i="6" s="1"/>
  <c r="Y145" i="6"/>
  <c r="B145" i="6" s="1"/>
  <c r="Y339" i="6"/>
  <c r="Y221" i="6"/>
  <c r="B221" i="6" s="1"/>
  <c r="Y241" i="6"/>
  <c r="Y254" i="6"/>
  <c r="B254" i="6" s="1"/>
  <c r="Y19" i="6"/>
  <c r="Y60" i="6"/>
  <c r="Y162" i="6"/>
  <c r="Y235" i="6"/>
  <c r="Y18" i="6"/>
  <c r="Y87" i="6"/>
  <c r="Y83" i="6"/>
  <c r="B83" i="6" s="1"/>
  <c r="Y64" i="6"/>
  <c r="B64" i="6" s="1"/>
  <c r="Y296" i="6"/>
  <c r="Y122" i="6"/>
  <c r="Y176" i="6"/>
  <c r="B176" i="6" s="1"/>
  <c r="Y28" i="6"/>
  <c r="B28" i="6" s="1"/>
  <c r="Y72" i="6"/>
  <c r="Y100" i="6"/>
  <c r="B100" i="6" s="1"/>
  <c r="Y238" i="6"/>
  <c r="Y14" i="6"/>
  <c r="B14" i="6" s="1"/>
  <c r="Y299" i="6"/>
  <c r="B299" i="6" s="1"/>
  <c r="Y5" i="6"/>
  <c r="Y36" i="6"/>
  <c r="Y13" i="6"/>
  <c r="Y74" i="6"/>
  <c r="B74" i="6" s="1"/>
  <c r="Y219" i="6"/>
  <c r="Y243" i="6"/>
  <c r="B243" i="6" s="1"/>
  <c r="Y40" i="6"/>
  <c r="B40" i="6" s="1"/>
  <c r="Y135" i="6"/>
  <c r="Y137" i="6"/>
  <c r="Y287" i="6"/>
  <c r="Y245" i="6"/>
  <c r="Y215" i="6"/>
  <c r="Y335" i="6"/>
  <c r="Y90" i="6"/>
  <c r="Y97" i="6"/>
  <c r="B97" i="6" s="1"/>
  <c r="Y62" i="6"/>
  <c r="Y325" i="6"/>
  <c r="Y333" i="6"/>
  <c r="Y353" i="6"/>
  <c r="B353" i="6" s="1"/>
  <c r="Y340" i="6"/>
  <c r="B340" i="6" s="1"/>
  <c r="Y249" i="6"/>
  <c r="Y313" i="6"/>
  <c r="Y349" i="6"/>
  <c r="B349" i="6" s="1"/>
  <c r="Y263" i="6"/>
  <c r="Y260" i="6"/>
  <c r="B260" i="6" s="1"/>
  <c r="Y177" i="6"/>
  <c r="Y183" i="6"/>
  <c r="Y341" i="6"/>
  <c r="B341" i="6" s="1"/>
  <c r="Y303" i="6"/>
  <c r="Y48" i="6"/>
  <c r="B48" i="6" s="1"/>
  <c r="Y338" i="6"/>
  <c r="Y192" i="6"/>
  <c r="Y218" i="6"/>
  <c r="Y232" i="6"/>
  <c r="B232" i="6" s="1"/>
  <c r="Y102" i="6"/>
  <c r="B102" i="6" s="1"/>
  <c r="Y212" i="6"/>
  <c r="B212" i="6" s="1"/>
  <c r="Y224" i="6"/>
  <c r="Y252" i="6"/>
  <c r="Y281" i="6"/>
  <c r="Y294" i="6"/>
  <c r="B294" i="6" s="1"/>
  <c r="Y331" i="6"/>
  <c r="B331" i="6" s="1"/>
  <c r="Y289" i="6"/>
  <c r="Y268" i="6"/>
  <c r="B268" i="6" s="1"/>
  <c r="Y250" i="6"/>
  <c r="Y35" i="6"/>
  <c r="Y220" i="6"/>
  <c r="B220" i="6" s="1"/>
  <c r="Y205" i="6"/>
  <c r="B205" i="6" s="1"/>
  <c r="Y155" i="6"/>
  <c r="B155" i="6" s="1"/>
  <c r="C42" i="4"/>
  <c r="Y271" i="6"/>
  <c r="B271" i="6" s="1"/>
  <c r="Y27" i="6"/>
  <c r="B27" i="6" s="1"/>
  <c r="Y120" i="6"/>
  <c r="Y3" i="6"/>
  <c r="Y316" i="6"/>
  <c r="Y329" i="6"/>
  <c r="B329" i="6" s="1"/>
  <c r="Y257" i="6"/>
  <c r="B257" i="6" s="1"/>
  <c r="Y278" i="6"/>
  <c r="Y30" i="6"/>
  <c r="Y114" i="6"/>
  <c r="B114" i="6" s="1"/>
  <c r="Y144" i="6"/>
  <c r="B144" i="6" s="1"/>
  <c r="Y226" i="6"/>
  <c r="Y41" i="6"/>
  <c r="B41" i="6" s="1"/>
  <c r="Y39" i="6"/>
  <c r="B39" i="6" s="1"/>
  <c r="Y84" i="6"/>
  <c r="B84" i="6" s="1"/>
  <c r="Y86" i="6"/>
  <c r="Y326" i="6"/>
  <c r="Y242" i="6"/>
  <c r="B242" i="6" s="1"/>
  <c r="Y211" i="6"/>
  <c r="Y101" i="6"/>
  <c r="B101" i="6" s="1"/>
  <c r="Y225" i="6"/>
  <c r="B225" i="6" s="1"/>
  <c r="Y123" i="6"/>
  <c r="Y141" i="6"/>
  <c r="B141" i="6" s="1"/>
  <c r="Y159" i="6"/>
  <c r="Y38" i="6"/>
  <c r="B38" i="6" s="1"/>
  <c r="Y10" i="6"/>
  <c r="Y320" i="6"/>
  <c r="B320" i="6" s="1"/>
  <c r="Y270" i="6"/>
  <c r="Y314" i="6"/>
  <c r="Y149" i="6"/>
  <c r="Y150" i="6"/>
  <c r="Y208" i="6"/>
  <c r="B208" i="6" s="1"/>
  <c r="Y240" i="6"/>
  <c r="Y133" i="6"/>
  <c r="Y61" i="6"/>
  <c r="B61" i="6" s="1"/>
  <c r="Y185" i="6"/>
  <c r="B185" i="6" s="1"/>
  <c r="Y203" i="6"/>
  <c r="D44" i="4"/>
  <c r="Y147" i="6"/>
  <c r="Y108" i="6"/>
  <c r="B108" i="6" s="1"/>
  <c r="Y75" i="6"/>
  <c r="B75" i="6" s="1"/>
  <c r="Y191" i="6"/>
  <c r="B191" i="6" s="1"/>
  <c r="C23" i="4"/>
  <c r="Y17" i="6"/>
  <c r="Y37" i="6"/>
  <c r="B37" i="6" s="1"/>
  <c r="Y15" i="6"/>
  <c r="B15" i="6" s="1"/>
  <c r="Y23" i="6"/>
  <c r="B23" i="6" s="1"/>
  <c r="Y52" i="6"/>
  <c r="B52" i="6" s="1"/>
  <c r="Y76" i="6"/>
  <c r="B76" i="6" s="1"/>
  <c r="Y337" i="6"/>
  <c r="Y217" i="6"/>
  <c r="Y73" i="6"/>
  <c r="B73" i="6" s="1"/>
  <c r="Y103" i="6"/>
  <c r="B103" i="6" s="1"/>
  <c r="Y139" i="6"/>
  <c r="Y194" i="6"/>
  <c r="Y207" i="6"/>
  <c r="Y110" i="6"/>
  <c r="B110" i="6" s="1"/>
  <c r="Y222" i="6"/>
  <c r="Y354" i="6"/>
  <c r="Y63" i="6"/>
  <c r="B63" i="6" s="1"/>
  <c r="Y206" i="6"/>
  <c r="Y193" i="6"/>
  <c r="Y109" i="6"/>
  <c r="B109" i="6" s="1"/>
  <c r="Y301" i="6"/>
  <c r="Y244" i="6"/>
  <c r="Y265" i="6"/>
  <c r="Y292" i="6"/>
  <c r="Y77" i="6"/>
  <c r="Y336" i="6"/>
  <c r="Y284" i="6"/>
  <c r="Y143" i="6"/>
  <c r="B143" i="6" s="1"/>
  <c r="Y171" i="6"/>
  <c r="Y189" i="6"/>
  <c r="Y195" i="6"/>
  <c r="Y261" i="6"/>
  <c r="B261" i="6" s="1"/>
  <c r="Y283" i="6"/>
  <c r="Y317" i="6"/>
  <c r="Y298" i="6"/>
  <c r="Y12" i="6"/>
  <c r="B12" i="6" s="1"/>
  <c r="Y50" i="6"/>
  <c r="Y80" i="6"/>
  <c r="B80" i="6" s="1"/>
  <c r="Y350" i="6"/>
  <c r="B350" i="6" s="1"/>
  <c r="Y142" i="6"/>
  <c r="B142" i="6" s="1"/>
  <c r="Y330" i="6"/>
  <c r="B330" i="6" s="1"/>
  <c r="Y174" i="6"/>
  <c r="Y182" i="6"/>
  <c r="Y196" i="6"/>
  <c r="Y274" i="6"/>
  <c r="B274" i="6" s="1"/>
  <c r="Y6" i="6"/>
  <c r="Y22" i="6"/>
  <c r="Y34" i="6"/>
  <c r="B34" i="6" s="1"/>
  <c r="Y134" i="6"/>
  <c r="Y138" i="6"/>
  <c r="D42" i="4"/>
  <c r="Y95" i="6"/>
  <c r="B95" i="6" s="1"/>
  <c r="E30" i="4"/>
  <c r="E31" i="4"/>
  <c r="Y286" i="6"/>
  <c r="B286" i="6" s="1"/>
  <c r="Y16" i="6"/>
  <c r="B16" i="6" s="1"/>
  <c r="Y267" i="6"/>
  <c r="B267" i="6" s="1"/>
  <c r="Y233" i="6"/>
  <c r="B233" i="6" s="1"/>
  <c r="Y33" i="6"/>
  <c r="B33" i="6" s="1"/>
  <c r="Y311" i="6"/>
  <c r="B311" i="6" s="1"/>
  <c r="Y140" i="6"/>
  <c r="Y65" i="6"/>
  <c r="B65" i="6" s="1"/>
  <c r="Y79" i="6"/>
  <c r="B79" i="6" s="1"/>
  <c r="Y251" i="6"/>
  <c r="Y31" i="6"/>
  <c r="B31" i="6" s="1"/>
  <c r="Y59" i="6"/>
  <c r="Y119" i="6"/>
  <c r="Y293" i="6"/>
  <c r="Y173" i="6"/>
  <c r="Y304" i="6"/>
  <c r="B304" i="6" s="1"/>
  <c r="Y197" i="6"/>
  <c r="B197" i="6" s="1"/>
  <c r="Y273" i="6"/>
  <c r="B273" i="6" s="1"/>
  <c r="Y319" i="6"/>
  <c r="B319" i="6" s="1"/>
  <c r="Y323" i="6"/>
  <c r="Y291" i="6"/>
  <c r="Y2" i="6"/>
  <c r="Y308" i="6"/>
  <c r="B308" i="6" s="1"/>
  <c r="Y280" i="6"/>
  <c r="Y322" i="6"/>
  <c r="Y190" i="6"/>
  <c r="Y198" i="6"/>
  <c r="B198" i="6" s="1"/>
  <c r="Y324" i="6"/>
  <c r="Y128" i="6"/>
  <c r="B128" i="6" s="1"/>
  <c r="Y168" i="6"/>
  <c r="B168" i="6" s="1"/>
  <c r="Y184" i="6"/>
  <c r="B184" i="6" s="1"/>
  <c r="Y210" i="6"/>
  <c r="Y248" i="6"/>
  <c r="B248" i="6" s="1"/>
  <c r="Y29" i="6"/>
  <c r="B29" i="6" s="1"/>
  <c r="C44" i="4"/>
  <c r="Y26" i="6"/>
  <c r="B26" i="6" s="1"/>
  <c r="Y115" i="6"/>
  <c r="B115" i="6" s="1"/>
  <c r="Y275" i="6"/>
  <c r="Y169" i="6"/>
  <c r="Y66" i="6"/>
  <c r="B66" i="6" s="1"/>
  <c r="Y146" i="6"/>
  <c r="Y67" i="6"/>
  <c r="Y262" i="6"/>
  <c r="Y55" i="6"/>
  <c r="B55" i="6" s="1"/>
  <c r="Y105" i="6"/>
  <c r="Y156" i="6"/>
  <c r="B156" i="6" s="1"/>
  <c r="Y214" i="6"/>
  <c r="B214" i="6" s="1"/>
  <c r="Y107" i="6"/>
  <c r="B107" i="6" s="1"/>
  <c r="Y92" i="6"/>
  <c r="Y45" i="6"/>
  <c r="Y346" i="6"/>
  <c r="Y269" i="6"/>
  <c r="Y285" i="6"/>
  <c r="B285" i="6" s="1"/>
  <c r="Y255" i="6"/>
  <c r="B255" i="6" s="1"/>
  <c r="Y342" i="6"/>
  <c r="B342" i="6" s="1"/>
  <c r="Y49" i="6"/>
  <c r="Y344" i="6"/>
  <c r="B344" i="6" s="1"/>
  <c r="Y318" i="6"/>
  <c r="Y310" i="6"/>
  <c r="B310" i="6" s="1"/>
  <c r="Y121" i="6"/>
  <c r="Y131" i="6"/>
  <c r="Y288" i="6"/>
  <c r="Y343" i="6"/>
  <c r="B343" i="6" s="1"/>
  <c r="Y259" i="6"/>
  <c r="B259" i="6" s="1"/>
  <c r="Y175" i="6"/>
  <c r="Y181" i="6"/>
  <c r="B181" i="6" s="1"/>
  <c r="Y305" i="6"/>
  <c r="B305" i="6" s="1"/>
  <c r="Y199" i="6"/>
  <c r="B199" i="6" s="1"/>
  <c r="Y345" i="6"/>
  <c r="B345" i="6" s="1"/>
  <c r="Y231" i="6"/>
  <c r="B231" i="6" s="1"/>
  <c r="Y297" i="6"/>
  <c r="Y230" i="6"/>
  <c r="Y256" i="6"/>
  <c r="B256" i="6" s="1"/>
  <c r="Y332" i="6"/>
  <c r="Y58" i="6"/>
  <c r="B58" i="6" s="1"/>
  <c r="Y96" i="6"/>
  <c r="B96" i="6" s="1"/>
  <c r="Y106" i="6"/>
  <c r="B106" i="6" s="1"/>
  <c r="Y312" i="6"/>
  <c r="Y130" i="6"/>
  <c r="B130" i="6" s="1"/>
  <c r="Y170" i="6"/>
  <c r="Y178" i="6"/>
  <c r="Y290" i="6"/>
  <c r="Y328" i="6"/>
  <c r="B328" i="6" s="1"/>
  <c r="Y216" i="6"/>
  <c r="Y228" i="6"/>
  <c r="Y4" i="6"/>
  <c r="Y24" i="6"/>
  <c r="B24" i="6" s="1"/>
  <c r="Y32" i="6"/>
  <c r="B32" i="6" s="1"/>
  <c r="Y42" i="6"/>
  <c r="B42" i="6" s="1"/>
  <c r="Y112" i="6"/>
  <c r="Y132" i="6"/>
  <c r="Y136" i="6"/>
  <c r="B136" i="6" s="1"/>
  <c r="Y158" i="6"/>
  <c r="Y200" i="6"/>
  <c r="B200" i="6" s="1"/>
  <c r="E23" i="4"/>
  <c r="C25" i="4"/>
  <c r="E29" i="4"/>
  <c r="AK203" i="6"/>
  <c r="AK227" i="6"/>
  <c r="AK93" i="6"/>
  <c r="AK163" i="6"/>
  <c r="AK223" i="6"/>
  <c r="AK235" i="6"/>
  <c r="AK123" i="6"/>
  <c r="AK25" i="6"/>
  <c r="AQ25" i="6" s="1"/>
  <c r="AP25" i="6" s="1"/>
  <c r="H25" i="6" s="1"/>
  <c r="AK277" i="6"/>
  <c r="AK41" i="6"/>
  <c r="AK276" i="6"/>
  <c r="AK194" i="6"/>
  <c r="AK110" i="6"/>
  <c r="AK300" i="6"/>
  <c r="AK78" i="6"/>
  <c r="AK244" i="6"/>
  <c r="AK57" i="6"/>
  <c r="AK336" i="6"/>
  <c r="AK129" i="6"/>
  <c r="AK282" i="6"/>
  <c r="AK189" i="6"/>
  <c r="AK261" i="6"/>
  <c r="AK317" i="6"/>
  <c r="AK12" i="6"/>
  <c r="AK268" i="6"/>
  <c r="AK330" i="6"/>
  <c r="AK22" i="6"/>
  <c r="AK138" i="6"/>
  <c r="AK160" i="6"/>
  <c r="AK264" i="6"/>
  <c r="AK37" i="6"/>
  <c r="AK23" i="6"/>
  <c r="AK76" i="6"/>
  <c r="AK337" i="6"/>
  <c r="AK204" i="6"/>
  <c r="AK217" i="6"/>
  <c r="AK355" i="6"/>
  <c r="AK43" i="6"/>
  <c r="AK103" i="6"/>
  <c r="AK354" i="6"/>
  <c r="AK63" i="6"/>
  <c r="AK206" i="6"/>
  <c r="AK193" i="6"/>
  <c r="AK151" i="6"/>
  <c r="AK327" i="6"/>
  <c r="AK281" i="6"/>
  <c r="AK265" i="6"/>
  <c r="AK77" i="6"/>
  <c r="AK284" i="6"/>
  <c r="AK294" i="6"/>
  <c r="AK247" i="6"/>
  <c r="AK195" i="6"/>
  <c r="AK283" i="6"/>
  <c r="AK50" i="6"/>
  <c r="AK250" i="6"/>
  <c r="AK142" i="6"/>
  <c r="AK182" i="6"/>
  <c r="AK196" i="6"/>
  <c r="AK274" i="6"/>
  <c r="AK6" i="6"/>
  <c r="AK34" i="6"/>
  <c r="AK220" i="6"/>
  <c r="AK101" i="6"/>
  <c r="AK141" i="6"/>
  <c r="AK167" i="6"/>
  <c r="AK149" i="6"/>
  <c r="AK221" i="6"/>
  <c r="AK20" i="6"/>
  <c r="AK16" i="6"/>
  <c r="AK267" i="6"/>
  <c r="AK82" i="6"/>
  <c r="AK94" i="6"/>
  <c r="AK295" i="6"/>
  <c r="AK233" i="6"/>
  <c r="AK33" i="6"/>
  <c r="AK117" i="6"/>
  <c r="AK9" i="6"/>
  <c r="AK145" i="6"/>
  <c r="AK213" i="6"/>
  <c r="AK311" i="6"/>
  <c r="AK140" i="6"/>
  <c r="AK8" i="6"/>
  <c r="AK51" i="6"/>
  <c r="AK65" i="6"/>
  <c r="AK124" i="6"/>
  <c r="AK271" i="6"/>
  <c r="AK27" i="6"/>
  <c r="AK79" i="6"/>
  <c r="AK120" i="6"/>
  <c r="AK296" i="6"/>
  <c r="AK279" i="6"/>
  <c r="AK315" i="6"/>
  <c r="AK309" i="6"/>
  <c r="AK251" i="6"/>
  <c r="AK3" i="6"/>
  <c r="AK31" i="6"/>
  <c r="AK316" i="6"/>
  <c r="AK59" i="6"/>
  <c r="AK329" i="6"/>
  <c r="AK321" i="6"/>
  <c r="AK254" i="6"/>
  <c r="AK119" i="6"/>
  <c r="AK293" i="6"/>
  <c r="AK253" i="6"/>
  <c r="AK153" i="6"/>
  <c r="AK257" i="6"/>
  <c r="AK173" i="6"/>
  <c r="AK278" i="6"/>
  <c r="AK304" i="6"/>
  <c r="AK197" i="6"/>
  <c r="AK273" i="6"/>
  <c r="AK339" i="6"/>
  <c r="AK319" i="6"/>
  <c r="AK323" i="6"/>
  <c r="AK291" i="6"/>
  <c r="AK2" i="6"/>
  <c r="AK30" i="6"/>
  <c r="AK54" i="6"/>
  <c r="AK308" i="6"/>
  <c r="AK280" i="6"/>
  <c r="AK114" i="6"/>
  <c r="AK122" i="6"/>
  <c r="AK144" i="6"/>
  <c r="AK322" i="6"/>
  <c r="AK176" i="6"/>
  <c r="AK190" i="6"/>
  <c r="AK198" i="6"/>
  <c r="AK324" i="6"/>
  <c r="AK226" i="6"/>
  <c r="AK28" i="6"/>
  <c r="AK72" i="6"/>
  <c r="AK84" i="6"/>
  <c r="AK86" i="6"/>
  <c r="AK100" i="6"/>
  <c r="AK118" i="6"/>
  <c r="AK128" i="6"/>
  <c r="AK164" i="6"/>
  <c r="AK168" i="6"/>
  <c r="AK184" i="6"/>
  <c r="AK188" i="6"/>
  <c r="AK210" i="6"/>
  <c r="AK248" i="6"/>
  <c r="AK306" i="6"/>
  <c r="AK326" i="6"/>
  <c r="AK238" i="6"/>
  <c r="AK242" i="6"/>
  <c r="AK29" i="6"/>
  <c r="AK19" i="6"/>
  <c r="AK26" i="6"/>
  <c r="AK60" i="6"/>
  <c r="AK115" i="6"/>
  <c r="AK162" i="6"/>
  <c r="AK275" i="6"/>
  <c r="AK169" i="6"/>
  <c r="AK18" i="6"/>
  <c r="AK66" i="6"/>
  <c r="AK87" i="6"/>
  <c r="AK146" i="6"/>
  <c r="AK67" i="6"/>
  <c r="AK262" i="6"/>
  <c r="AK11" i="6"/>
  <c r="AK55" i="6"/>
  <c r="AK68" i="6"/>
  <c r="AK105" i="6"/>
  <c r="AK156" i="6"/>
  <c r="AK272" i="6"/>
  <c r="AK214" i="6"/>
  <c r="AK83" i="6"/>
  <c r="AK64" i="6"/>
  <c r="AK107" i="6"/>
  <c r="AK92" i="6"/>
  <c r="AK45" i="6"/>
  <c r="AK346" i="6"/>
  <c r="AK269" i="6"/>
  <c r="AK285" i="6"/>
  <c r="AK255" i="6"/>
  <c r="AK342" i="6"/>
  <c r="AK49" i="6"/>
  <c r="AK344" i="6"/>
  <c r="AK318" i="6"/>
  <c r="AK307" i="6"/>
  <c r="AK310" i="6"/>
  <c r="AK121" i="6"/>
  <c r="AK131" i="6"/>
  <c r="AK288" i="6"/>
  <c r="AK343" i="6"/>
  <c r="AK259" i="6"/>
  <c r="AK175" i="6"/>
  <c r="AK181" i="6"/>
  <c r="AK305" i="6"/>
  <c r="AK199" i="6"/>
  <c r="AK345" i="6"/>
  <c r="AK231" i="6"/>
  <c r="AK297" i="6"/>
  <c r="AK351" i="6"/>
  <c r="AK230" i="6"/>
  <c r="AK256" i="6"/>
  <c r="AK332" i="6"/>
  <c r="AK58" i="6"/>
  <c r="AK96" i="6"/>
  <c r="AK106" i="6"/>
  <c r="AK312" i="6"/>
  <c r="AK130" i="6"/>
  <c r="AK152" i="6"/>
  <c r="AK170" i="6"/>
  <c r="AK178" i="6"/>
  <c r="AK290" i="6"/>
  <c r="AK328" i="6"/>
  <c r="AK216" i="6"/>
  <c r="AK228" i="6"/>
  <c r="AK4" i="6"/>
  <c r="AK24" i="6"/>
  <c r="AK32" i="6"/>
  <c r="AK42" i="6"/>
  <c r="AK104" i="6"/>
  <c r="AK112" i="6"/>
  <c r="AK132" i="6"/>
  <c r="AK136" i="6"/>
  <c r="AK158" i="6"/>
  <c r="AK200" i="6"/>
  <c r="AK81" i="6"/>
  <c r="AK133" i="6"/>
  <c r="AK161" i="6"/>
  <c r="AK211" i="6"/>
  <c r="AK225" i="6"/>
  <c r="AK21" i="6"/>
  <c r="AK111" i="6"/>
  <c r="AK35" i="6"/>
  <c r="AK157" i="6"/>
  <c r="AK185" i="6"/>
  <c r="AK229" i="6"/>
  <c r="AK89" i="6"/>
  <c r="AK127" i="6"/>
  <c r="AK159" i="6"/>
  <c r="AK209" i="6"/>
  <c r="AK47" i="6"/>
  <c r="AK165" i="6"/>
  <c r="AK237" i="6"/>
  <c r="AK85" i="6"/>
  <c r="AK241" i="6"/>
  <c r="AK17" i="6"/>
  <c r="AK15" i="6"/>
  <c r="AK52" i="6"/>
  <c r="AK91" i="6"/>
  <c r="AK73" i="6"/>
  <c r="AK139" i="6"/>
  <c r="AK207" i="6"/>
  <c r="AK222" i="6"/>
  <c r="AK252" i="6"/>
  <c r="AK109" i="6"/>
  <c r="AK301" i="6"/>
  <c r="AK347" i="6"/>
  <c r="AK292" i="6"/>
  <c r="AK302" i="6"/>
  <c r="AK143" i="6"/>
  <c r="AK171" i="6"/>
  <c r="AK331" i="6"/>
  <c r="AK289" i="6"/>
  <c r="AK298" i="6"/>
  <c r="AK80" i="6"/>
  <c r="AK350" i="6"/>
  <c r="AK174" i="6"/>
  <c r="AK352" i="6"/>
  <c r="AK44" i="6"/>
  <c r="AK134" i="6"/>
  <c r="AK61" i="6"/>
  <c r="AK155" i="6"/>
  <c r="AK39" i="6"/>
  <c r="AK205" i="6"/>
  <c r="AK71" i="6"/>
  <c r="AK286" i="6"/>
  <c r="AK14" i="6"/>
  <c r="AK299" i="6"/>
  <c r="AK5" i="6"/>
  <c r="AK36" i="6"/>
  <c r="AK13" i="6"/>
  <c r="AK74" i="6"/>
  <c r="AK88" i="6"/>
  <c r="AK125" i="6"/>
  <c r="AK166" i="6"/>
  <c r="AK179" i="6"/>
  <c r="AK219" i="6"/>
  <c r="AK239" i="6"/>
  <c r="AK7" i="6"/>
  <c r="AK56" i="6"/>
  <c r="AK147" i="6"/>
  <c r="AK243" i="6"/>
  <c r="AK40" i="6"/>
  <c r="AK69" i="6"/>
  <c r="AK135" i="6"/>
  <c r="AK187" i="6"/>
  <c r="AK202" i="6"/>
  <c r="AK137" i="6"/>
  <c r="AK287" i="6"/>
  <c r="AK38" i="6"/>
  <c r="AK245" i="6"/>
  <c r="AK108" i="6"/>
  <c r="AK215" i="6"/>
  <c r="AK335" i="6"/>
  <c r="AK90" i="6"/>
  <c r="AK113" i="6"/>
  <c r="AK97" i="6"/>
  <c r="AK62" i="6"/>
  <c r="AK99" i="6"/>
  <c r="AK325" i="6"/>
  <c r="AK333" i="6"/>
  <c r="AK334" i="6"/>
  <c r="AK353" i="6"/>
  <c r="AK340" i="6"/>
  <c r="AK53" i="6"/>
  <c r="AK75" i="6"/>
  <c r="AK95" i="6"/>
  <c r="AK249" i="6"/>
  <c r="AK246" i="6"/>
  <c r="AK266" i="6"/>
  <c r="AK313" i="6"/>
  <c r="AK349" i="6"/>
  <c r="AK263" i="6"/>
  <c r="AK260" i="6"/>
  <c r="AK177" i="6"/>
  <c r="AK183" i="6"/>
  <c r="AK191" i="6"/>
  <c r="AK201" i="6"/>
  <c r="AK348" i="6"/>
  <c r="AK341" i="6"/>
  <c r="AK303" i="6"/>
  <c r="AK234" i="6"/>
  <c r="AK10" i="6"/>
  <c r="AK48" i="6"/>
  <c r="AK338" i="6"/>
  <c r="AK320" i="6"/>
  <c r="AK258" i="6"/>
  <c r="AK116" i="6"/>
  <c r="AK270" i="6"/>
  <c r="AK154" i="6"/>
  <c r="AK172" i="6"/>
  <c r="AK180" i="6"/>
  <c r="AK192" i="6"/>
  <c r="AK314" i="6"/>
  <c r="AK218" i="6"/>
  <c r="AK232" i="6"/>
  <c r="AK46" i="6"/>
  <c r="AK70" i="6"/>
  <c r="AK98" i="6"/>
  <c r="AK102" i="6"/>
  <c r="AK126" i="6"/>
  <c r="AK148" i="6"/>
  <c r="AK150" i="6"/>
  <c r="AK186" i="6"/>
  <c r="AK208" i="6"/>
  <c r="AK212" i="6"/>
  <c r="AK224" i="6"/>
  <c r="AK236" i="6"/>
  <c r="AK240" i="6"/>
  <c r="C29" i="4"/>
  <c r="C30" i="4"/>
  <c r="C31" i="4"/>
  <c r="AQ53" i="6" l="1"/>
  <c r="AP53" i="6" s="1"/>
  <c r="H53" i="6" s="1"/>
  <c r="AQ258" i="6"/>
  <c r="AP258" i="6" s="1"/>
  <c r="H258" i="6" s="1"/>
  <c r="B258" i="6"/>
  <c r="AL258" i="6"/>
  <c r="B53" i="6"/>
  <c r="AL53" i="6"/>
  <c r="C34" i="4"/>
  <c r="J25" i="6"/>
  <c r="AN53" i="6"/>
  <c r="AM53" i="6" s="1"/>
  <c r="D53" i="6" s="1"/>
  <c r="AN258" i="6"/>
  <c r="AM258" i="6" s="1"/>
  <c r="D258" i="6" s="1"/>
  <c r="AN25" i="6"/>
  <c r="AM25" i="6" s="1"/>
  <c r="D25" i="6" s="1"/>
  <c r="J53" i="6" l="1"/>
  <c r="AO25" i="6"/>
  <c r="F25" i="6" s="1"/>
  <c r="AO53" i="6"/>
  <c r="F53" i="6" s="1"/>
  <c r="J258" i="6"/>
  <c r="AO258" i="6"/>
  <c r="F258" i="6" s="1"/>
  <c r="L102" i="10" l="1"/>
  <c r="U102" i="10" s="1"/>
  <c r="W102" i="10" s="1"/>
  <c r="BB102" i="6"/>
  <c r="L330" i="10"/>
  <c r="U330" i="10" s="1"/>
  <c r="W330" i="10" s="1"/>
  <c r="X330" i="10" s="1"/>
  <c r="BB330" i="6"/>
  <c r="L276" i="10"/>
  <c r="U276" i="10" s="1"/>
  <c r="W276" i="10" s="1"/>
  <c r="X276" i="10" s="1"/>
  <c r="BB276" i="6"/>
  <c r="L160" i="10"/>
  <c r="U160" i="10" s="1"/>
  <c r="W160" i="10" s="1"/>
  <c r="Z160" i="10" s="1"/>
  <c r="BB160" i="6"/>
  <c r="BB337" i="6"/>
  <c r="L337" i="10"/>
  <c r="U337" i="10" s="1"/>
  <c r="W337" i="10" s="1"/>
  <c r="L72" i="10"/>
  <c r="U72" i="10" s="1"/>
  <c r="W72" i="10" s="1"/>
  <c r="BB72" i="6"/>
  <c r="L343" i="10"/>
  <c r="U343" i="10" s="1"/>
  <c r="W343" i="10" s="1"/>
  <c r="Z343" i="10" s="1"/>
  <c r="BB343" i="6"/>
  <c r="L46" i="10"/>
  <c r="U46" i="10" s="1"/>
  <c r="W46" i="10" s="1"/>
  <c r="BB46" i="6"/>
  <c r="BB97" i="6"/>
  <c r="L97" i="10"/>
  <c r="U97" i="10" s="1"/>
  <c r="W97" i="10" s="1"/>
  <c r="L331" i="10"/>
  <c r="U331" i="10" s="1"/>
  <c r="W331" i="10" s="1"/>
  <c r="BB331" i="6"/>
  <c r="L294" i="10"/>
  <c r="U294" i="10" s="1"/>
  <c r="W294" i="10" s="1"/>
  <c r="BB294" i="6"/>
  <c r="L12" i="10"/>
  <c r="U12" i="10" s="1"/>
  <c r="W12" i="10" s="1"/>
  <c r="Z12" i="10" s="1"/>
  <c r="BB12" i="6"/>
  <c r="BB193" i="6"/>
  <c r="L193" i="10"/>
  <c r="U193" i="10" s="1"/>
  <c r="W193" i="10" s="1"/>
  <c r="L355" i="10"/>
  <c r="U355" i="10" s="1"/>
  <c r="W355" i="10" s="1"/>
  <c r="BB355" i="6"/>
  <c r="BB281" i="6"/>
  <c r="L281" i="10"/>
  <c r="U281" i="10" s="1"/>
  <c r="W281" i="10" s="1"/>
  <c r="L3" i="10"/>
  <c r="U3" i="10" s="1"/>
  <c r="W3" i="10" s="1"/>
  <c r="Z3" i="10" s="1"/>
  <c r="BB3" i="6"/>
  <c r="L293" i="10"/>
  <c r="U293" i="10" s="1"/>
  <c r="W293" i="10" s="1"/>
  <c r="Z293" i="10" s="1"/>
  <c r="BB293" i="6"/>
  <c r="L63" i="10"/>
  <c r="U63" i="10" s="1"/>
  <c r="W63" i="10" s="1"/>
  <c r="Z63" i="10" s="1"/>
  <c r="BB63" i="6"/>
  <c r="L229" i="10"/>
  <c r="U229" i="10" s="1"/>
  <c r="W229" i="10" s="1"/>
  <c r="Z229" i="10" s="1"/>
  <c r="BB229" i="6"/>
  <c r="L48" i="10"/>
  <c r="U48" i="10" s="1"/>
  <c r="W48" i="10" s="1"/>
  <c r="BB48" i="6"/>
  <c r="L103" i="10"/>
  <c r="U103" i="10" s="1"/>
  <c r="W103" i="10" s="1"/>
  <c r="Y103" i="10" s="1"/>
  <c r="BB103" i="6"/>
  <c r="L8" i="10"/>
  <c r="U8" i="10" s="1"/>
  <c r="W8" i="10" s="1"/>
  <c r="BB8" i="6"/>
  <c r="L248" i="10"/>
  <c r="U248" i="10" s="1"/>
  <c r="W248" i="10" s="1"/>
  <c r="BB248" i="6"/>
  <c r="L186" i="10"/>
  <c r="U186" i="10" s="1"/>
  <c r="W186" i="10" s="1"/>
  <c r="BB186" i="6"/>
  <c r="L136" i="10"/>
  <c r="U136" i="10" s="1"/>
  <c r="W136" i="10" s="1"/>
  <c r="BB136" i="6"/>
  <c r="L69" i="10"/>
  <c r="U69" i="10" s="1"/>
  <c r="W69" i="10" s="1"/>
  <c r="BB69" i="6"/>
  <c r="L245" i="10"/>
  <c r="U245" i="10" s="1"/>
  <c r="W245" i="10" s="1"/>
  <c r="BB245" i="6"/>
  <c r="L132" i="10"/>
  <c r="U132" i="10" s="1"/>
  <c r="W132" i="10" s="1"/>
  <c r="BB132" i="6"/>
  <c r="L70" i="10"/>
  <c r="U70" i="10" s="1"/>
  <c r="W70" i="10" s="1"/>
  <c r="BB70" i="6"/>
  <c r="L152" i="10"/>
  <c r="U152" i="10" s="1"/>
  <c r="W152" i="10" s="1"/>
  <c r="BB152" i="6"/>
  <c r="L6" i="10"/>
  <c r="U6" i="10" s="1"/>
  <c r="W6" i="10" s="1"/>
  <c r="BB6" i="6"/>
  <c r="AC6" i="6" s="1"/>
  <c r="L223" i="10"/>
  <c r="U223" i="10" s="1"/>
  <c r="W223" i="10" s="1"/>
  <c r="BB223" i="6"/>
  <c r="L158" i="10"/>
  <c r="U158" i="10" s="1"/>
  <c r="W158" i="10" s="1"/>
  <c r="BB158" i="6"/>
  <c r="BB49" i="6"/>
  <c r="L49" i="10"/>
  <c r="U49" i="10" s="1"/>
  <c r="W49" i="10" s="1"/>
  <c r="L108" i="10"/>
  <c r="U108" i="10" s="1"/>
  <c r="W108" i="10" s="1"/>
  <c r="BB108" i="6"/>
  <c r="L31" i="10"/>
  <c r="U31" i="10" s="1"/>
  <c r="W31" i="10" s="1"/>
  <c r="BB31" i="6"/>
  <c r="L30" i="10"/>
  <c r="U30" i="10" s="1"/>
  <c r="W30" i="10" s="1"/>
  <c r="BB30" i="6"/>
  <c r="L324" i="10"/>
  <c r="U324" i="10" s="1"/>
  <c r="W324" i="10" s="1"/>
  <c r="BB324" i="6"/>
  <c r="L208" i="10"/>
  <c r="U208" i="10" s="1"/>
  <c r="W208" i="10" s="1"/>
  <c r="BB208" i="6"/>
  <c r="BB185" i="6"/>
  <c r="L185" i="10"/>
  <c r="U185" i="10" s="1"/>
  <c r="W185" i="10" s="1"/>
  <c r="X185" i="10" s="1"/>
  <c r="L110" i="10"/>
  <c r="U110" i="10" s="1"/>
  <c r="W110" i="10" s="1"/>
  <c r="X110" i="10" s="1"/>
  <c r="BB110" i="6"/>
  <c r="L288" i="10"/>
  <c r="U288" i="10" s="1"/>
  <c r="W288" i="10" s="1"/>
  <c r="Y288" i="10" s="1"/>
  <c r="BB288" i="6"/>
  <c r="L219" i="10"/>
  <c r="U219" i="10" s="1"/>
  <c r="W219" i="10" s="1"/>
  <c r="BB219" i="6"/>
  <c r="BB161" i="6"/>
  <c r="L161" i="10"/>
  <c r="U161" i="10" s="1"/>
  <c r="W161" i="10" s="1"/>
  <c r="L118" i="10"/>
  <c r="U118" i="10" s="1"/>
  <c r="W118" i="10" s="1"/>
  <c r="Y118" i="10" s="1"/>
  <c r="BB118" i="6"/>
  <c r="L230" i="10"/>
  <c r="U230" i="10" s="1"/>
  <c r="W230" i="10" s="1"/>
  <c r="BB230" i="6"/>
  <c r="BB169" i="6"/>
  <c r="L169" i="10"/>
  <c r="U169" i="10" s="1"/>
  <c r="W169" i="10" s="1"/>
  <c r="L206" i="10"/>
  <c r="U206" i="10" s="1"/>
  <c r="W206" i="10" s="1"/>
  <c r="BB206" i="6"/>
  <c r="L28" i="10"/>
  <c r="U28" i="10" s="1"/>
  <c r="W28" i="10" s="1"/>
  <c r="Z28" i="10" s="1"/>
  <c r="BB28" i="6"/>
  <c r="L151" i="10"/>
  <c r="U151" i="10" s="1"/>
  <c r="W151" i="10" s="1"/>
  <c r="Z151" i="10" s="1"/>
  <c r="BB151" i="6"/>
  <c r="L263" i="10"/>
  <c r="U263" i="10" s="1"/>
  <c r="W263" i="10" s="1"/>
  <c r="Z263" i="10" s="1"/>
  <c r="BB263" i="6"/>
  <c r="L277" i="10"/>
  <c r="U277" i="10" s="1"/>
  <c r="W277" i="10" s="1"/>
  <c r="BB277" i="6"/>
  <c r="L279" i="10"/>
  <c r="U279" i="10" s="1"/>
  <c r="W279" i="10" s="1"/>
  <c r="BB279" i="6"/>
  <c r="L307" i="10"/>
  <c r="U307" i="10" s="1"/>
  <c r="W307" i="10" s="1"/>
  <c r="Z307" i="10" s="1"/>
  <c r="BB307" i="6"/>
  <c r="BB153" i="6"/>
  <c r="L153" i="10"/>
  <c r="U153" i="10" s="1"/>
  <c r="W153" i="10" s="1"/>
  <c r="L192" i="10"/>
  <c r="U192" i="10" s="1"/>
  <c r="W192" i="10" s="1"/>
  <c r="BB192" i="6"/>
  <c r="L255" i="10"/>
  <c r="U255" i="10" s="1"/>
  <c r="W255" i="10" s="1"/>
  <c r="Y255" i="10" s="1"/>
  <c r="BB255" i="6"/>
  <c r="L315" i="10"/>
  <c r="U315" i="10" s="1"/>
  <c r="W315" i="10" s="1"/>
  <c r="BB315" i="6"/>
  <c r="L244" i="10"/>
  <c r="U244" i="10" s="1"/>
  <c r="W244" i="10" s="1"/>
  <c r="BB244" i="6"/>
  <c r="L22" i="10"/>
  <c r="U22" i="10" s="1"/>
  <c r="W22" i="10" s="1"/>
  <c r="BB22" i="6"/>
  <c r="L86" i="10"/>
  <c r="U86" i="10" s="1"/>
  <c r="W86" i="10" s="1"/>
  <c r="X86" i="10" s="1"/>
  <c r="BB86" i="6"/>
  <c r="L350" i="10"/>
  <c r="U350" i="10" s="1"/>
  <c r="W350" i="10" s="1"/>
  <c r="BB350" i="6"/>
  <c r="L40" i="10"/>
  <c r="U40" i="10" s="1"/>
  <c r="W40" i="10" s="1"/>
  <c r="Y40" i="10" s="1"/>
  <c r="BB40" i="6"/>
  <c r="L296" i="10"/>
  <c r="U296" i="10" s="1"/>
  <c r="W296" i="10" s="1"/>
  <c r="BB296" i="6"/>
  <c r="L20" i="10"/>
  <c r="U20" i="10" s="1"/>
  <c r="W20" i="10" s="1"/>
  <c r="BB20" i="6"/>
  <c r="L62" i="10"/>
  <c r="U62" i="10" s="1"/>
  <c r="W62" i="10" s="1"/>
  <c r="BB62" i="6"/>
  <c r="L175" i="10"/>
  <c r="U175" i="10" s="1"/>
  <c r="W175" i="10" s="1"/>
  <c r="BB175" i="6"/>
  <c r="L291" i="10"/>
  <c r="U291" i="10" s="1"/>
  <c r="W291" i="10" s="1"/>
  <c r="X291" i="10" s="1"/>
  <c r="BB291" i="6"/>
  <c r="L36" i="10"/>
  <c r="U36" i="10" s="1"/>
  <c r="W36" i="10" s="1"/>
  <c r="BB36" i="6"/>
  <c r="BB122" i="6"/>
  <c r="L122" i="10"/>
  <c r="U122" i="10" s="1"/>
  <c r="W122" i="10" s="1"/>
  <c r="L237" i="10"/>
  <c r="U237" i="10" s="1"/>
  <c r="W237" i="10" s="1"/>
  <c r="Y237" i="10" s="1"/>
  <c r="BB237" i="6"/>
  <c r="L254" i="10"/>
  <c r="U254" i="10" s="1"/>
  <c r="W254" i="10" s="1"/>
  <c r="BB254" i="6"/>
  <c r="BB218" i="6"/>
  <c r="L218" i="10"/>
  <c r="U218" i="10" s="1"/>
  <c r="W218" i="10" s="1"/>
  <c r="L196" i="10"/>
  <c r="U196" i="10" s="1"/>
  <c r="W196" i="10" s="1"/>
  <c r="BB196" i="6"/>
  <c r="L149" i="10"/>
  <c r="U149" i="10" s="1"/>
  <c r="W149" i="10" s="1"/>
  <c r="BB149" i="6"/>
  <c r="L92" i="10"/>
  <c r="U92" i="10" s="1"/>
  <c r="W92" i="10" s="1"/>
  <c r="Y92" i="10" s="1"/>
  <c r="BB92" i="6"/>
  <c r="L341" i="10"/>
  <c r="U341" i="10" s="1"/>
  <c r="W341" i="10" s="1"/>
  <c r="BB341" i="6"/>
  <c r="L306" i="10"/>
  <c r="U306" i="10" s="1"/>
  <c r="W306" i="10" s="1"/>
  <c r="Y306" i="10" s="1"/>
  <c r="BB306" i="6"/>
  <c r="L98" i="10"/>
  <c r="U98" i="10" s="1"/>
  <c r="W98" i="10" s="1"/>
  <c r="BB98" i="6"/>
  <c r="BB210" i="6"/>
  <c r="L210" i="10"/>
  <c r="U210" i="10" s="1"/>
  <c r="W210" i="10" s="1"/>
  <c r="X210" i="10" s="1"/>
  <c r="L316" i="10"/>
  <c r="U316" i="10" s="1"/>
  <c r="W316" i="10" s="1"/>
  <c r="BB316" i="6"/>
  <c r="L5" i="10"/>
  <c r="U5" i="10" s="1"/>
  <c r="W5" i="10" s="1"/>
  <c r="BB5" i="6"/>
  <c r="BB194" i="6"/>
  <c r="L194" i="10"/>
  <c r="U194" i="10" s="1"/>
  <c r="W194" i="10" s="1"/>
  <c r="X194" i="10" s="1"/>
  <c r="L37" i="10"/>
  <c r="U37" i="10" s="1"/>
  <c r="W37" i="10" s="1"/>
  <c r="X37" i="10" s="1"/>
  <c r="BB37" i="6"/>
  <c r="L348" i="10"/>
  <c r="U348" i="10" s="1"/>
  <c r="W348" i="10" s="1"/>
  <c r="BB348" i="6"/>
  <c r="L226" i="10"/>
  <c r="U226" i="10" s="1"/>
  <c r="W226" i="10" s="1"/>
  <c r="Z226" i="10" s="1"/>
  <c r="BB226" i="6"/>
  <c r="BB154" i="6"/>
  <c r="L154" i="10"/>
  <c r="U154" i="10" s="1"/>
  <c r="W154" i="10" s="1"/>
  <c r="L141" i="10"/>
  <c r="U141" i="10" s="1"/>
  <c r="W141" i="10" s="1"/>
  <c r="BB141" i="6"/>
  <c r="L133" i="10"/>
  <c r="U133" i="10" s="1"/>
  <c r="W133" i="10" s="1"/>
  <c r="BB133" i="6"/>
  <c r="BB66" i="6"/>
  <c r="L66" i="10"/>
  <c r="U66" i="10" s="1"/>
  <c r="W66" i="10" s="1"/>
  <c r="Y66" i="10" s="1"/>
  <c r="L95" i="10"/>
  <c r="U95" i="10" s="1"/>
  <c r="W95" i="10" s="1"/>
  <c r="Y95" i="10" s="1"/>
  <c r="BB95" i="6"/>
  <c r="BB298" i="6"/>
  <c r="L298" i="10"/>
  <c r="U298" i="10" s="1"/>
  <c r="W298" i="10" s="1"/>
  <c r="L142" i="10"/>
  <c r="U142" i="10" s="1"/>
  <c r="W142" i="10" s="1"/>
  <c r="BB142" i="6"/>
  <c r="L261" i="10"/>
  <c r="U261" i="10" s="1"/>
  <c r="W261" i="10" s="1"/>
  <c r="BB261" i="6"/>
  <c r="BB106" i="6"/>
  <c r="L106" i="10"/>
  <c r="U106" i="10" s="1"/>
  <c r="W106" i="10" s="1"/>
  <c r="L309" i="10"/>
  <c r="U309" i="10" s="1"/>
  <c r="W309" i="10" s="1"/>
  <c r="BB309" i="6"/>
  <c r="BB113" i="6"/>
  <c r="L113" i="10"/>
  <c r="U113" i="10" s="1"/>
  <c r="W113" i="10" s="1"/>
  <c r="L114" i="10"/>
  <c r="U114" i="10" s="1"/>
  <c r="W114" i="10" s="1"/>
  <c r="BB114" i="6"/>
  <c r="BB25" i="6"/>
  <c r="AC25" i="6" s="1"/>
  <c r="L25" i="10"/>
  <c r="U25" i="10" s="1"/>
  <c r="W25" i="10" s="1"/>
  <c r="BB257" i="6"/>
  <c r="L257" i="10"/>
  <c r="U257" i="10" s="1"/>
  <c r="W257" i="10" s="1"/>
  <c r="L258" i="10"/>
  <c r="U258" i="10" s="1"/>
  <c r="W258" i="10" s="1"/>
  <c r="BB258" i="6"/>
  <c r="AC258" i="6" s="1"/>
  <c r="L39" i="10"/>
  <c r="U39" i="10" s="1"/>
  <c r="W39" i="10" s="1"/>
  <c r="BB39" i="6"/>
  <c r="L213" i="10"/>
  <c r="U213" i="10" s="1"/>
  <c r="W213" i="10" s="1"/>
  <c r="BB213" i="6"/>
  <c r="L247" i="10"/>
  <c r="U247" i="10" s="1"/>
  <c r="W247" i="10" s="1"/>
  <c r="BB247" i="6"/>
  <c r="L173" i="10"/>
  <c r="U173" i="10" s="1"/>
  <c r="W173" i="10" s="1"/>
  <c r="BB173" i="6"/>
  <c r="L274" i="10"/>
  <c r="U274" i="10" s="1"/>
  <c r="W274" i="10" s="1"/>
  <c r="BB274" i="6"/>
  <c r="L24" i="10"/>
  <c r="U24" i="10" s="1"/>
  <c r="W24" i="10" s="1"/>
  <c r="BB24" i="6"/>
  <c r="L35" i="10"/>
  <c r="U35" i="10" s="1"/>
  <c r="W35" i="10" s="1"/>
  <c r="Z35" i="10" s="1"/>
  <c r="BB35" i="6"/>
  <c r="L184" i="10"/>
  <c r="U184" i="10" s="1"/>
  <c r="W184" i="10" s="1"/>
  <c r="Y184" i="10" s="1"/>
  <c r="BB184" i="6"/>
  <c r="L299" i="10"/>
  <c r="U299" i="10" s="1"/>
  <c r="W299" i="10" s="1"/>
  <c r="BB299" i="6"/>
  <c r="BB121" i="6"/>
  <c r="L121" i="10"/>
  <c r="U121" i="10" s="1"/>
  <c r="W121" i="10" s="1"/>
  <c r="L32" i="10"/>
  <c r="U32" i="10" s="1"/>
  <c r="W32" i="10" s="1"/>
  <c r="BB32" i="6"/>
  <c r="L353" i="10"/>
  <c r="U353" i="10" s="1"/>
  <c r="W353" i="10" s="1"/>
  <c r="BB353" i="6"/>
  <c r="L227" i="10"/>
  <c r="U227" i="10" s="1"/>
  <c r="W227" i="10" s="1"/>
  <c r="BB227" i="6"/>
  <c r="L87" i="10"/>
  <c r="U87" i="10" s="1"/>
  <c r="W87" i="10" s="1"/>
  <c r="BB87" i="6"/>
  <c r="BB178" i="6"/>
  <c r="L178" i="10"/>
  <c r="U178" i="10" s="1"/>
  <c r="W178" i="10" s="1"/>
  <c r="L332" i="10"/>
  <c r="U332" i="10" s="1"/>
  <c r="W332" i="10" s="1"/>
  <c r="BB332" i="6"/>
  <c r="L123" i="10"/>
  <c r="U123" i="10" s="1"/>
  <c r="W123" i="10" s="1"/>
  <c r="BB123" i="6"/>
  <c r="BB65" i="6"/>
  <c r="L65" i="10"/>
  <c r="U65" i="10" s="1"/>
  <c r="W65" i="10" s="1"/>
  <c r="L135" i="10"/>
  <c r="U135" i="10" s="1"/>
  <c r="W135" i="10" s="1"/>
  <c r="BB135" i="6"/>
  <c r="L232" i="10"/>
  <c r="U232" i="10" s="1"/>
  <c r="W232" i="10" s="1"/>
  <c r="BB232" i="6"/>
  <c r="L111" i="10"/>
  <c r="U111" i="10" s="1"/>
  <c r="W111" i="10" s="1"/>
  <c r="BB111" i="6"/>
  <c r="L68" i="10"/>
  <c r="U68" i="10" s="1"/>
  <c r="W68" i="10" s="1"/>
  <c r="BB68" i="6"/>
  <c r="L344" i="10"/>
  <c r="U344" i="10" s="1"/>
  <c r="W344" i="10" s="1"/>
  <c r="BB344" i="6"/>
  <c r="L220" i="10"/>
  <c r="U220" i="10" s="1"/>
  <c r="W220" i="10" s="1"/>
  <c r="BB220" i="6"/>
  <c r="L67" i="10"/>
  <c r="U67" i="10" s="1"/>
  <c r="W67" i="10" s="1"/>
  <c r="BB67" i="6"/>
  <c r="BB177" i="6"/>
  <c r="L177" i="10"/>
  <c r="U177" i="10" s="1"/>
  <c r="W177" i="10" s="1"/>
  <c r="L77" i="10"/>
  <c r="U77" i="10" s="1"/>
  <c r="W77" i="10" s="1"/>
  <c r="X77" i="10" s="1"/>
  <c r="BB77" i="6"/>
  <c r="L182" i="10"/>
  <c r="U182" i="10" s="1"/>
  <c r="W182" i="10" s="1"/>
  <c r="X182" i="10" s="1"/>
  <c r="BB182" i="6"/>
  <c r="L93" i="10"/>
  <c r="U93" i="10" s="1"/>
  <c r="W93" i="10" s="1"/>
  <c r="BB93" i="6"/>
  <c r="L52" i="10"/>
  <c r="U52" i="10" s="1"/>
  <c r="W52" i="10" s="1"/>
  <c r="BB52" i="6"/>
  <c r="L54" i="10"/>
  <c r="U54" i="10" s="1"/>
  <c r="W54" i="10" s="1"/>
  <c r="BB54" i="6"/>
  <c r="L64" i="10"/>
  <c r="U64" i="10" s="1"/>
  <c r="W64" i="10" s="1"/>
  <c r="BB64" i="6"/>
  <c r="L202" i="10"/>
  <c r="U202" i="10" s="1"/>
  <c r="W202" i="10" s="1"/>
  <c r="BB202" i="6"/>
  <c r="L29" i="10"/>
  <c r="U29" i="10" s="1"/>
  <c r="W29" i="10" s="1"/>
  <c r="BB29" i="6"/>
  <c r="L15" i="10"/>
  <c r="U15" i="10" s="1"/>
  <c r="W15" i="10" s="1"/>
  <c r="BB15" i="6"/>
  <c r="L275" i="10"/>
  <c r="U275" i="10" s="1"/>
  <c r="W275" i="10" s="1"/>
  <c r="Z275" i="10" s="1"/>
  <c r="BB275" i="6"/>
  <c r="L10" i="10"/>
  <c r="U10" i="10" s="1"/>
  <c r="W10" i="10" s="1"/>
  <c r="Z10" i="10" s="1"/>
  <c r="BB10" i="6"/>
  <c r="L55" i="10"/>
  <c r="BB55" i="6"/>
  <c r="L292" i="10"/>
  <c r="U292" i="10" s="1"/>
  <c r="W292" i="10" s="1"/>
  <c r="BB292" i="6"/>
  <c r="L75" i="10"/>
  <c r="U75" i="10" s="1"/>
  <c r="W75" i="10" s="1"/>
  <c r="X75" i="10" s="1"/>
  <c r="BB75" i="6"/>
  <c r="L16" i="10"/>
  <c r="U16" i="10" s="1"/>
  <c r="W16" i="10" s="1"/>
  <c r="BB16" i="6"/>
  <c r="L58" i="10"/>
  <c r="U58" i="10" s="1"/>
  <c r="W58" i="10" s="1"/>
  <c r="Z58" i="10" s="1"/>
  <c r="BB58" i="6"/>
  <c r="L335" i="10"/>
  <c r="U335" i="10" s="1"/>
  <c r="W335" i="10" s="1"/>
  <c r="Z335" i="10" s="1"/>
  <c r="BB335" i="6"/>
  <c r="L162" i="10"/>
  <c r="U162" i="10" s="1"/>
  <c r="W162" i="10" s="1"/>
  <c r="Y162" i="10" s="1"/>
  <c r="BB162" i="6"/>
  <c r="BB354" i="6"/>
  <c r="L354" i="10"/>
  <c r="U354" i="10" s="1"/>
  <c r="W354" i="10" s="1"/>
  <c r="Y354" i="10" s="1"/>
  <c r="L253" i="10"/>
  <c r="U253" i="10" s="1"/>
  <c r="W253" i="10" s="1"/>
  <c r="BB253" i="6"/>
  <c r="L346" i="10"/>
  <c r="U346" i="10" s="1"/>
  <c r="W346" i="10" s="1"/>
  <c r="BB346" i="6"/>
  <c r="L207" i="10"/>
  <c r="U207" i="10" s="1"/>
  <c r="W207" i="10" s="1"/>
  <c r="BB207" i="6"/>
  <c r="L147" i="10"/>
  <c r="U147" i="10" s="1"/>
  <c r="W147" i="10" s="1"/>
  <c r="BB147" i="6"/>
  <c r="BB297" i="6"/>
  <c r="L297" i="10"/>
  <c r="U297" i="10" s="1"/>
  <c r="W297" i="10" s="1"/>
  <c r="Z297" i="10" s="1"/>
  <c r="L205" i="10"/>
  <c r="U205" i="10" s="1"/>
  <c r="W205" i="10" s="1"/>
  <c r="BB205" i="6"/>
  <c r="BB41" i="6"/>
  <c r="L41" i="10"/>
  <c r="U41" i="10" s="1"/>
  <c r="W41" i="10" s="1"/>
  <c r="L61" i="10"/>
  <c r="U61" i="10" s="1"/>
  <c r="W61" i="10" s="1"/>
  <c r="BB61" i="6"/>
  <c r="L11" i="10"/>
  <c r="U11" i="10" s="1"/>
  <c r="W11" i="10" s="1"/>
  <c r="BB11" i="6"/>
  <c r="L134" i="10"/>
  <c r="U134" i="10" s="1"/>
  <c r="W134" i="10" s="1"/>
  <c r="BB134" i="6"/>
  <c r="L216" i="10"/>
  <c r="U216" i="10" s="1"/>
  <c r="W216" i="10" s="1"/>
  <c r="BB216" i="6"/>
  <c r="L27" i="10"/>
  <c r="U27" i="10" s="1"/>
  <c r="W27" i="10" s="1"/>
  <c r="BB27" i="6"/>
  <c r="L148" i="10"/>
  <c r="U148" i="10" s="1"/>
  <c r="W148" i="10" s="1"/>
  <c r="BB148" i="6"/>
  <c r="L43" i="10"/>
  <c r="U43" i="10" s="1"/>
  <c r="W43" i="10" s="1"/>
  <c r="BB43" i="6"/>
  <c r="BB305" i="6"/>
  <c r="L305" i="10"/>
  <c r="U305" i="10" s="1"/>
  <c r="W305" i="10" s="1"/>
  <c r="Z305" i="10" s="1"/>
  <c r="L236" i="10"/>
  <c r="U236" i="10" s="1"/>
  <c r="W236" i="10" s="1"/>
  <c r="BB236" i="6"/>
  <c r="L336" i="10"/>
  <c r="U336" i="10" s="1"/>
  <c r="W336" i="10" s="1"/>
  <c r="BB336" i="6"/>
  <c r="L328" i="10"/>
  <c r="U328" i="10" s="1"/>
  <c r="W328" i="10" s="1"/>
  <c r="BB328" i="6"/>
  <c r="BB241" i="6"/>
  <c r="L241" i="10"/>
  <c r="U241" i="10" s="1"/>
  <c r="W241" i="10" s="1"/>
  <c r="L172" i="10"/>
  <c r="U172" i="10" s="1"/>
  <c r="W172" i="10" s="1"/>
  <c r="Y172" i="10" s="1"/>
  <c r="BB172" i="6"/>
  <c r="BB313" i="6"/>
  <c r="L313" i="10"/>
  <c r="U313" i="10" s="1"/>
  <c r="W313" i="10" s="1"/>
  <c r="Z313" i="10" s="1"/>
  <c r="L174" i="10"/>
  <c r="U174" i="10" s="1"/>
  <c r="W174" i="10" s="1"/>
  <c r="BB174" i="6"/>
  <c r="L352" i="10"/>
  <c r="U352" i="10" s="1"/>
  <c r="W352" i="10" s="1"/>
  <c r="BB352" i="6"/>
  <c r="L283" i="10"/>
  <c r="U283" i="10" s="1"/>
  <c r="W283" i="10" s="1"/>
  <c r="Y283" i="10" s="1"/>
  <c r="BB283" i="6"/>
  <c r="BB225" i="6"/>
  <c r="L225" i="10"/>
  <c r="U225" i="10" s="1"/>
  <c r="W225" i="10" s="1"/>
  <c r="L246" i="10"/>
  <c r="U246" i="10" s="1"/>
  <c r="W246" i="10" s="1"/>
  <c r="X246" i="10" s="1"/>
  <c r="BB246" i="6"/>
  <c r="L124" i="10"/>
  <c r="U124" i="10" s="1"/>
  <c r="W124" i="10" s="1"/>
  <c r="Y124" i="10" s="1"/>
  <c r="BB124" i="6"/>
  <c r="L301" i="10"/>
  <c r="U301" i="10" s="1"/>
  <c r="W301" i="10" s="1"/>
  <c r="BB301" i="6"/>
  <c r="BB73" i="6"/>
  <c r="L73" i="10"/>
  <c r="U73" i="10" s="1"/>
  <c r="W73" i="10" s="1"/>
  <c r="Z73" i="10" s="1"/>
  <c r="L100" i="10"/>
  <c r="U100" i="10" s="1"/>
  <c r="W100" i="10" s="1"/>
  <c r="BB100" i="6"/>
  <c r="L215" i="10"/>
  <c r="U215" i="10" s="1"/>
  <c r="W215" i="10" s="1"/>
  <c r="Y215" i="10" s="1"/>
  <c r="BB215" i="6"/>
  <c r="L239" i="10"/>
  <c r="U239" i="10" s="1"/>
  <c r="W239" i="10" s="1"/>
  <c r="Y239" i="10" s="1"/>
  <c r="BB239" i="6"/>
  <c r="L278" i="10"/>
  <c r="U278" i="10" s="1"/>
  <c r="W278" i="10" s="1"/>
  <c r="BB278" i="6"/>
  <c r="L311" i="10"/>
  <c r="U311" i="10" s="1"/>
  <c r="W311" i="10" s="1"/>
  <c r="BB311" i="6"/>
  <c r="L4" i="10"/>
  <c r="U4" i="10" s="1"/>
  <c r="W4" i="10" s="1"/>
  <c r="BB4" i="6"/>
  <c r="L14" i="10"/>
  <c r="U14" i="10" s="1"/>
  <c r="W14" i="10" s="1"/>
  <c r="BB14" i="6"/>
  <c r="L256" i="10"/>
  <c r="U256" i="10" s="1"/>
  <c r="W256" i="10" s="1"/>
  <c r="BB256" i="6"/>
  <c r="L319" i="10"/>
  <c r="U319" i="10" s="1"/>
  <c r="W319" i="10" s="1"/>
  <c r="BB319" i="6"/>
  <c r="L44" i="10"/>
  <c r="U44" i="10" s="1"/>
  <c r="W44" i="10" s="1"/>
  <c r="BB44" i="6"/>
  <c r="L308" i="10"/>
  <c r="U308" i="10" s="1"/>
  <c r="W308" i="10" s="1"/>
  <c r="BB308" i="6"/>
  <c r="L78" i="10"/>
  <c r="U78" i="10" s="1"/>
  <c r="W78" i="10" s="1"/>
  <c r="BB78" i="6"/>
  <c r="L150" i="10"/>
  <c r="U150" i="10" s="1"/>
  <c r="W150" i="10" s="1"/>
  <c r="Y150" i="10" s="1"/>
  <c r="BB150" i="6"/>
  <c r="L7" i="10"/>
  <c r="U7" i="10" s="1"/>
  <c r="W7" i="10" s="1"/>
  <c r="Y7" i="10" s="1"/>
  <c r="BB7" i="6"/>
  <c r="L104" i="10"/>
  <c r="U104" i="10" s="1"/>
  <c r="W104" i="10" s="1"/>
  <c r="BB104" i="6"/>
  <c r="L99" i="10"/>
  <c r="U99" i="10" s="1"/>
  <c r="W99" i="10" s="1"/>
  <c r="BB99" i="6"/>
  <c r="BB17" i="6"/>
  <c r="L17" i="10"/>
  <c r="U17" i="10" s="1"/>
  <c r="W17" i="10" s="1"/>
  <c r="L126" i="10"/>
  <c r="U126" i="10" s="1"/>
  <c r="W126" i="10" s="1"/>
  <c r="BB126" i="6"/>
  <c r="L112" i="10"/>
  <c r="U112" i="10" s="1"/>
  <c r="W112" i="10" s="1"/>
  <c r="BB112" i="6"/>
  <c r="L23" i="10"/>
  <c r="U23" i="10" s="1"/>
  <c r="W23" i="10" s="1"/>
  <c r="Y23" i="10" s="1"/>
  <c r="BB23" i="6"/>
  <c r="L115" i="10"/>
  <c r="U115" i="10" s="1"/>
  <c r="W115" i="10" s="1"/>
  <c r="BB115" i="6"/>
  <c r="L45" i="10"/>
  <c r="U45" i="10" s="1"/>
  <c r="W45" i="10" s="1"/>
  <c r="BB45" i="6"/>
  <c r="L240" i="10"/>
  <c r="U240" i="10" s="1"/>
  <c r="W240" i="10" s="1"/>
  <c r="Y240" i="10" s="1"/>
  <c r="BB240" i="6"/>
  <c r="L260" i="10"/>
  <c r="U260" i="10" s="1"/>
  <c r="W260" i="10" s="1"/>
  <c r="BB260" i="6"/>
  <c r="L157" i="10"/>
  <c r="U157" i="10" s="1"/>
  <c r="W157" i="10" s="1"/>
  <c r="BB157" i="6"/>
  <c r="BB314" i="6"/>
  <c r="L314" i="10"/>
  <c r="U314" i="10" s="1"/>
  <c r="W314" i="10" s="1"/>
  <c r="BB18" i="6"/>
  <c r="L18" i="10"/>
  <c r="U18" i="10" s="1"/>
  <c r="W18" i="10" s="1"/>
  <c r="X18" i="10" s="1"/>
  <c r="L351" i="10"/>
  <c r="U351" i="10" s="1"/>
  <c r="W351" i="10" s="1"/>
  <c r="BB351" i="6"/>
  <c r="BB329" i="6"/>
  <c r="L329" i="10"/>
  <c r="U329" i="10" s="1"/>
  <c r="W329" i="10" s="1"/>
  <c r="L326" i="10"/>
  <c r="U326" i="10" s="1"/>
  <c r="W326" i="10" s="1"/>
  <c r="BB326" i="6"/>
  <c r="L131" i="10"/>
  <c r="U131" i="10" s="1"/>
  <c r="W131" i="10" s="1"/>
  <c r="Z131" i="10" s="1"/>
  <c r="BB131" i="6"/>
  <c r="BB322" i="6"/>
  <c r="L322" i="10"/>
  <c r="U322" i="10" s="1"/>
  <c r="W322" i="10" s="1"/>
  <c r="Y322" i="10" s="1"/>
  <c r="BB145" i="6"/>
  <c r="L145" i="10"/>
  <c r="U145" i="10" s="1"/>
  <c r="W145" i="10" s="1"/>
  <c r="L80" i="10"/>
  <c r="U80" i="10" s="1"/>
  <c r="W80" i="10" s="1"/>
  <c r="BB80" i="6"/>
  <c r="L125" i="10"/>
  <c r="U125" i="10" s="1"/>
  <c r="W125" i="10" s="1"/>
  <c r="BB125" i="6"/>
  <c r="L165" i="10"/>
  <c r="U165" i="10" s="1"/>
  <c r="W165" i="10" s="1"/>
  <c r="BB165" i="6"/>
  <c r="L228" i="10"/>
  <c r="U228" i="10" s="1"/>
  <c r="W228" i="10" s="1"/>
  <c r="Y228" i="10" s="1"/>
  <c r="BB228" i="6"/>
  <c r="L191" i="10"/>
  <c r="U191" i="10" s="1"/>
  <c r="W191" i="10" s="1"/>
  <c r="Y191" i="10" s="1"/>
  <c r="BB191" i="6"/>
  <c r="L140" i="10"/>
  <c r="U140" i="10" s="1"/>
  <c r="W140" i="10" s="1"/>
  <c r="BB140" i="6"/>
  <c r="L84" i="10"/>
  <c r="U84" i="10" s="1"/>
  <c r="W84" i="10" s="1"/>
  <c r="Y84" i="10" s="1"/>
  <c r="BB84" i="6"/>
  <c r="L310" i="10"/>
  <c r="U310" i="10" s="1"/>
  <c r="W310" i="10" s="1"/>
  <c r="BB310" i="6"/>
  <c r="L85" i="10"/>
  <c r="U85" i="10" s="1"/>
  <c r="W85" i="10" s="1"/>
  <c r="BB85" i="6"/>
  <c r="L83" i="10"/>
  <c r="U83" i="10" s="1"/>
  <c r="W83" i="10" s="1"/>
  <c r="BB83" i="6"/>
  <c r="L269" i="10"/>
  <c r="U269" i="10" s="1"/>
  <c r="W269" i="10" s="1"/>
  <c r="BB269" i="6"/>
  <c r="L195" i="10"/>
  <c r="U195" i="10" s="1"/>
  <c r="W195" i="10" s="1"/>
  <c r="BB195" i="6"/>
  <c r="L187" i="10"/>
  <c r="U187" i="10" s="1"/>
  <c r="W187" i="10" s="1"/>
  <c r="BB187" i="6"/>
  <c r="L295" i="10"/>
  <c r="U295" i="10" s="1"/>
  <c r="W295" i="10" s="1"/>
  <c r="BB295" i="6"/>
  <c r="L347" i="10"/>
  <c r="U347" i="10" s="1"/>
  <c r="W347" i="10" s="1"/>
  <c r="BB347" i="6"/>
  <c r="BB209" i="6"/>
  <c r="L209" i="10"/>
  <c r="U209" i="10" s="1"/>
  <c r="W209" i="10" s="1"/>
  <c r="L242" i="10"/>
  <c r="U242" i="10" s="1"/>
  <c r="W242" i="10" s="1"/>
  <c r="BB242" i="6"/>
  <c r="BB266" i="6"/>
  <c r="L266" i="10"/>
  <c r="U266" i="10" s="1"/>
  <c r="W266" i="10" s="1"/>
  <c r="L200" i="10"/>
  <c r="U200" i="10" s="1"/>
  <c r="W200" i="10" s="1"/>
  <c r="BB200" i="6"/>
  <c r="L345" i="10"/>
  <c r="U345" i="10" s="1"/>
  <c r="W345" i="10" s="1"/>
  <c r="BB345" i="6"/>
  <c r="L271" i="10"/>
  <c r="U271" i="10" s="1"/>
  <c r="W271" i="10" s="1"/>
  <c r="BB271" i="6"/>
  <c r="L252" i="10"/>
  <c r="U252" i="10" s="1"/>
  <c r="W252" i="10" s="1"/>
  <c r="BB252" i="6"/>
  <c r="L287" i="10"/>
  <c r="U287" i="10" s="1"/>
  <c r="W287" i="10" s="1"/>
  <c r="BB287" i="6"/>
  <c r="L146" i="10"/>
  <c r="U146" i="10" s="1"/>
  <c r="W146" i="10" s="1"/>
  <c r="Y146" i="10" s="1"/>
  <c r="BB146" i="6"/>
  <c r="L42" i="10"/>
  <c r="U42" i="10" s="1"/>
  <c r="W42" i="10" s="1"/>
  <c r="BB42" i="6"/>
  <c r="L21" i="10"/>
  <c r="U21" i="10" s="1"/>
  <c r="W21" i="10" s="1"/>
  <c r="BB21" i="6"/>
  <c r="L156" i="10"/>
  <c r="U156" i="10" s="1"/>
  <c r="W156" i="10" s="1"/>
  <c r="X156" i="10" s="1"/>
  <c r="BB156" i="6"/>
  <c r="L60" i="10"/>
  <c r="U60" i="10" s="1"/>
  <c r="W60" i="10" s="1"/>
  <c r="X60" i="10" s="1"/>
  <c r="BB60" i="6"/>
  <c r="L231" i="10"/>
  <c r="U231" i="10" s="1"/>
  <c r="W231" i="10" s="1"/>
  <c r="BB231" i="6"/>
  <c r="L56" i="10"/>
  <c r="U56" i="10" s="1"/>
  <c r="W56" i="10" s="1"/>
  <c r="BB56" i="6"/>
  <c r="L155" i="10"/>
  <c r="U155" i="10" s="1"/>
  <c r="W155" i="10" s="1"/>
  <c r="BB155" i="6"/>
  <c r="L167" i="10"/>
  <c r="U167" i="10" s="1"/>
  <c r="W167" i="10" s="1"/>
  <c r="BB167" i="6"/>
  <c r="BB57" i="6"/>
  <c r="L57" i="10"/>
  <c r="U57" i="10" s="1"/>
  <c r="W57" i="10" s="1"/>
  <c r="Y57" i="10" s="1"/>
  <c r="BB250" i="6"/>
  <c r="L250" i="10"/>
  <c r="U250" i="10" s="1"/>
  <c r="W250" i="10" s="1"/>
  <c r="L179" i="10"/>
  <c r="U179" i="10" s="1"/>
  <c r="W179" i="10" s="1"/>
  <c r="Y179" i="10" s="1"/>
  <c r="BB179" i="6"/>
  <c r="L342" i="10"/>
  <c r="U342" i="10" s="1"/>
  <c r="W342" i="10" s="1"/>
  <c r="BB342" i="6"/>
  <c r="L180" i="10"/>
  <c r="U180" i="10" s="1"/>
  <c r="W180" i="10" s="1"/>
  <c r="Y180" i="10" s="1"/>
  <c r="BB180" i="6"/>
  <c r="L286" i="10"/>
  <c r="U286" i="10" s="1"/>
  <c r="W286" i="10" s="1"/>
  <c r="BB286" i="6"/>
  <c r="BB265" i="6"/>
  <c r="L265" i="10"/>
  <c r="U265" i="10" s="1"/>
  <c r="W265" i="10" s="1"/>
  <c r="L304" i="10"/>
  <c r="U304" i="10" s="1"/>
  <c r="W304" i="10" s="1"/>
  <c r="BB304" i="6"/>
  <c r="L13" i="10"/>
  <c r="U13" i="10" s="1"/>
  <c r="W13" i="10" s="1"/>
  <c r="BB13" i="6"/>
  <c r="L189" i="10"/>
  <c r="U189" i="10" s="1"/>
  <c r="W189" i="10" s="1"/>
  <c r="X189" i="10" s="1"/>
  <c r="BB189" i="6"/>
  <c r="BB89" i="6"/>
  <c r="L89" i="10"/>
  <c r="U89" i="10" s="1"/>
  <c r="W89" i="10" s="1"/>
  <c r="BB321" i="6"/>
  <c r="L321" i="10"/>
  <c r="U321" i="10" s="1"/>
  <c r="W321" i="10" s="1"/>
  <c r="BB50" i="6"/>
  <c r="L50" i="10"/>
  <c r="U50" i="10" s="1"/>
  <c r="W50" i="10" s="1"/>
  <c r="L181" i="10"/>
  <c r="U181" i="10" s="1"/>
  <c r="W181" i="10" s="1"/>
  <c r="BB181" i="6"/>
  <c r="BB34" i="6"/>
  <c r="L34" i="10"/>
  <c r="U34" i="10" s="1"/>
  <c r="W34" i="10" s="1"/>
  <c r="L53" i="10"/>
  <c r="U53" i="10" s="1"/>
  <c r="W53" i="10" s="1"/>
  <c r="BB53" i="6"/>
  <c r="AC53" i="6" s="1"/>
  <c r="L96" i="10"/>
  <c r="U96" i="10" s="1"/>
  <c r="W96" i="10" s="1"/>
  <c r="BB96" i="6"/>
  <c r="L190" i="10"/>
  <c r="U190" i="10" s="1"/>
  <c r="W190" i="10" s="1"/>
  <c r="BB190" i="6"/>
  <c r="BB201" i="6"/>
  <c r="L201" i="10"/>
  <c r="U201" i="10" s="1"/>
  <c r="W201" i="10" s="1"/>
  <c r="L272" i="10"/>
  <c r="U272" i="10" s="1"/>
  <c r="W272" i="10" s="1"/>
  <c r="BB272" i="6"/>
  <c r="L26" i="10"/>
  <c r="U26" i="10" s="1"/>
  <c r="W26" i="10" s="1"/>
  <c r="BB26" i="6"/>
  <c r="L334" i="10"/>
  <c r="U334" i="10" s="1"/>
  <c r="W334" i="10" s="1"/>
  <c r="BB334" i="6"/>
  <c r="L243" i="10"/>
  <c r="U243" i="10" s="1"/>
  <c r="W243" i="10" s="1"/>
  <c r="BB243" i="6"/>
  <c r="L264" i="10"/>
  <c r="U264" i="10" s="1"/>
  <c r="W264" i="10" s="1"/>
  <c r="BB264" i="6"/>
  <c r="BB249" i="6"/>
  <c r="L249" i="10"/>
  <c r="U249" i="10" s="1"/>
  <c r="W249" i="10" s="1"/>
  <c r="L171" i="10"/>
  <c r="U171" i="10" s="1"/>
  <c r="W171" i="10" s="1"/>
  <c r="BB171" i="6"/>
  <c r="L302" i="10"/>
  <c r="U302" i="10" s="1"/>
  <c r="W302" i="10" s="1"/>
  <c r="X302" i="10" s="1"/>
  <c r="BB302" i="6"/>
  <c r="L166" i="10"/>
  <c r="U166" i="10" s="1"/>
  <c r="W166" i="10" s="1"/>
  <c r="BB166" i="6"/>
  <c r="BB338" i="6"/>
  <c r="L338" i="10"/>
  <c r="U338" i="10" s="1"/>
  <c r="W338" i="10" s="1"/>
  <c r="L211" i="10"/>
  <c r="U211" i="10" s="1"/>
  <c r="W211" i="10" s="1"/>
  <c r="BB211" i="6"/>
  <c r="L159" i="10"/>
  <c r="U159" i="10" s="1"/>
  <c r="W159" i="10" s="1"/>
  <c r="BB159" i="6"/>
  <c r="L222" i="10"/>
  <c r="U222" i="10" s="1"/>
  <c r="W222" i="10" s="1"/>
  <c r="BB222" i="6"/>
  <c r="BB90" i="6"/>
  <c r="L90" i="10"/>
  <c r="U90" i="10" s="1"/>
  <c r="W90" i="10" s="1"/>
  <c r="L82" i="10"/>
  <c r="U82" i="10" s="1"/>
  <c r="W82" i="10" s="1"/>
  <c r="BB82" i="6"/>
  <c r="L38" i="10"/>
  <c r="U38" i="10" s="1"/>
  <c r="W38" i="10" s="1"/>
  <c r="BB38" i="6"/>
  <c r="L339" i="10"/>
  <c r="U339" i="10" s="1"/>
  <c r="W339" i="10" s="1"/>
  <c r="X339" i="10" s="1"/>
  <c r="BB339" i="6"/>
  <c r="L117" i="10"/>
  <c r="U117" i="10" s="1"/>
  <c r="W117" i="10" s="1"/>
  <c r="BB117" i="6"/>
  <c r="L109" i="10"/>
  <c r="U109" i="10" s="1"/>
  <c r="W109" i="10" s="1"/>
  <c r="X109" i="10" s="1"/>
  <c r="BB109" i="6"/>
  <c r="L120" i="10"/>
  <c r="U120" i="10" s="1"/>
  <c r="W120" i="10" s="1"/>
  <c r="Y120" i="10" s="1"/>
  <c r="BB120" i="6"/>
  <c r="L317" i="10"/>
  <c r="U317" i="10" s="1"/>
  <c r="W317" i="10" s="1"/>
  <c r="X317" i="10" s="1"/>
  <c r="BB317" i="6"/>
  <c r="L251" i="10"/>
  <c r="U251" i="10" s="1"/>
  <c r="W251" i="10" s="1"/>
  <c r="Y251" i="10" s="1"/>
  <c r="BB251" i="6"/>
  <c r="BB81" i="6"/>
  <c r="L81" i="10"/>
  <c r="U81" i="10" s="1"/>
  <c r="W81" i="10" s="1"/>
  <c r="L198" i="10"/>
  <c r="U198" i="10" s="1"/>
  <c r="W198" i="10" s="1"/>
  <c r="BB198" i="6"/>
  <c r="L280" i="10"/>
  <c r="U280" i="10" s="1"/>
  <c r="W280" i="10" s="1"/>
  <c r="BB280" i="6"/>
  <c r="L88" i="10"/>
  <c r="U88" i="10" s="1"/>
  <c r="W88" i="10" s="1"/>
  <c r="BB88" i="6"/>
  <c r="L340" i="10"/>
  <c r="U340" i="10" s="1"/>
  <c r="W340" i="10" s="1"/>
  <c r="BB340" i="6"/>
  <c r="L235" i="10"/>
  <c r="U235" i="10" s="1"/>
  <c r="W235" i="10" s="1"/>
  <c r="BB235" i="6"/>
  <c r="L183" i="10"/>
  <c r="U183" i="10" s="1"/>
  <c r="W183" i="10" s="1"/>
  <c r="Y183" i="10" s="1"/>
  <c r="BB183" i="6"/>
  <c r="BB234" i="6"/>
  <c r="L234" i="10"/>
  <c r="U234" i="10" s="1"/>
  <c r="W234" i="10" s="1"/>
  <c r="L76" i="10"/>
  <c r="U76" i="10" s="1"/>
  <c r="W76" i="10" s="1"/>
  <c r="BB76" i="6"/>
  <c r="L107" i="10"/>
  <c r="U107" i="10" s="1"/>
  <c r="W107" i="10" s="1"/>
  <c r="BB107" i="6"/>
  <c r="L119" i="10"/>
  <c r="U119" i="10" s="1"/>
  <c r="W119" i="10" s="1"/>
  <c r="BB119" i="6"/>
  <c r="L300" i="10"/>
  <c r="U300" i="10" s="1"/>
  <c r="W300" i="10" s="1"/>
  <c r="Z300" i="10" s="1"/>
  <c r="BB300" i="6"/>
  <c r="L212" i="10"/>
  <c r="U212" i="10" s="1"/>
  <c r="W212" i="10" s="1"/>
  <c r="BB212" i="6"/>
  <c r="L238" i="10"/>
  <c r="U238" i="10" s="1"/>
  <c r="W238" i="10" s="1"/>
  <c r="BB238" i="6"/>
  <c r="L91" i="10"/>
  <c r="U91" i="10" s="1"/>
  <c r="W91" i="10" s="1"/>
  <c r="BB91" i="6"/>
  <c r="BB33" i="6"/>
  <c r="L33" i="10"/>
  <c r="U33" i="10" s="1"/>
  <c r="W33" i="10" s="1"/>
  <c r="X33" i="10" s="1"/>
  <c r="BB289" i="6"/>
  <c r="L289" i="10"/>
  <c r="U289" i="10" s="1"/>
  <c r="W289" i="10" s="1"/>
  <c r="L318" i="10"/>
  <c r="U318" i="10" s="1"/>
  <c r="W318" i="10" s="1"/>
  <c r="Y318" i="10" s="1"/>
  <c r="BB318" i="6"/>
  <c r="L303" i="10"/>
  <c r="U303" i="10" s="1"/>
  <c r="W303" i="10" s="1"/>
  <c r="BB303" i="6"/>
  <c r="L221" i="10"/>
  <c r="U221" i="10" s="1"/>
  <c r="W221" i="10" s="1"/>
  <c r="BB221" i="6"/>
  <c r="L139" i="10"/>
  <c r="U139" i="10" s="1"/>
  <c r="W139" i="10" s="1"/>
  <c r="BB139" i="6"/>
  <c r="L164" i="10"/>
  <c r="U164" i="10" s="1"/>
  <c r="W164" i="10" s="1"/>
  <c r="X164" i="10" s="1"/>
  <c r="BB164" i="6"/>
  <c r="BB233" i="6"/>
  <c r="L233" i="10"/>
  <c r="U233" i="10" s="1"/>
  <c r="W233" i="10" s="1"/>
  <c r="BB74" i="6"/>
  <c r="L74" i="10"/>
  <c r="U74" i="10" s="1"/>
  <c r="W74" i="10" s="1"/>
  <c r="L325" i="10"/>
  <c r="U325" i="10" s="1"/>
  <c r="W325" i="10" s="1"/>
  <c r="BB325" i="6"/>
  <c r="L51" i="10"/>
  <c r="U51" i="10" s="1"/>
  <c r="W51" i="10" s="1"/>
  <c r="BB51" i="6"/>
  <c r="L204" i="10"/>
  <c r="U204" i="10" s="1"/>
  <c r="W204" i="10" s="1"/>
  <c r="Z204" i="10" s="1"/>
  <c r="BB204" i="6"/>
  <c r="L270" i="10"/>
  <c r="U270" i="10" s="1"/>
  <c r="W270" i="10" s="1"/>
  <c r="BB270" i="6"/>
  <c r="L320" i="10"/>
  <c r="U320" i="10" s="1"/>
  <c r="W320" i="10" s="1"/>
  <c r="Z320" i="10" s="1"/>
  <c r="BB320" i="6"/>
  <c r="L59" i="10"/>
  <c r="U59" i="10" s="1"/>
  <c r="W59" i="10" s="1"/>
  <c r="Y59" i="10" s="1"/>
  <c r="BB59" i="6"/>
  <c r="L116" i="10"/>
  <c r="U116" i="10" s="1"/>
  <c r="W116" i="10" s="1"/>
  <c r="BB116" i="6"/>
  <c r="BB9" i="6"/>
  <c r="L9" i="10"/>
  <c r="U9" i="10" s="1"/>
  <c r="W9" i="10" s="1"/>
  <c r="L285" i="10"/>
  <c r="U285" i="10" s="1"/>
  <c r="W285" i="10" s="1"/>
  <c r="BB285" i="6"/>
  <c r="L214" i="10"/>
  <c r="U214" i="10" s="1"/>
  <c r="W214" i="10" s="1"/>
  <c r="BB214" i="6"/>
  <c r="L71" i="10"/>
  <c r="U71" i="10" s="1"/>
  <c r="W71" i="10" s="1"/>
  <c r="BB71" i="6"/>
  <c r="L168" i="10"/>
  <c r="U168" i="10" s="1"/>
  <c r="W168" i="10" s="1"/>
  <c r="BB168" i="6"/>
  <c r="L163" i="10"/>
  <c r="U163" i="10" s="1"/>
  <c r="W163" i="10" s="1"/>
  <c r="BB163" i="6"/>
  <c r="BB137" i="6"/>
  <c r="L137" i="10"/>
  <c r="U137" i="10" s="1"/>
  <c r="W137" i="10" s="1"/>
  <c r="L47" i="10"/>
  <c r="U47" i="10" s="1"/>
  <c r="W47" i="10" s="1"/>
  <c r="BB47" i="6"/>
  <c r="L176" i="10"/>
  <c r="U176" i="10" s="1"/>
  <c r="W176" i="10" s="1"/>
  <c r="BB176" i="6"/>
  <c r="BB217" i="6"/>
  <c r="L217" i="10"/>
  <c r="U217" i="10" s="1"/>
  <c r="W217" i="10" s="1"/>
  <c r="X217" i="10" s="1"/>
  <c r="L224" i="10"/>
  <c r="U224" i="10" s="1"/>
  <c r="W224" i="10" s="1"/>
  <c r="BB224" i="6"/>
  <c r="L333" i="10"/>
  <c r="U333" i="10" s="1"/>
  <c r="W333" i="10" s="1"/>
  <c r="Z333" i="10" s="1"/>
  <c r="BB333" i="6"/>
  <c r="L19" i="10"/>
  <c r="U19" i="10" s="1"/>
  <c r="W19" i="10" s="1"/>
  <c r="BB19" i="6"/>
  <c r="L323" i="10"/>
  <c r="U323" i="10" s="1"/>
  <c r="W323" i="10" s="1"/>
  <c r="X323" i="10" s="1"/>
  <c r="BB323" i="6"/>
  <c r="L284" i="10"/>
  <c r="U284" i="10" s="1"/>
  <c r="W284" i="10" s="1"/>
  <c r="BB284" i="6"/>
  <c r="L290" i="10"/>
  <c r="U290" i="10" s="1"/>
  <c r="W290" i="10" s="1"/>
  <c r="BB290" i="6"/>
  <c r="L197" i="10"/>
  <c r="U197" i="10" s="1"/>
  <c r="W197" i="10" s="1"/>
  <c r="BB197" i="6"/>
  <c r="L349" i="10"/>
  <c r="U349" i="10" s="1"/>
  <c r="W349" i="10" s="1"/>
  <c r="Y349" i="10" s="1"/>
  <c r="BB349" i="6"/>
  <c r="BB2" i="6"/>
  <c r="L2" i="10"/>
  <c r="U2" i="10" s="1"/>
  <c r="W2" i="10" s="1"/>
  <c r="L268" i="10"/>
  <c r="U268" i="10" s="1"/>
  <c r="W268" i="10" s="1"/>
  <c r="BB268" i="6"/>
  <c r="L188" i="10"/>
  <c r="U188" i="10" s="1"/>
  <c r="W188" i="10" s="1"/>
  <c r="X188" i="10" s="1"/>
  <c r="BB188" i="6"/>
  <c r="L312" i="10"/>
  <c r="U312" i="10" s="1"/>
  <c r="W312" i="10" s="1"/>
  <c r="BB312" i="6"/>
  <c r="L203" i="10"/>
  <c r="U203" i="10" s="1"/>
  <c r="W203" i="10" s="1"/>
  <c r="Z203" i="10" s="1"/>
  <c r="BB203" i="6"/>
  <c r="BB170" i="6"/>
  <c r="L170" i="10"/>
  <c r="U170" i="10" s="1"/>
  <c r="W170" i="10" s="1"/>
  <c r="BB282" i="6"/>
  <c r="L282" i="10"/>
  <c r="U282" i="10" s="1"/>
  <c r="W282" i="10" s="1"/>
  <c r="BB105" i="6"/>
  <c r="L105" i="10"/>
  <c r="U105" i="10" s="1"/>
  <c r="W105" i="10" s="1"/>
  <c r="BB138" i="6"/>
  <c r="L138" i="10"/>
  <c r="U138" i="10" s="1"/>
  <c r="W138" i="10" s="1"/>
  <c r="X138" i="10" s="1"/>
  <c r="L101" i="10"/>
  <c r="U101" i="10" s="1"/>
  <c r="W101" i="10" s="1"/>
  <c r="BB101" i="6"/>
  <c r="L262" i="10"/>
  <c r="U262" i="10" s="1"/>
  <c r="W262" i="10" s="1"/>
  <c r="BB262" i="6"/>
  <c r="L94" i="10"/>
  <c r="U94" i="10" s="1"/>
  <c r="W94" i="10" s="1"/>
  <c r="BB94" i="6"/>
  <c r="L327" i="10"/>
  <c r="U327" i="10" s="1"/>
  <c r="W327" i="10" s="1"/>
  <c r="BB327" i="6"/>
  <c r="L199" i="10"/>
  <c r="U199" i="10" s="1"/>
  <c r="W199" i="10" s="1"/>
  <c r="Y199" i="10" s="1"/>
  <c r="BB199" i="6"/>
  <c r="L259" i="10"/>
  <c r="U259" i="10" s="1"/>
  <c r="W259" i="10" s="1"/>
  <c r="BB259" i="6"/>
  <c r="L143" i="10"/>
  <c r="U143" i="10" s="1"/>
  <c r="W143" i="10" s="1"/>
  <c r="Y143" i="10" s="1"/>
  <c r="BB143" i="6"/>
  <c r="BB129" i="6"/>
  <c r="L129" i="10"/>
  <c r="U129" i="10" s="1"/>
  <c r="W129" i="10" s="1"/>
  <c r="L127" i="10"/>
  <c r="U127" i="10" s="1"/>
  <c r="W127" i="10" s="1"/>
  <c r="Z127" i="10" s="1"/>
  <c r="BB127" i="6"/>
  <c r="L79" i="10"/>
  <c r="U79" i="10" s="1"/>
  <c r="W79" i="10" s="1"/>
  <c r="Y79" i="10" s="1"/>
  <c r="BB79" i="6"/>
  <c r="L267" i="10"/>
  <c r="U267" i="10" s="1"/>
  <c r="W267" i="10" s="1"/>
  <c r="BB267" i="6"/>
  <c r="BB273" i="6"/>
  <c r="L273" i="10"/>
  <c r="U273" i="10" s="1"/>
  <c r="W273" i="10" s="1"/>
  <c r="L128" i="10"/>
  <c r="U128" i="10" s="1"/>
  <c r="W128" i="10" s="1"/>
  <c r="BB128" i="6"/>
  <c r="L144" i="10"/>
  <c r="U144" i="10" s="1"/>
  <c r="W144" i="10" s="1"/>
  <c r="BB144" i="6"/>
  <c r="L130" i="10"/>
  <c r="U130" i="10" s="1"/>
  <c r="W130" i="10" s="1"/>
  <c r="BB130" i="6"/>
  <c r="U55" i="10"/>
  <c r="W55" i="10" s="1"/>
  <c r="AC321" i="6" l="1"/>
  <c r="AG321" i="6" s="1"/>
  <c r="AC129" i="6"/>
  <c r="AG129" i="6" s="1"/>
  <c r="AL129" i="6" s="1"/>
  <c r="AC282" i="6"/>
  <c r="AG282" i="6" s="1"/>
  <c r="B282" i="6" s="1"/>
  <c r="AC234" i="6"/>
  <c r="AG234" i="6" s="1"/>
  <c r="AC201" i="6"/>
  <c r="AG201" i="6" s="1"/>
  <c r="B201" i="6" s="1"/>
  <c r="AC50" i="6"/>
  <c r="AG50" i="6" s="1"/>
  <c r="B50" i="6" s="1"/>
  <c r="AC266" i="6"/>
  <c r="AG266" i="6" s="1"/>
  <c r="AC18" i="6"/>
  <c r="AG18" i="6" s="1"/>
  <c r="B18" i="6" s="1"/>
  <c r="AC130" i="6"/>
  <c r="AG130" i="6" s="1"/>
  <c r="AC127" i="6"/>
  <c r="AG127" i="6" s="1"/>
  <c r="AC259" i="6"/>
  <c r="AG259" i="6" s="1"/>
  <c r="AC94" i="6"/>
  <c r="AG94" i="6" s="1"/>
  <c r="AC188" i="6"/>
  <c r="AG188" i="6" s="1"/>
  <c r="AC349" i="6"/>
  <c r="AG349" i="6" s="1"/>
  <c r="AC284" i="6"/>
  <c r="AG284" i="6" s="1"/>
  <c r="AL284" i="6" s="1"/>
  <c r="AC333" i="6"/>
  <c r="AG333" i="6" s="1"/>
  <c r="AC176" i="6"/>
  <c r="AG176" i="6" s="1"/>
  <c r="AC163" i="6"/>
  <c r="AG163" i="6" s="1"/>
  <c r="B163" i="6" s="1"/>
  <c r="AC214" i="6"/>
  <c r="AG214" i="6" s="1"/>
  <c r="AC116" i="6"/>
  <c r="AG116" i="6" s="1"/>
  <c r="AC270" i="6"/>
  <c r="AG270" i="6" s="1"/>
  <c r="AC325" i="6"/>
  <c r="AG325" i="6" s="1"/>
  <c r="B325" i="6" s="1"/>
  <c r="AC164" i="6"/>
  <c r="AG164" i="6" s="1"/>
  <c r="AC303" i="6"/>
  <c r="AG303" i="6" s="1"/>
  <c r="AL303" i="6" s="1"/>
  <c r="AC212" i="6"/>
  <c r="AG212" i="6" s="1"/>
  <c r="AC107" i="6"/>
  <c r="AG107" i="6" s="1"/>
  <c r="AC183" i="6"/>
  <c r="AG183" i="6" s="1"/>
  <c r="AL183" i="6" s="1"/>
  <c r="AC88" i="6"/>
  <c r="AG88" i="6" s="1"/>
  <c r="AC120" i="6"/>
  <c r="AG120" i="6" s="1"/>
  <c r="B120" i="6" s="1"/>
  <c r="AC339" i="6"/>
  <c r="AG339" i="6" s="1"/>
  <c r="AC211" i="6"/>
  <c r="AG211" i="6" s="1"/>
  <c r="AC302" i="6"/>
  <c r="AG302" i="6" s="1"/>
  <c r="B302" i="6" s="1"/>
  <c r="AC264" i="6"/>
  <c r="AG264" i="6" s="1"/>
  <c r="AL264" i="6" s="1"/>
  <c r="AC26" i="6"/>
  <c r="AG26" i="6" s="1"/>
  <c r="AC190" i="6"/>
  <c r="AG190" i="6" s="1"/>
  <c r="AC13" i="6"/>
  <c r="AG13" i="6" s="1"/>
  <c r="AC179" i="6"/>
  <c r="AG179" i="6" s="1"/>
  <c r="AC167" i="6"/>
  <c r="AG167" i="6" s="1"/>
  <c r="AC231" i="6"/>
  <c r="AG231" i="6" s="1"/>
  <c r="AC21" i="6"/>
  <c r="AG21" i="6" s="1"/>
  <c r="AC287" i="6"/>
  <c r="AG287" i="6" s="1"/>
  <c r="B287" i="6" s="1"/>
  <c r="AC345" i="6"/>
  <c r="AG345" i="6" s="1"/>
  <c r="AL345" i="6" s="1"/>
  <c r="AC242" i="6"/>
  <c r="AG242" i="6" s="1"/>
  <c r="AC295" i="6"/>
  <c r="AG295" i="6" s="1"/>
  <c r="B295" i="6" s="1"/>
  <c r="AC269" i="6"/>
  <c r="AG269" i="6" s="1"/>
  <c r="AC310" i="6"/>
  <c r="AG310" i="6" s="1"/>
  <c r="AC191" i="6"/>
  <c r="AG191" i="6" s="1"/>
  <c r="AC125" i="6"/>
  <c r="AG125" i="6" s="1"/>
  <c r="AL125" i="6" s="1"/>
  <c r="AC240" i="6"/>
  <c r="AG240" i="6" s="1"/>
  <c r="B240" i="6" s="1"/>
  <c r="AC23" i="6"/>
  <c r="AG23" i="6" s="1"/>
  <c r="AC7" i="6"/>
  <c r="AG7" i="6" s="1"/>
  <c r="AC308" i="6"/>
  <c r="AG308" i="6" s="1"/>
  <c r="AC256" i="6"/>
  <c r="AG256" i="6" s="1"/>
  <c r="AC311" i="6"/>
  <c r="AG311" i="6" s="1"/>
  <c r="AL311" i="6" s="1"/>
  <c r="AC215" i="6"/>
  <c r="AG215" i="6" s="1"/>
  <c r="B215" i="6" s="1"/>
  <c r="AC301" i="6"/>
  <c r="AG301" i="6" s="1"/>
  <c r="B301" i="6" s="1"/>
  <c r="AC174" i="6"/>
  <c r="AG174" i="6" s="1"/>
  <c r="AC236" i="6"/>
  <c r="AG236" i="6" s="1"/>
  <c r="B236" i="6" s="1"/>
  <c r="AC148" i="6"/>
  <c r="AG148" i="6" s="1"/>
  <c r="AC134" i="6"/>
  <c r="AG134" i="6" s="1"/>
  <c r="AC147" i="6"/>
  <c r="AG147" i="6" s="1"/>
  <c r="B147" i="6" s="1"/>
  <c r="AC253" i="6"/>
  <c r="AG253" i="6" s="1"/>
  <c r="AC335" i="6"/>
  <c r="AG335" i="6" s="1"/>
  <c r="AC75" i="6"/>
  <c r="AG75" i="6" s="1"/>
  <c r="AC10" i="6"/>
  <c r="AG10" i="6" s="1"/>
  <c r="B10" i="6" s="1"/>
  <c r="AC29" i="6"/>
  <c r="AG29" i="6" s="1"/>
  <c r="AL29" i="6" s="1"/>
  <c r="AC54" i="6"/>
  <c r="AG54" i="6" s="1"/>
  <c r="AC182" i="6"/>
  <c r="AG182" i="6" s="1"/>
  <c r="B182" i="6" s="1"/>
  <c r="AC67" i="6"/>
  <c r="AG67" i="6" s="1"/>
  <c r="AC68" i="6"/>
  <c r="AG68" i="6" s="1"/>
  <c r="AC135" i="6"/>
  <c r="AG135" i="6" s="1"/>
  <c r="AC332" i="6"/>
  <c r="AG332" i="6" s="1"/>
  <c r="AC227" i="6"/>
  <c r="AG227" i="6" s="1"/>
  <c r="AC35" i="6"/>
  <c r="AG35" i="6" s="1"/>
  <c r="B35" i="6" s="1"/>
  <c r="AC173" i="6"/>
  <c r="AG173" i="6" s="1"/>
  <c r="AC39" i="6"/>
  <c r="AG39" i="6" s="1"/>
  <c r="AC309" i="6"/>
  <c r="AG309" i="6" s="1"/>
  <c r="AL309" i="6" s="1"/>
  <c r="AC142" i="6"/>
  <c r="AG142" i="6" s="1"/>
  <c r="AL142" i="6" s="1"/>
  <c r="AC37" i="6"/>
  <c r="AG37" i="6" s="1"/>
  <c r="AC316" i="6"/>
  <c r="AG316" i="6" s="1"/>
  <c r="AC306" i="6"/>
  <c r="AG306" i="6" s="1"/>
  <c r="AL306" i="6" s="1"/>
  <c r="AC149" i="6"/>
  <c r="AG149" i="6" s="1"/>
  <c r="B149" i="6" s="1"/>
  <c r="AC254" i="6"/>
  <c r="AG254" i="6" s="1"/>
  <c r="AC36" i="6"/>
  <c r="AG36" i="6" s="1"/>
  <c r="AC62" i="6"/>
  <c r="AG62" i="6" s="1"/>
  <c r="B62" i="6" s="1"/>
  <c r="AC40" i="6"/>
  <c r="AG40" i="6" s="1"/>
  <c r="AC22" i="6"/>
  <c r="AG22" i="6" s="1"/>
  <c r="AC255" i="6"/>
  <c r="AG255" i="6" s="1"/>
  <c r="AC307" i="6"/>
  <c r="AG307" i="6" s="1"/>
  <c r="AC263" i="6"/>
  <c r="AG263" i="6" s="1"/>
  <c r="AL263" i="6" s="1"/>
  <c r="AC206" i="6"/>
  <c r="AG206" i="6" s="1"/>
  <c r="B206" i="6" s="1"/>
  <c r="AC118" i="6"/>
  <c r="AG118" i="6" s="1"/>
  <c r="AC288" i="6"/>
  <c r="AG288" i="6" s="1"/>
  <c r="AJ288" i="6" s="1"/>
  <c r="AQ288" i="6" s="1"/>
  <c r="AP288" i="6" s="1"/>
  <c r="H288" i="6" s="1"/>
  <c r="AC208" i="6"/>
  <c r="AG208" i="6" s="1"/>
  <c r="AL208" i="6" s="1"/>
  <c r="AC31" i="6"/>
  <c r="AG31" i="6" s="1"/>
  <c r="AC158" i="6"/>
  <c r="AG158" i="6" s="1"/>
  <c r="AC152" i="6"/>
  <c r="AG152" i="6" s="1"/>
  <c r="B152" i="6" s="1"/>
  <c r="AC245" i="6"/>
  <c r="AG245" i="6" s="1"/>
  <c r="AC186" i="6"/>
  <c r="AG186" i="6" s="1"/>
  <c r="AL186" i="6" s="1"/>
  <c r="AC103" i="6"/>
  <c r="AG103" i="6" s="1"/>
  <c r="AG63" i="6"/>
  <c r="AL63" i="6" s="1"/>
  <c r="AC63" i="6"/>
  <c r="AC12" i="6"/>
  <c r="AG12" i="6" s="1"/>
  <c r="AL12" i="6" s="1"/>
  <c r="AC72" i="6"/>
  <c r="AG72" i="6" s="1"/>
  <c r="B72" i="6" s="1"/>
  <c r="AC276" i="6"/>
  <c r="AG276" i="6" s="1"/>
  <c r="AC121" i="6"/>
  <c r="AG121" i="6" s="1"/>
  <c r="AC66" i="6"/>
  <c r="AG66" i="6" s="1"/>
  <c r="AC154" i="6"/>
  <c r="AG154" i="6" s="1"/>
  <c r="AC281" i="6"/>
  <c r="AG281" i="6" s="1"/>
  <c r="AC97" i="6"/>
  <c r="AG97" i="6" s="1"/>
  <c r="AC81" i="6"/>
  <c r="AG81" i="6" s="1"/>
  <c r="AC34" i="6"/>
  <c r="AG34" i="6" s="1"/>
  <c r="AL34" i="6" s="1"/>
  <c r="AC322" i="6"/>
  <c r="AG322" i="6" s="1"/>
  <c r="B322" i="6" s="1"/>
  <c r="AC329" i="6"/>
  <c r="AG329" i="6" s="1"/>
  <c r="AC314" i="6"/>
  <c r="AG314" i="6" s="1"/>
  <c r="AC17" i="6"/>
  <c r="AG17" i="6" s="1"/>
  <c r="B17" i="6" s="1"/>
  <c r="AC225" i="6"/>
  <c r="AG225" i="6" s="1"/>
  <c r="AC241" i="6"/>
  <c r="AG241" i="6" s="1"/>
  <c r="AL241" i="6" s="1"/>
  <c r="AC41" i="6"/>
  <c r="AG41" i="6" s="1"/>
  <c r="AC144" i="6"/>
  <c r="AG144" i="6" s="1"/>
  <c r="AC267" i="6"/>
  <c r="AG267" i="6" s="1"/>
  <c r="AL267" i="6" s="1"/>
  <c r="AC199" i="6"/>
  <c r="AG199" i="6" s="1"/>
  <c r="AC262" i="6"/>
  <c r="AG262" i="6" s="1"/>
  <c r="AC203" i="6"/>
  <c r="AG203" i="6" s="1"/>
  <c r="AL203" i="6" s="1"/>
  <c r="AG268" i="6"/>
  <c r="AL268" i="6" s="1"/>
  <c r="AC268" i="6"/>
  <c r="AC197" i="6"/>
  <c r="AG197" i="6" s="1"/>
  <c r="AC323" i="6"/>
  <c r="AG323" i="6" s="1"/>
  <c r="AC224" i="6"/>
  <c r="AG224" i="6" s="1"/>
  <c r="B224" i="6" s="1"/>
  <c r="AC47" i="6"/>
  <c r="AG47" i="6" s="1"/>
  <c r="AL47" i="6" s="1"/>
  <c r="AC168" i="6"/>
  <c r="AG168" i="6" s="1"/>
  <c r="AC285" i="6"/>
  <c r="AG285" i="6" s="1"/>
  <c r="AC59" i="6"/>
  <c r="AG59" i="6" s="1"/>
  <c r="B59" i="6" s="1"/>
  <c r="AC204" i="6"/>
  <c r="AG204" i="6" s="1"/>
  <c r="AL204" i="6" s="1"/>
  <c r="AC139" i="6"/>
  <c r="AG139" i="6" s="1"/>
  <c r="AC318" i="6"/>
  <c r="AG318" i="6" s="1"/>
  <c r="AC91" i="6"/>
  <c r="AG91" i="6" s="1"/>
  <c r="AC300" i="6"/>
  <c r="AG300" i="6" s="1"/>
  <c r="AC76" i="6"/>
  <c r="AG76" i="6" s="1"/>
  <c r="AC235" i="6"/>
  <c r="AG235" i="6" s="1"/>
  <c r="AC280" i="6"/>
  <c r="AG280" i="6" s="1"/>
  <c r="AC251" i="6"/>
  <c r="AG251" i="6" s="1"/>
  <c r="AC109" i="6"/>
  <c r="AG109" i="6" s="1"/>
  <c r="AL109" i="6" s="1"/>
  <c r="AC38" i="6"/>
  <c r="AG38" i="6" s="1"/>
  <c r="AC222" i="6"/>
  <c r="AG222" i="6" s="1"/>
  <c r="AC171" i="6"/>
  <c r="AG171" i="6" s="1"/>
  <c r="AL171" i="6" s="1"/>
  <c r="AC243" i="6"/>
  <c r="AG243" i="6" s="1"/>
  <c r="AG272" i="6"/>
  <c r="AL272" i="6" s="1"/>
  <c r="AC272" i="6"/>
  <c r="AC96" i="6"/>
  <c r="AG96" i="6" s="1"/>
  <c r="AL96" i="6" s="1"/>
  <c r="AC181" i="6"/>
  <c r="AG181" i="6" s="1"/>
  <c r="AC304" i="6"/>
  <c r="AG304" i="6" s="1"/>
  <c r="AC180" i="6"/>
  <c r="AG180" i="6" s="1"/>
  <c r="AL180" i="6" s="1"/>
  <c r="AC155" i="6"/>
  <c r="AG155" i="6" s="1"/>
  <c r="AC60" i="6"/>
  <c r="AG60" i="6" s="1"/>
  <c r="AC42" i="6"/>
  <c r="AG42" i="6" s="1"/>
  <c r="AC252" i="6"/>
  <c r="AG252" i="6" s="1"/>
  <c r="AG200" i="6"/>
  <c r="AL200" i="6" s="1"/>
  <c r="AC200" i="6"/>
  <c r="AG187" i="6"/>
  <c r="AL187" i="6" s="1"/>
  <c r="AC187" i="6"/>
  <c r="AC83" i="6"/>
  <c r="AG83" i="6" s="1"/>
  <c r="AL83" i="6" s="1"/>
  <c r="AC84" i="6"/>
  <c r="AG84" i="6" s="1"/>
  <c r="AL84" i="6" s="1"/>
  <c r="AC228" i="6"/>
  <c r="AG228" i="6" s="1"/>
  <c r="AC80" i="6"/>
  <c r="AG80" i="6" s="1"/>
  <c r="AC131" i="6"/>
  <c r="AG131" i="6" s="1"/>
  <c r="AC351" i="6"/>
  <c r="AG351" i="6" s="1"/>
  <c r="AL351" i="6" s="1"/>
  <c r="AC157" i="6"/>
  <c r="AG157" i="6" s="1"/>
  <c r="AC45" i="6"/>
  <c r="AG45" i="6" s="1"/>
  <c r="AC112" i="6"/>
  <c r="AG112" i="6" s="1"/>
  <c r="AC99" i="6"/>
  <c r="AG99" i="6" s="1"/>
  <c r="AC150" i="6"/>
  <c r="AG150" i="6" s="1"/>
  <c r="AC44" i="6"/>
  <c r="AG44" i="6" s="1"/>
  <c r="AL44" i="6" s="1"/>
  <c r="AC14" i="6"/>
  <c r="AG14" i="6" s="1"/>
  <c r="AC278" i="6"/>
  <c r="AG278" i="6" s="1"/>
  <c r="AC100" i="6"/>
  <c r="AG100" i="6" s="1"/>
  <c r="AL100" i="6" s="1"/>
  <c r="AC124" i="6"/>
  <c r="AG124" i="6" s="1"/>
  <c r="AC283" i="6"/>
  <c r="AG283" i="6" s="1"/>
  <c r="AC328" i="6"/>
  <c r="AG328" i="6" s="1"/>
  <c r="AL328" i="6" s="1"/>
  <c r="AC27" i="6"/>
  <c r="AG27" i="6" s="1"/>
  <c r="AC11" i="6"/>
  <c r="AG11" i="6" s="1"/>
  <c r="AC205" i="6"/>
  <c r="AG205" i="6" s="1"/>
  <c r="AL205" i="6" s="1"/>
  <c r="AC207" i="6"/>
  <c r="AG207" i="6" s="1"/>
  <c r="AC58" i="6"/>
  <c r="AG58" i="6" s="1"/>
  <c r="AC292" i="6"/>
  <c r="AG292" i="6" s="1"/>
  <c r="AC275" i="6"/>
  <c r="AG275" i="6" s="1"/>
  <c r="AC202" i="6"/>
  <c r="AG202" i="6" s="1"/>
  <c r="AG52" i="6"/>
  <c r="AL52" i="6" s="1"/>
  <c r="AC52" i="6"/>
  <c r="AC77" i="6"/>
  <c r="AG77" i="6" s="1"/>
  <c r="AC220" i="6"/>
  <c r="AG220" i="6" s="1"/>
  <c r="AC111" i="6"/>
  <c r="AG111" i="6" s="1"/>
  <c r="AL111" i="6" s="1"/>
  <c r="AC353" i="6"/>
  <c r="AG353" i="6" s="1"/>
  <c r="AC299" i="6"/>
  <c r="AG299" i="6" s="1"/>
  <c r="AC24" i="6"/>
  <c r="AG24" i="6" s="1"/>
  <c r="AL24" i="6" s="1"/>
  <c r="AC247" i="6"/>
  <c r="AG247" i="6" s="1"/>
  <c r="AL247" i="6" s="1"/>
  <c r="AC114" i="6"/>
  <c r="AG114" i="6" s="1"/>
  <c r="AL114" i="6" s="1"/>
  <c r="AC133" i="6"/>
  <c r="AG133" i="6" s="1"/>
  <c r="AC226" i="6"/>
  <c r="AG226" i="6" s="1"/>
  <c r="AC341" i="6"/>
  <c r="AG341" i="6" s="1"/>
  <c r="AC196" i="6"/>
  <c r="AG196" i="6" s="1"/>
  <c r="AL196" i="6" s="1"/>
  <c r="AC237" i="6"/>
  <c r="AG237" i="6" s="1"/>
  <c r="AC291" i="6"/>
  <c r="AG291" i="6" s="1"/>
  <c r="AC20" i="6"/>
  <c r="AG20" i="6" s="1"/>
  <c r="AL20" i="6" s="1"/>
  <c r="AC350" i="6"/>
  <c r="AG350" i="6" s="1"/>
  <c r="AC244" i="6"/>
  <c r="AG244" i="6" s="1"/>
  <c r="AC192" i="6"/>
  <c r="AG192" i="6" s="1"/>
  <c r="AC279" i="6"/>
  <c r="AG279" i="6" s="1"/>
  <c r="AC151" i="6"/>
  <c r="AG151" i="6" s="1"/>
  <c r="AC110" i="6"/>
  <c r="AG110" i="6" s="1"/>
  <c r="AL110" i="6" s="1"/>
  <c r="AC324" i="6"/>
  <c r="AG324" i="6" s="1"/>
  <c r="AC108" i="6"/>
  <c r="AG108" i="6" s="1"/>
  <c r="AC223" i="6"/>
  <c r="AG223" i="6" s="1"/>
  <c r="AL223" i="6" s="1"/>
  <c r="AC70" i="6"/>
  <c r="AG70" i="6" s="1"/>
  <c r="AC69" i="6"/>
  <c r="AG69" i="6" s="1"/>
  <c r="AC248" i="6"/>
  <c r="AG248" i="6" s="1"/>
  <c r="AL248" i="6" s="1"/>
  <c r="AC48" i="6"/>
  <c r="AG48" i="6" s="1"/>
  <c r="AC293" i="6"/>
  <c r="AG293" i="6" s="1"/>
  <c r="AC355" i="6"/>
  <c r="AG355" i="6" s="1"/>
  <c r="AC294" i="6"/>
  <c r="AG294" i="6" s="1"/>
  <c r="AC46" i="6"/>
  <c r="AG46" i="6" s="1"/>
  <c r="AC330" i="6"/>
  <c r="AG330" i="6" s="1"/>
  <c r="AL330" i="6" s="1"/>
  <c r="AC273" i="6"/>
  <c r="AG273" i="6" s="1"/>
  <c r="AC138" i="6"/>
  <c r="AG138" i="6" s="1"/>
  <c r="AL138" i="6" s="1"/>
  <c r="AC170" i="6"/>
  <c r="AG170" i="6" s="1"/>
  <c r="AC105" i="6"/>
  <c r="AG105" i="6" s="1"/>
  <c r="AC250" i="6"/>
  <c r="AG250" i="6" s="1"/>
  <c r="AC313" i="6"/>
  <c r="AG313" i="6" s="1"/>
  <c r="AI313" i="6" s="1"/>
  <c r="AN313" i="6" s="1"/>
  <c r="AM313" i="6" s="1"/>
  <c r="D313" i="6" s="1"/>
  <c r="AC305" i="6"/>
  <c r="AG305" i="6" s="1"/>
  <c r="AC354" i="6"/>
  <c r="AG354" i="6" s="1"/>
  <c r="AC65" i="6"/>
  <c r="AG65" i="6" s="1"/>
  <c r="AL65" i="6" s="1"/>
  <c r="AC178" i="6"/>
  <c r="AG178" i="6" s="1"/>
  <c r="AC106" i="6"/>
  <c r="AG106" i="6" s="1"/>
  <c r="AL106" i="6" s="1"/>
  <c r="AC298" i="6"/>
  <c r="AG298" i="6" s="1"/>
  <c r="AI298" i="6" s="1"/>
  <c r="AN298" i="6" s="1"/>
  <c r="AM298" i="6" s="1"/>
  <c r="D298" i="6" s="1"/>
  <c r="AC194" i="6"/>
  <c r="AG194" i="6" s="1"/>
  <c r="AC210" i="6"/>
  <c r="AG210" i="6" s="1"/>
  <c r="AC169" i="6"/>
  <c r="AG169" i="6" s="1"/>
  <c r="AC161" i="6"/>
  <c r="AG161" i="6" s="1"/>
  <c r="AC337" i="6"/>
  <c r="AG337" i="6" s="1"/>
  <c r="AC33" i="6"/>
  <c r="AG33" i="6" s="1"/>
  <c r="AL33" i="6" s="1"/>
  <c r="AC90" i="6"/>
  <c r="AG90" i="6" s="1"/>
  <c r="AC74" i="6"/>
  <c r="AG74" i="6" s="1"/>
  <c r="AC338" i="6"/>
  <c r="AG338" i="6" s="1"/>
  <c r="AC89" i="6"/>
  <c r="AG89" i="6" s="1"/>
  <c r="AC209" i="6"/>
  <c r="AG209" i="6" s="1"/>
  <c r="AL209" i="6" s="1"/>
  <c r="AC128" i="6"/>
  <c r="AG128" i="6" s="1"/>
  <c r="AL128" i="6" s="1"/>
  <c r="AG79" i="6"/>
  <c r="AL79" i="6" s="1"/>
  <c r="AC79" i="6"/>
  <c r="AC143" i="6"/>
  <c r="AG143" i="6" s="1"/>
  <c r="AL143" i="6" s="1"/>
  <c r="AC327" i="6"/>
  <c r="AG327" i="6" s="1"/>
  <c r="AL327" i="6" s="1"/>
  <c r="AC101" i="6"/>
  <c r="AG101" i="6" s="1"/>
  <c r="AL101" i="6" s="1"/>
  <c r="AC312" i="6"/>
  <c r="AG312" i="6" s="1"/>
  <c r="AC290" i="6"/>
  <c r="AG290" i="6" s="1"/>
  <c r="AJ290" i="6" s="1"/>
  <c r="AQ290" i="6" s="1"/>
  <c r="AP290" i="6" s="1"/>
  <c r="H290" i="6" s="1"/>
  <c r="AC19" i="6"/>
  <c r="AG19" i="6" s="1"/>
  <c r="AC320" i="6"/>
  <c r="AG320" i="6" s="1"/>
  <c r="AC51" i="6"/>
  <c r="AG51" i="6" s="1"/>
  <c r="AC221" i="6"/>
  <c r="AG221" i="6" s="1"/>
  <c r="AC238" i="6"/>
  <c r="AG238" i="6" s="1"/>
  <c r="AC119" i="6"/>
  <c r="AG119" i="6" s="1"/>
  <c r="AC340" i="6"/>
  <c r="AG340" i="6" s="1"/>
  <c r="AC198" i="6"/>
  <c r="AG198" i="6" s="1"/>
  <c r="AC317" i="6"/>
  <c r="AG317" i="6" s="1"/>
  <c r="AC117" i="6"/>
  <c r="AG117" i="6" s="1"/>
  <c r="AC82" i="6"/>
  <c r="AG82" i="6" s="1"/>
  <c r="AC159" i="6"/>
  <c r="AG159" i="6" s="1"/>
  <c r="AC166" i="6"/>
  <c r="AG166" i="6" s="1"/>
  <c r="AC334" i="6"/>
  <c r="AG334" i="6" s="1"/>
  <c r="AC189" i="6"/>
  <c r="AG189" i="6" s="1"/>
  <c r="AL189" i="6" s="1"/>
  <c r="AC342" i="6"/>
  <c r="AG342" i="6" s="1"/>
  <c r="AC56" i="6"/>
  <c r="AG56" i="6" s="1"/>
  <c r="AL56" i="6" s="1"/>
  <c r="AC156" i="6"/>
  <c r="AG156" i="6" s="1"/>
  <c r="AL156" i="6" s="1"/>
  <c r="AC146" i="6"/>
  <c r="AG146" i="6" s="1"/>
  <c r="AC271" i="6"/>
  <c r="AG271" i="6" s="1"/>
  <c r="AC347" i="6"/>
  <c r="AG347" i="6" s="1"/>
  <c r="AJ347" i="6" s="1"/>
  <c r="AQ347" i="6" s="1"/>
  <c r="AP347" i="6" s="1"/>
  <c r="H347" i="6" s="1"/>
  <c r="AC195" i="6"/>
  <c r="AG195" i="6" s="1"/>
  <c r="AL195" i="6" s="1"/>
  <c r="AC85" i="6"/>
  <c r="AG85" i="6" s="1"/>
  <c r="AC140" i="6"/>
  <c r="AG140" i="6" s="1"/>
  <c r="AJ140" i="6" s="1"/>
  <c r="AQ140" i="6" s="1"/>
  <c r="AP140" i="6" s="1"/>
  <c r="H140" i="6" s="1"/>
  <c r="AC165" i="6"/>
  <c r="AG165" i="6" s="1"/>
  <c r="AL165" i="6" s="1"/>
  <c r="AC326" i="6"/>
  <c r="AG326" i="6" s="1"/>
  <c r="AL326" i="6" s="1"/>
  <c r="AC260" i="6"/>
  <c r="AG260" i="6" s="1"/>
  <c r="AL260" i="6" s="1"/>
  <c r="AC115" i="6"/>
  <c r="AG115" i="6" s="1"/>
  <c r="AC126" i="6"/>
  <c r="AG126" i="6" s="1"/>
  <c r="AL126" i="6" s="1"/>
  <c r="AC104" i="6"/>
  <c r="AG104" i="6" s="1"/>
  <c r="AC78" i="6"/>
  <c r="AG78" i="6" s="1"/>
  <c r="AL78" i="6" s="1"/>
  <c r="AC319" i="6"/>
  <c r="AG319" i="6" s="1"/>
  <c r="AC4" i="6"/>
  <c r="AG4" i="6" s="1"/>
  <c r="AC239" i="6"/>
  <c r="AG239" i="6" s="1"/>
  <c r="AC246" i="6"/>
  <c r="AG246" i="6" s="1"/>
  <c r="AL246" i="6" s="1"/>
  <c r="AC352" i="6"/>
  <c r="AG352" i="6" s="1"/>
  <c r="AL352" i="6" s="1"/>
  <c r="AC172" i="6"/>
  <c r="AG172" i="6" s="1"/>
  <c r="AC336" i="6"/>
  <c r="AG336" i="6" s="1"/>
  <c r="AC43" i="6"/>
  <c r="AG43" i="6" s="1"/>
  <c r="AL43" i="6" s="1"/>
  <c r="AC216" i="6"/>
  <c r="AG216" i="6" s="1"/>
  <c r="AL216" i="6" s="1"/>
  <c r="AC61" i="6"/>
  <c r="AG61" i="6" s="1"/>
  <c r="AC346" i="6"/>
  <c r="AG346" i="6" s="1"/>
  <c r="AC162" i="6"/>
  <c r="AG162" i="6" s="1"/>
  <c r="AL162" i="6" s="1"/>
  <c r="AC16" i="6"/>
  <c r="AG16" i="6" s="1"/>
  <c r="AL16" i="6" s="1"/>
  <c r="AC55" i="6"/>
  <c r="AG55" i="6" s="1"/>
  <c r="AL55" i="6" s="1"/>
  <c r="AC15" i="6"/>
  <c r="AG15" i="6" s="1"/>
  <c r="AL15" i="6" s="1"/>
  <c r="AC64" i="6"/>
  <c r="AG64" i="6" s="1"/>
  <c r="AL64" i="6" s="1"/>
  <c r="AG93" i="6"/>
  <c r="AL93" i="6" s="1"/>
  <c r="AC93" i="6"/>
  <c r="AC344" i="6"/>
  <c r="AG344" i="6" s="1"/>
  <c r="AC232" i="6"/>
  <c r="AG232" i="6" s="1"/>
  <c r="AC123" i="6"/>
  <c r="AG123" i="6" s="1"/>
  <c r="AC87" i="6"/>
  <c r="AG87" i="6" s="1"/>
  <c r="AC32" i="6"/>
  <c r="AG32" i="6" s="1"/>
  <c r="AC184" i="6"/>
  <c r="AG184" i="6" s="1"/>
  <c r="AL184" i="6" s="1"/>
  <c r="AC274" i="6"/>
  <c r="AG274" i="6" s="1"/>
  <c r="AL274" i="6" s="1"/>
  <c r="AC213" i="6"/>
  <c r="AG213" i="6" s="1"/>
  <c r="AL213" i="6" s="1"/>
  <c r="AC261" i="6"/>
  <c r="AG261" i="6" s="1"/>
  <c r="AL261" i="6" s="1"/>
  <c r="AC95" i="6"/>
  <c r="AG95" i="6" s="1"/>
  <c r="AL95" i="6" s="1"/>
  <c r="AC141" i="6"/>
  <c r="AG141" i="6" s="1"/>
  <c r="AL141" i="6" s="1"/>
  <c r="AG348" i="6"/>
  <c r="AL348" i="6" s="1"/>
  <c r="AC348" i="6"/>
  <c r="AC5" i="6"/>
  <c r="AG5" i="6" s="1"/>
  <c r="AL5" i="6" s="1"/>
  <c r="AC98" i="6"/>
  <c r="AG98" i="6" s="1"/>
  <c r="AL98" i="6" s="1"/>
  <c r="AC92" i="6"/>
  <c r="AG92" i="6" s="1"/>
  <c r="AJ92" i="6" s="1"/>
  <c r="AQ92" i="6" s="1"/>
  <c r="AP92" i="6" s="1"/>
  <c r="H92" i="6" s="1"/>
  <c r="AC175" i="6"/>
  <c r="AG175" i="6" s="1"/>
  <c r="AL175" i="6" s="1"/>
  <c r="AC296" i="6"/>
  <c r="AG296" i="6" s="1"/>
  <c r="AC86" i="6"/>
  <c r="AG86" i="6" s="1"/>
  <c r="AC315" i="6"/>
  <c r="AG315" i="6" s="1"/>
  <c r="AC277" i="6"/>
  <c r="AG277" i="6" s="1"/>
  <c r="AL277" i="6" s="1"/>
  <c r="AC28" i="6"/>
  <c r="AG28" i="6" s="1"/>
  <c r="AL28" i="6" s="1"/>
  <c r="AC230" i="6"/>
  <c r="AG230" i="6" s="1"/>
  <c r="AC219" i="6"/>
  <c r="AG219" i="6" s="1"/>
  <c r="AC30" i="6"/>
  <c r="AG30" i="6" s="1"/>
  <c r="AC132" i="6"/>
  <c r="AG132" i="6" s="1"/>
  <c r="AL132" i="6" s="1"/>
  <c r="AC136" i="6"/>
  <c r="AG136" i="6" s="1"/>
  <c r="AL136" i="6" s="1"/>
  <c r="AC8" i="6"/>
  <c r="AG8" i="6" s="1"/>
  <c r="AL8" i="6" s="1"/>
  <c r="AC229" i="6"/>
  <c r="AG229" i="6" s="1"/>
  <c r="AC3" i="6"/>
  <c r="AG3" i="6" s="1"/>
  <c r="AL3" i="6" s="1"/>
  <c r="AC331" i="6"/>
  <c r="AG331" i="6" s="1"/>
  <c r="AL331" i="6" s="1"/>
  <c r="AC343" i="6"/>
  <c r="AG343" i="6" s="1"/>
  <c r="AL343" i="6" s="1"/>
  <c r="AC160" i="6"/>
  <c r="AG160" i="6" s="1"/>
  <c r="AG102" i="6"/>
  <c r="AL102" i="6" s="1"/>
  <c r="AC102" i="6"/>
  <c r="AC2" i="6"/>
  <c r="AG2" i="6" s="1"/>
  <c r="AC217" i="6"/>
  <c r="AG217" i="6" s="1"/>
  <c r="AC137" i="6"/>
  <c r="AG137" i="6" s="1"/>
  <c r="AL137" i="6" s="1"/>
  <c r="AC9" i="6"/>
  <c r="AG9" i="6" s="1"/>
  <c r="AL9" i="6" s="1"/>
  <c r="AC233" i="6"/>
  <c r="AG233" i="6" s="1"/>
  <c r="AL233" i="6" s="1"/>
  <c r="AC289" i="6"/>
  <c r="AG289" i="6" s="1"/>
  <c r="AL289" i="6" s="1"/>
  <c r="AC249" i="6"/>
  <c r="AG249" i="6" s="1"/>
  <c r="AC265" i="6"/>
  <c r="AG265" i="6" s="1"/>
  <c r="AC57" i="6"/>
  <c r="AG57" i="6" s="1"/>
  <c r="AL57" i="6" s="1"/>
  <c r="AC145" i="6"/>
  <c r="AG145" i="6" s="1"/>
  <c r="AL145" i="6" s="1"/>
  <c r="AC73" i="6"/>
  <c r="AG73" i="6" s="1"/>
  <c r="AL73" i="6" s="1"/>
  <c r="AC297" i="6"/>
  <c r="AG297" i="6" s="1"/>
  <c r="AL297" i="6" s="1"/>
  <c r="AC177" i="6"/>
  <c r="AG177" i="6" s="1"/>
  <c r="AG257" i="6"/>
  <c r="AL257" i="6" s="1"/>
  <c r="AC257" i="6"/>
  <c r="AG113" i="6"/>
  <c r="AJ113" i="6" s="1"/>
  <c r="AQ113" i="6" s="1"/>
  <c r="AP113" i="6" s="1"/>
  <c r="H113" i="6" s="1"/>
  <c r="AC113" i="6"/>
  <c r="AC218" i="6"/>
  <c r="AG218" i="6" s="1"/>
  <c r="AC122" i="6"/>
  <c r="AG122" i="6" s="1"/>
  <c r="AC153" i="6"/>
  <c r="AG153" i="6" s="1"/>
  <c r="AI153" i="6" s="1"/>
  <c r="AN153" i="6" s="1"/>
  <c r="AM153" i="6" s="1"/>
  <c r="D153" i="6" s="1"/>
  <c r="AC185" i="6"/>
  <c r="AG185" i="6" s="1"/>
  <c r="AC49" i="6"/>
  <c r="AG49" i="6" s="1"/>
  <c r="AL49" i="6" s="1"/>
  <c r="AC193" i="6"/>
  <c r="AG193" i="6" s="1"/>
  <c r="AC286" i="6"/>
  <c r="AG286" i="6" s="1"/>
  <c r="AC71" i="6"/>
  <c r="AG71" i="6" s="1"/>
  <c r="AL71" i="6" s="1"/>
  <c r="B284" i="6"/>
  <c r="B333" i="6"/>
  <c r="B270" i="6"/>
  <c r="B164" i="6"/>
  <c r="B303" i="6"/>
  <c r="B183" i="6"/>
  <c r="B339" i="6"/>
  <c r="B211" i="6"/>
  <c r="B190" i="6"/>
  <c r="B167" i="6"/>
  <c r="B335" i="6"/>
  <c r="B135" i="6"/>
  <c r="B227" i="6"/>
  <c r="B263" i="6"/>
  <c r="B288" i="6"/>
  <c r="B276" i="6"/>
  <c r="B241" i="6"/>
  <c r="B203" i="6"/>
  <c r="B124" i="6"/>
  <c r="B196" i="6"/>
  <c r="B237" i="6"/>
  <c r="B324" i="6"/>
  <c r="B223" i="6"/>
  <c r="B293" i="6"/>
  <c r="B318" i="6"/>
  <c r="B171" i="6"/>
  <c r="B252" i="6"/>
  <c r="B207" i="6"/>
  <c r="B105" i="6"/>
  <c r="B89" i="6"/>
  <c r="B313" i="6"/>
  <c r="B178" i="6"/>
  <c r="B298" i="6"/>
  <c r="B194" i="6"/>
  <c r="B337" i="6"/>
  <c r="B347" i="6"/>
  <c r="B140" i="6"/>
  <c r="B87" i="6"/>
  <c r="B92" i="6"/>
  <c r="B175" i="6"/>
  <c r="B315" i="6"/>
  <c r="B230" i="6"/>
  <c r="B219" i="6"/>
  <c r="B132" i="6"/>
  <c r="B160" i="6"/>
  <c r="B290" i="6"/>
  <c r="B326" i="6"/>
  <c r="B78" i="6"/>
  <c r="B239" i="6"/>
  <c r="B246" i="6"/>
  <c r="B265" i="6"/>
  <c r="B113" i="6"/>
  <c r="B122" i="6"/>
  <c r="B153" i="6"/>
  <c r="Z156" i="10"/>
  <c r="Y156" i="10"/>
  <c r="X63" i="10"/>
  <c r="Y63" i="10"/>
  <c r="Z23" i="10"/>
  <c r="Z323" i="10"/>
  <c r="Z95" i="10"/>
  <c r="X84" i="10"/>
  <c r="X95" i="10"/>
  <c r="Z84" i="10"/>
  <c r="Y96" i="10"/>
  <c r="Z96" i="10"/>
  <c r="X96" i="10"/>
  <c r="Y309" i="10"/>
  <c r="X309" i="10"/>
  <c r="Z309" i="10"/>
  <c r="Y294" i="10"/>
  <c r="X294" i="10"/>
  <c r="Z294" i="10"/>
  <c r="Y261" i="10"/>
  <c r="X261" i="10"/>
  <c r="Z261" i="10"/>
  <c r="Y273" i="10"/>
  <c r="X273" i="10"/>
  <c r="Z273" i="10"/>
  <c r="X262" i="10"/>
  <c r="Z262" i="10"/>
  <c r="Y262" i="10"/>
  <c r="Y201" i="10"/>
  <c r="Z201" i="10"/>
  <c r="X201" i="10"/>
  <c r="Y138" i="10"/>
  <c r="Z48" i="10"/>
  <c r="Y48" i="10"/>
  <c r="X48" i="10"/>
  <c r="Z138" i="10"/>
  <c r="Y323" i="10"/>
  <c r="Z180" i="10"/>
  <c r="X12" i="10"/>
  <c r="X180" i="10"/>
  <c r="X160" i="10"/>
  <c r="X22" i="10"/>
  <c r="Z22" i="10"/>
  <c r="Y12" i="10"/>
  <c r="Y160" i="10"/>
  <c r="C43" i="4"/>
  <c r="X70" i="10"/>
  <c r="Z70" i="10"/>
  <c r="X181" i="10"/>
  <c r="Z181" i="10"/>
  <c r="Y181" i="10"/>
  <c r="Y151" i="10"/>
  <c r="Y276" i="10"/>
  <c r="X151" i="10"/>
  <c r="Y110" i="10"/>
  <c r="Z253" i="10"/>
  <c r="X253" i="10"/>
  <c r="Y71" i="10"/>
  <c r="X71" i="10"/>
  <c r="Z71" i="10"/>
  <c r="Y249" i="10"/>
  <c r="X249" i="10"/>
  <c r="Y220" i="10"/>
  <c r="Z220" i="10"/>
  <c r="X220" i="10"/>
  <c r="X68" i="10"/>
  <c r="Z68" i="10"/>
  <c r="X87" i="10"/>
  <c r="Z87" i="10"/>
  <c r="Y87" i="10"/>
  <c r="X121" i="10"/>
  <c r="Z121" i="10"/>
  <c r="Z264" i="10"/>
  <c r="Y264" i="10"/>
  <c r="Y69" i="10"/>
  <c r="X69" i="10"/>
  <c r="X24" i="10"/>
  <c r="Y24" i="10"/>
  <c r="Z179" i="10"/>
  <c r="X237" i="10"/>
  <c r="Z110" i="10"/>
  <c r="Y22" i="10"/>
  <c r="Z237" i="10"/>
  <c r="Z276" i="10"/>
  <c r="X183" i="10"/>
  <c r="X204" i="10"/>
  <c r="Z183" i="10"/>
  <c r="Y204" i="10"/>
  <c r="X179" i="10"/>
  <c r="Z317" i="10"/>
  <c r="Y70" i="10"/>
  <c r="Z109" i="10"/>
  <c r="X4" i="10"/>
  <c r="Y4" i="10"/>
  <c r="Z4" i="10"/>
  <c r="X168" i="10"/>
  <c r="Y168" i="10"/>
  <c r="Z166" i="10"/>
  <c r="Y166" i="10"/>
  <c r="X166" i="10"/>
  <c r="Y38" i="10"/>
  <c r="Z38" i="10"/>
  <c r="X38" i="10"/>
  <c r="X287" i="10"/>
  <c r="Y287" i="10"/>
  <c r="X23" i="10"/>
  <c r="Y297" i="10"/>
  <c r="Z52" i="10"/>
  <c r="Y52" i="10"/>
  <c r="X52" i="10"/>
  <c r="Y233" i="10"/>
  <c r="Z233" i="10"/>
  <c r="Z337" i="10"/>
  <c r="Y337" i="10"/>
  <c r="Y164" i="10"/>
  <c r="Z217" i="10"/>
  <c r="Y291" i="10"/>
  <c r="Z210" i="10"/>
  <c r="Z60" i="10"/>
  <c r="X297" i="10"/>
  <c r="Z120" i="10"/>
  <c r="Y268" i="10"/>
  <c r="X268" i="10"/>
  <c r="Z33" i="10"/>
  <c r="Y33" i="10"/>
  <c r="Y165" i="10"/>
  <c r="X165" i="10"/>
  <c r="Z37" i="10"/>
  <c r="Y68" i="10"/>
  <c r="Y210" i="10"/>
  <c r="X120" i="10"/>
  <c r="X192" i="10"/>
  <c r="Z192" i="10"/>
  <c r="Z165" i="10"/>
  <c r="Y305" i="10"/>
  <c r="X264" i="10"/>
  <c r="Y121" i="10"/>
  <c r="Z18" i="10"/>
  <c r="Z164" i="10"/>
  <c r="Y217" i="10"/>
  <c r="Y18" i="10"/>
  <c r="Y313" i="10"/>
  <c r="Y60" i="10"/>
  <c r="Z268" i="10"/>
  <c r="Z234" i="10"/>
  <c r="Y234" i="10"/>
  <c r="Z213" i="10"/>
  <c r="X213" i="10"/>
  <c r="X198" i="10"/>
  <c r="Y198" i="10"/>
  <c r="Z198" i="10"/>
  <c r="Z256" i="10"/>
  <c r="X256" i="10"/>
  <c r="Y256" i="10"/>
  <c r="Z134" i="10"/>
  <c r="X134" i="10"/>
  <c r="Y134" i="10"/>
  <c r="Z9" i="10"/>
  <c r="Y9" i="10"/>
  <c r="X9" i="10"/>
  <c r="Z81" i="10"/>
  <c r="X81" i="10"/>
  <c r="Y81" i="10"/>
  <c r="Z13" i="10"/>
  <c r="X13" i="10"/>
  <c r="Y13" i="10"/>
  <c r="Z352" i="10"/>
  <c r="Y352" i="10"/>
  <c r="X352" i="10"/>
  <c r="Z346" i="10"/>
  <c r="X346" i="10"/>
  <c r="Y346" i="10"/>
  <c r="Y32" i="10"/>
  <c r="Z32" i="10"/>
  <c r="X32" i="10"/>
  <c r="X154" i="10"/>
  <c r="Y154" i="10"/>
  <c r="Z154" i="10"/>
  <c r="X350" i="10"/>
  <c r="Z350" i="10"/>
  <c r="Y350" i="10"/>
  <c r="X230" i="10"/>
  <c r="Z230" i="10"/>
  <c r="Y230" i="10"/>
  <c r="Y72" i="10"/>
  <c r="Z72" i="10"/>
  <c r="X72" i="10"/>
  <c r="X19" i="10"/>
  <c r="Y19" i="10"/>
  <c r="Z19" i="10"/>
  <c r="Z238" i="10"/>
  <c r="Y238" i="10"/>
  <c r="X238" i="10"/>
  <c r="Z265" i="10"/>
  <c r="Y265" i="10"/>
  <c r="X265" i="10"/>
  <c r="X85" i="10"/>
  <c r="Z85" i="10"/>
  <c r="Y85" i="10"/>
  <c r="X43" i="10"/>
  <c r="Y43" i="10"/>
  <c r="Z43" i="10"/>
  <c r="Y61" i="10"/>
  <c r="Z61" i="10"/>
  <c r="X61" i="10"/>
  <c r="Y15" i="10"/>
  <c r="Z15" i="10"/>
  <c r="X15" i="10"/>
  <c r="Y39" i="10"/>
  <c r="Z39" i="10"/>
  <c r="X39" i="10"/>
  <c r="X163" i="10"/>
  <c r="Y163" i="10"/>
  <c r="Z163" i="10"/>
  <c r="X214" i="10"/>
  <c r="Y214" i="10"/>
  <c r="Z214" i="10"/>
  <c r="Y340" i="10"/>
  <c r="Z340" i="10"/>
  <c r="X340" i="10"/>
  <c r="X280" i="10"/>
  <c r="Z280" i="10"/>
  <c r="Y280" i="10"/>
  <c r="X171" i="10"/>
  <c r="Z171" i="10"/>
  <c r="Y171" i="10"/>
  <c r="X252" i="10"/>
  <c r="Y252" i="10"/>
  <c r="Z252" i="10"/>
  <c r="Y140" i="10"/>
  <c r="X140" i="10"/>
  <c r="Z140" i="10"/>
  <c r="Y104" i="10"/>
  <c r="Z104" i="10"/>
  <c r="X104" i="10"/>
  <c r="Y308" i="10"/>
  <c r="Z308" i="10"/>
  <c r="X308" i="10"/>
  <c r="X319" i="10"/>
  <c r="Y319" i="10"/>
  <c r="Z319" i="10"/>
  <c r="X100" i="10"/>
  <c r="Z100" i="10"/>
  <c r="Y100" i="10"/>
  <c r="X148" i="10"/>
  <c r="Y148" i="10"/>
  <c r="Z148" i="10"/>
  <c r="X16" i="10"/>
  <c r="Z16" i="10"/>
  <c r="Y16" i="10"/>
  <c r="Y29" i="10"/>
  <c r="Z29" i="10"/>
  <c r="X29" i="10"/>
  <c r="X274" i="10"/>
  <c r="Y274" i="10"/>
  <c r="Z274" i="10"/>
  <c r="Y169" i="10"/>
  <c r="X169" i="10"/>
  <c r="Z169" i="10"/>
  <c r="X132" i="10"/>
  <c r="Y132" i="10"/>
  <c r="Z132" i="10"/>
  <c r="X97" i="10"/>
  <c r="Y97" i="10"/>
  <c r="Z97" i="10"/>
  <c r="X235" i="10"/>
  <c r="Z235" i="10"/>
  <c r="Y235" i="10"/>
  <c r="Z167" i="10"/>
  <c r="Y167" i="10"/>
  <c r="X167" i="10"/>
  <c r="Y225" i="10"/>
  <c r="Z225" i="10"/>
  <c r="X225" i="10"/>
  <c r="Y27" i="10"/>
  <c r="Z27" i="10"/>
  <c r="X27" i="10"/>
  <c r="Z205" i="10"/>
  <c r="Y205" i="10"/>
  <c r="X205" i="10"/>
  <c r="Y173" i="10"/>
  <c r="X173" i="10"/>
  <c r="Z173" i="10"/>
  <c r="X161" i="10"/>
  <c r="Y161" i="10"/>
  <c r="Z161" i="10"/>
  <c r="Y208" i="10"/>
  <c r="X208" i="10"/>
  <c r="Z208" i="10"/>
  <c r="Z245" i="10"/>
  <c r="Y245" i="10"/>
  <c r="X245" i="10"/>
  <c r="Z355" i="10"/>
  <c r="Y355" i="10"/>
  <c r="X355" i="10"/>
  <c r="Z170" i="10"/>
  <c r="Y170" i="10"/>
  <c r="Y284" i="10"/>
  <c r="Z284" i="10"/>
  <c r="X284" i="10"/>
  <c r="Y137" i="10"/>
  <c r="X137" i="10"/>
  <c r="Z137" i="10"/>
  <c r="Z117" i="10"/>
  <c r="X117" i="10"/>
  <c r="Y117" i="10"/>
  <c r="Y286" i="10"/>
  <c r="Z286" i="10"/>
  <c r="X286" i="10"/>
  <c r="Z42" i="10"/>
  <c r="Y42" i="10"/>
  <c r="X42" i="10"/>
  <c r="Y174" i="10"/>
  <c r="X174" i="10"/>
  <c r="Z174" i="10"/>
  <c r="Y236" i="10"/>
  <c r="Z236" i="10"/>
  <c r="X236" i="10"/>
  <c r="X207" i="10"/>
  <c r="Z207" i="10"/>
  <c r="Y207" i="10"/>
  <c r="Y175" i="10"/>
  <c r="Z175" i="10"/>
  <c r="X175" i="10"/>
  <c r="X244" i="10"/>
  <c r="Y244" i="10"/>
  <c r="Z244" i="10"/>
  <c r="Y219" i="10"/>
  <c r="X219" i="10"/>
  <c r="Z219" i="10"/>
  <c r="Z168" i="10"/>
  <c r="Y213" i="10"/>
  <c r="Z249" i="10"/>
  <c r="X58" i="10"/>
  <c r="Y185" i="10"/>
  <c r="Z339" i="10"/>
  <c r="Y253" i="10"/>
  <c r="X234" i="10"/>
  <c r="Z24" i="10"/>
  <c r="Y317" i="10"/>
  <c r="Z69" i="10"/>
  <c r="Z59" i="10"/>
  <c r="Z291" i="10"/>
  <c r="X305" i="10"/>
  <c r="Z330" i="10"/>
  <c r="X337" i="10"/>
  <c r="Y192" i="10"/>
  <c r="Y58" i="10"/>
  <c r="Z185" i="10"/>
  <c r="Y339" i="10"/>
  <c r="X59" i="10"/>
  <c r="Y330" i="10"/>
  <c r="X233" i="10"/>
  <c r="Z287" i="10"/>
  <c r="Y189" i="10"/>
  <c r="X288" i="10"/>
  <c r="Z40" i="10"/>
  <c r="X306" i="10"/>
  <c r="X300" i="10"/>
  <c r="X184" i="10"/>
  <c r="Z7" i="10"/>
  <c r="X318" i="10"/>
  <c r="Z188" i="10"/>
  <c r="Z306" i="10"/>
  <c r="X172" i="10"/>
  <c r="Z318" i="10"/>
  <c r="Z288" i="10"/>
  <c r="Z184" i="10"/>
  <c r="Y86" i="10"/>
  <c r="X127" i="10"/>
  <c r="Z182" i="10"/>
  <c r="X226" i="10"/>
  <c r="X7" i="10"/>
  <c r="Z66" i="10"/>
  <c r="Z77" i="10"/>
  <c r="Y226" i="10"/>
  <c r="Z172" i="10"/>
  <c r="Z255" i="10"/>
  <c r="Z86" i="10"/>
  <c r="Z189" i="10"/>
  <c r="Y127" i="10"/>
  <c r="Y77" i="10"/>
  <c r="Y307" i="10"/>
  <c r="X255" i="10"/>
  <c r="X66" i="10"/>
  <c r="Y188" i="10"/>
  <c r="Y258" i="10"/>
  <c r="X258" i="10"/>
  <c r="Z258" i="10"/>
  <c r="Z129" i="10"/>
  <c r="Y129" i="10"/>
  <c r="X129" i="10"/>
  <c r="Z142" i="10"/>
  <c r="X142" i="10"/>
  <c r="Y142" i="10"/>
  <c r="Z106" i="10"/>
  <c r="Y106" i="10"/>
  <c r="X106" i="10"/>
  <c r="Z298" i="10"/>
  <c r="X298" i="10"/>
  <c r="Y298" i="10"/>
  <c r="Y101" i="10"/>
  <c r="Z101" i="10"/>
  <c r="X101" i="10"/>
  <c r="Z143" i="10"/>
  <c r="Z191" i="10"/>
  <c r="Y186" i="10"/>
  <c r="Z186" i="10"/>
  <c r="X186" i="10"/>
  <c r="X247" i="10"/>
  <c r="Y247" i="10"/>
  <c r="Z247" i="10"/>
  <c r="Y248" i="10"/>
  <c r="Z248" i="10"/>
  <c r="X248" i="10"/>
  <c r="Z187" i="10"/>
  <c r="Y187" i="10"/>
  <c r="X187" i="10"/>
  <c r="Y93" i="10"/>
  <c r="Z93" i="10"/>
  <c r="X93" i="10"/>
  <c r="Y259" i="10"/>
  <c r="Z259" i="10"/>
  <c r="X259" i="10"/>
  <c r="Y345" i="10"/>
  <c r="Z345" i="10"/>
  <c r="X345" i="10"/>
  <c r="Z83" i="10"/>
  <c r="Y83" i="10"/>
  <c r="X83" i="10"/>
  <c r="Y114" i="10"/>
  <c r="X114" i="10"/>
  <c r="Z114" i="10"/>
  <c r="Z53" i="10"/>
  <c r="X53" i="10"/>
  <c r="Y53" i="10"/>
  <c r="Z348" i="10"/>
  <c r="X348" i="10"/>
  <c r="Y348" i="10"/>
  <c r="Z326" i="10"/>
  <c r="Y326" i="10"/>
  <c r="X326" i="10"/>
  <c r="Y78" i="10"/>
  <c r="Z78" i="10"/>
  <c r="X78" i="10"/>
  <c r="Z199" i="10"/>
  <c r="Y54" i="10"/>
  <c r="Z54" i="10"/>
  <c r="X54" i="10"/>
  <c r="Z79" i="10"/>
  <c r="X103" i="10"/>
  <c r="X92" i="10"/>
  <c r="Y310" i="10"/>
  <c r="X310" i="10"/>
  <c r="Z310" i="10"/>
  <c r="Z8" i="10"/>
  <c r="X8" i="10"/>
  <c r="Y8" i="10"/>
  <c r="Z266" i="10"/>
  <c r="Y266" i="10"/>
  <c r="X266" i="10"/>
  <c r="Y195" i="10"/>
  <c r="Z195" i="10"/>
  <c r="X195" i="10"/>
  <c r="Z272" i="10"/>
  <c r="Y272" i="10"/>
  <c r="X272" i="10"/>
  <c r="Z200" i="10"/>
  <c r="Y200" i="10"/>
  <c r="X200" i="10"/>
  <c r="Y267" i="10"/>
  <c r="Z267" i="10"/>
  <c r="X267" i="10"/>
  <c r="Y64" i="10"/>
  <c r="Z64" i="10"/>
  <c r="X64" i="10"/>
  <c r="Z94" i="10"/>
  <c r="Y94" i="10"/>
  <c r="X94" i="10"/>
  <c r="Z144" i="10"/>
  <c r="Y144" i="10"/>
  <c r="X144" i="10"/>
  <c r="Z103" i="10"/>
  <c r="Z92" i="10"/>
  <c r="X79" i="10"/>
  <c r="Z269" i="10"/>
  <c r="Y269" i="10"/>
  <c r="X269" i="10"/>
  <c r="X199" i="10"/>
  <c r="Z347" i="10"/>
  <c r="X347" i="10"/>
  <c r="Y347" i="10"/>
  <c r="Y25" i="10"/>
  <c r="Z25" i="10"/>
  <c r="X25" i="10"/>
  <c r="Z295" i="10"/>
  <c r="X295" i="10"/>
  <c r="Y295" i="10"/>
  <c r="Z242" i="10"/>
  <c r="Y242" i="10"/>
  <c r="X242" i="10"/>
  <c r="Z128" i="10"/>
  <c r="Y128" i="10"/>
  <c r="X128" i="10"/>
  <c r="Z209" i="10"/>
  <c r="Y209" i="10"/>
  <c r="X209" i="10"/>
  <c r="Y80" i="10"/>
  <c r="Z80" i="10"/>
  <c r="X80" i="10"/>
  <c r="Y257" i="10"/>
  <c r="Z257" i="10"/>
  <c r="X257" i="10"/>
  <c r="Z190" i="10"/>
  <c r="X190" i="10"/>
  <c r="Y190" i="10"/>
  <c r="X102" i="10"/>
  <c r="Y102" i="10"/>
  <c r="Z102" i="10"/>
  <c r="X143" i="10"/>
  <c r="X191" i="10"/>
  <c r="Y113" i="10"/>
  <c r="Z113" i="10"/>
  <c r="X113" i="10"/>
  <c r="X327" i="10"/>
  <c r="Y327" i="10"/>
  <c r="Z327" i="10"/>
  <c r="Y141" i="10"/>
  <c r="Z141" i="10"/>
  <c r="X141" i="10"/>
  <c r="Z130" i="10"/>
  <c r="Y130" i="10"/>
  <c r="X130" i="10"/>
  <c r="Z351" i="10"/>
  <c r="X351" i="10"/>
  <c r="Y351" i="10"/>
  <c r="X229" i="10"/>
  <c r="X170" i="10"/>
  <c r="X57" i="10"/>
  <c r="X215" i="10"/>
  <c r="X313" i="10"/>
  <c r="X354" i="10"/>
  <c r="Z302" i="10"/>
  <c r="Y182" i="10"/>
  <c r="Z57" i="10"/>
  <c r="X40" i="10"/>
  <c r="Z215" i="10"/>
  <c r="X118" i="10"/>
  <c r="Y300" i="10"/>
  <c r="X275" i="10"/>
  <c r="X239" i="10"/>
  <c r="X251" i="10"/>
  <c r="X228" i="10"/>
  <c r="X240" i="10"/>
  <c r="Z240" i="10"/>
  <c r="Z251" i="10"/>
  <c r="Y203" i="10"/>
  <c r="Z228" i="10"/>
  <c r="X307" i="10"/>
  <c r="Z283" i="10"/>
  <c r="Y131" i="10"/>
  <c r="X333" i="10"/>
  <c r="X283" i="10"/>
  <c r="Y302" i="10"/>
  <c r="Y109" i="10"/>
  <c r="Z118" i="10"/>
  <c r="X322" i="10"/>
  <c r="X3" i="10"/>
  <c r="X293" i="10"/>
  <c r="Y28" i="10"/>
  <c r="Z322" i="10"/>
  <c r="Y320" i="10"/>
  <c r="Y3" i="10"/>
  <c r="X349" i="10"/>
  <c r="Z354" i="10"/>
  <c r="Y229" i="10"/>
  <c r="X150" i="10"/>
  <c r="X124" i="10"/>
  <c r="Y194" i="10"/>
  <c r="Z349" i="10"/>
  <c r="Z124" i="10"/>
  <c r="Z194" i="10"/>
  <c r="Z246" i="10"/>
  <c r="Z162" i="10"/>
  <c r="Z75" i="10"/>
  <c r="X343" i="10"/>
  <c r="X335" i="10"/>
  <c r="Z146" i="10"/>
  <c r="X131" i="10"/>
  <c r="Y343" i="10"/>
  <c r="X146" i="10"/>
  <c r="X35" i="10"/>
  <c r="Y335" i="10"/>
  <c r="X162" i="10"/>
  <c r="Y333" i="10"/>
  <c r="X320" i="10"/>
  <c r="X203" i="10"/>
  <c r="Y293" i="10"/>
  <c r="X28" i="10"/>
  <c r="Y35" i="10"/>
  <c r="X10" i="10"/>
  <c r="Y10" i="10"/>
  <c r="Y37" i="10"/>
  <c r="Z150" i="10"/>
  <c r="Y246" i="10"/>
  <c r="Z239" i="10"/>
  <c r="Y263" i="10"/>
  <c r="X263" i="10"/>
  <c r="Y275" i="10"/>
  <c r="Y75" i="10"/>
  <c r="Y73" i="10"/>
  <c r="X73" i="10"/>
  <c r="Y277" i="10"/>
  <c r="Z277" i="10"/>
  <c r="X277" i="10"/>
  <c r="Z282" i="10"/>
  <c r="X282" i="10"/>
  <c r="Y282" i="10"/>
  <c r="Y89" i="10"/>
  <c r="Z89" i="10"/>
  <c r="X89" i="10"/>
  <c r="Y111" i="10"/>
  <c r="X111" i="10"/>
  <c r="Z111" i="10"/>
  <c r="X227" i="10"/>
  <c r="Y227" i="10"/>
  <c r="Z227" i="10"/>
  <c r="Z90" i="10"/>
  <c r="Y90" i="10"/>
  <c r="X90" i="10"/>
  <c r="X336" i="10"/>
  <c r="Z336" i="10"/>
  <c r="Y336" i="10"/>
  <c r="Z49" i="10"/>
  <c r="X49" i="10"/>
  <c r="Y49" i="10"/>
  <c r="Y5" i="10"/>
  <c r="Z5" i="10"/>
  <c r="X5" i="10"/>
  <c r="Z133" i="10"/>
  <c r="Y133" i="10"/>
  <c r="X133" i="10"/>
  <c r="X157" i="10"/>
  <c r="Y157" i="10"/>
  <c r="Z157" i="10"/>
  <c r="X342" i="10"/>
  <c r="Y342" i="10"/>
  <c r="Z342" i="10"/>
  <c r="Z112" i="10"/>
  <c r="Y112" i="10"/>
  <c r="X112" i="10"/>
  <c r="X119" i="10"/>
  <c r="Y119" i="10"/>
  <c r="Z119" i="10"/>
  <c r="Y76" i="10"/>
  <c r="X76" i="10"/>
  <c r="Z76" i="10"/>
  <c r="Z88" i="10"/>
  <c r="Y88" i="10"/>
  <c r="X88" i="10"/>
  <c r="Y241" i="10"/>
  <c r="X241" i="10"/>
  <c r="Z241" i="10"/>
  <c r="X11" i="10"/>
  <c r="Z11" i="10"/>
  <c r="Y11" i="10"/>
  <c r="Y158" i="10"/>
  <c r="Z158" i="10"/>
  <c r="X158" i="10"/>
  <c r="Z202" i="10"/>
  <c r="X202" i="10"/>
  <c r="Y202" i="10"/>
  <c r="Z341" i="10"/>
  <c r="X341" i="10"/>
  <c r="Y341" i="10"/>
  <c r="Y74" i="10"/>
  <c r="Z74" i="10"/>
  <c r="X74" i="10"/>
  <c r="Z304" i="10"/>
  <c r="Y304" i="10"/>
  <c r="X304" i="10"/>
  <c r="Y126" i="10"/>
  <c r="Z126" i="10"/>
  <c r="X126" i="10"/>
  <c r="X135" i="10"/>
  <c r="Y135" i="10"/>
  <c r="Z135" i="10"/>
  <c r="Y221" i="10"/>
  <c r="Z221" i="10"/>
  <c r="X221" i="10"/>
  <c r="X6" i="10"/>
  <c r="Z6" i="10"/>
  <c r="Y6" i="10"/>
  <c r="X303" i="10"/>
  <c r="Y303" i="10"/>
  <c r="Z303" i="10"/>
  <c r="Y334" i="10"/>
  <c r="Z334" i="10"/>
  <c r="X334" i="10"/>
  <c r="Z299" i="10"/>
  <c r="X299" i="10"/>
  <c r="Y299" i="10"/>
  <c r="X324" i="10"/>
  <c r="Y324" i="10"/>
  <c r="Z324" i="10"/>
  <c r="Z31" i="10"/>
  <c r="X31" i="10"/>
  <c r="Y31" i="10"/>
  <c r="Z56" i="10"/>
  <c r="X56" i="10"/>
  <c r="Y56" i="10"/>
  <c r="Z281" i="10"/>
  <c r="Y281" i="10"/>
  <c r="X281" i="10"/>
  <c r="Z17" i="10"/>
  <c r="X17" i="10"/>
  <c r="Y17" i="10"/>
  <c r="Z116" i="10"/>
  <c r="X116" i="10"/>
  <c r="Y116" i="10"/>
  <c r="X44" i="10"/>
  <c r="Y44" i="10"/>
  <c r="Z44" i="10"/>
  <c r="Z155" i="10"/>
  <c r="X155" i="10"/>
  <c r="Y155" i="10"/>
  <c r="Z177" i="10"/>
  <c r="X177" i="10"/>
  <c r="Y177" i="10"/>
  <c r="Y105" i="10"/>
  <c r="X105" i="10"/>
  <c r="Z105" i="10"/>
  <c r="X316" i="10"/>
  <c r="Z316" i="10"/>
  <c r="Y316" i="10"/>
  <c r="Z321" i="10"/>
  <c r="X321" i="10"/>
  <c r="Y321" i="10"/>
  <c r="Z36" i="10"/>
  <c r="X36" i="10"/>
  <c r="Y36" i="10"/>
  <c r="Z285" i="10"/>
  <c r="X285" i="10"/>
  <c r="Y285" i="10"/>
  <c r="Z176" i="10"/>
  <c r="Y176" i="10"/>
  <c r="X176" i="10"/>
  <c r="Z47" i="10"/>
  <c r="Y47" i="10"/>
  <c r="X47" i="10"/>
  <c r="Y149" i="10"/>
  <c r="Z149" i="10"/>
  <c r="X149" i="10"/>
  <c r="X224" i="10"/>
  <c r="Y224" i="10"/>
  <c r="Z224" i="10"/>
  <c r="Y270" i="10"/>
  <c r="Z270" i="10"/>
  <c r="X270" i="10"/>
  <c r="Y332" i="10"/>
  <c r="X332" i="10"/>
  <c r="Z332" i="10"/>
  <c r="X325" i="10"/>
  <c r="Y325" i="10"/>
  <c r="Z325" i="10"/>
  <c r="X301" i="10"/>
  <c r="Z301" i="10"/>
  <c r="Y301" i="10"/>
  <c r="Z21" i="10"/>
  <c r="X21" i="10"/>
  <c r="Y21" i="10"/>
  <c r="Z296" i="10"/>
  <c r="X296" i="10"/>
  <c r="Y296" i="10"/>
  <c r="X147" i="10"/>
  <c r="Z147" i="10"/>
  <c r="Y147" i="10"/>
  <c r="Z115" i="10"/>
  <c r="X115" i="10"/>
  <c r="Y115" i="10"/>
  <c r="Y331" i="10"/>
  <c r="Z331" i="10"/>
  <c r="X331" i="10"/>
  <c r="X91" i="10"/>
  <c r="Z91" i="10"/>
  <c r="Y91" i="10"/>
  <c r="Z2" i="10"/>
  <c r="X2" i="10"/>
  <c r="Y2" i="10"/>
  <c r="X62" i="10"/>
  <c r="Z62" i="10"/>
  <c r="Y62" i="10"/>
  <c r="X311" i="10"/>
  <c r="Z311" i="10"/>
  <c r="Y311" i="10"/>
  <c r="X123" i="10"/>
  <c r="Z123" i="10"/>
  <c r="Y123" i="10"/>
  <c r="X250" i="10"/>
  <c r="Z250" i="10"/>
  <c r="Y250" i="10"/>
  <c r="Z139" i="10"/>
  <c r="Y139" i="10"/>
  <c r="X139" i="10"/>
  <c r="X338" i="10"/>
  <c r="Y338" i="10"/>
  <c r="Z338" i="10"/>
  <c r="Z218" i="10"/>
  <c r="Y218" i="10"/>
  <c r="X218" i="10"/>
  <c r="Y222" i="10"/>
  <c r="Z222" i="10"/>
  <c r="X222" i="10"/>
  <c r="Y55" i="10"/>
  <c r="X55" i="10"/>
  <c r="Z55" i="10"/>
  <c r="Y159" i="10"/>
  <c r="X159" i="10"/>
  <c r="Z159" i="10"/>
  <c r="Z30" i="10"/>
  <c r="Y30" i="10"/>
  <c r="X30" i="10"/>
  <c r="Z292" i="10"/>
  <c r="Y292" i="10"/>
  <c r="X292" i="10"/>
  <c r="Y125" i="10"/>
  <c r="X125" i="10"/>
  <c r="Z125" i="10"/>
  <c r="X50" i="10"/>
  <c r="Y50" i="10"/>
  <c r="Z50" i="10"/>
  <c r="X344" i="10"/>
  <c r="Z344" i="10"/>
  <c r="Y344" i="10"/>
  <c r="Y260" i="10"/>
  <c r="X260" i="10"/>
  <c r="Z260" i="10"/>
  <c r="Z197" i="10"/>
  <c r="X197" i="10"/>
  <c r="Y197" i="10"/>
  <c r="X206" i="10"/>
  <c r="Z206" i="10"/>
  <c r="Y206" i="10"/>
  <c r="Z290" i="10"/>
  <c r="Y290" i="10"/>
  <c r="X290" i="10"/>
  <c r="Y153" i="10"/>
  <c r="Z153" i="10"/>
  <c r="X153" i="10"/>
  <c r="Y271" i="10"/>
  <c r="X271" i="10"/>
  <c r="Z271" i="10"/>
  <c r="Y223" i="10"/>
  <c r="Z223" i="10"/>
  <c r="X223" i="10"/>
  <c r="Z152" i="10"/>
  <c r="Y152" i="10"/>
  <c r="X152" i="10"/>
  <c r="X82" i="10"/>
  <c r="Y82" i="10"/>
  <c r="Z82" i="10"/>
  <c r="Z67" i="10"/>
  <c r="X67" i="10"/>
  <c r="Y67" i="10"/>
  <c r="X353" i="10"/>
  <c r="Y353" i="10"/>
  <c r="Z353" i="10"/>
  <c r="Z46" i="10"/>
  <c r="Y46" i="10"/>
  <c r="X46" i="10"/>
  <c r="Z34" i="10"/>
  <c r="X34" i="10"/>
  <c r="Y34" i="10"/>
  <c r="X145" i="10"/>
  <c r="Y145" i="10"/>
  <c r="Z145" i="10"/>
  <c r="X254" i="10"/>
  <c r="Y254" i="10"/>
  <c r="Z254" i="10"/>
  <c r="Y196" i="10"/>
  <c r="X196" i="10"/>
  <c r="Z196" i="10"/>
  <c r="X193" i="10"/>
  <c r="Z193" i="10"/>
  <c r="Y193" i="10"/>
  <c r="Z98" i="10"/>
  <c r="X98" i="10"/>
  <c r="Y98" i="10"/>
  <c r="X20" i="10"/>
  <c r="Y20" i="10"/>
  <c r="Z20" i="10"/>
  <c r="X312" i="10"/>
  <c r="Z312" i="10"/>
  <c r="Y312" i="10"/>
  <c r="Z122" i="10"/>
  <c r="X122" i="10"/>
  <c r="Y122" i="10"/>
  <c r="Y329" i="10"/>
  <c r="Z329" i="10"/>
  <c r="X329" i="10"/>
  <c r="Z45" i="10"/>
  <c r="X45" i="10"/>
  <c r="Y45" i="10"/>
  <c r="X99" i="10"/>
  <c r="Z99" i="10"/>
  <c r="Y99" i="10"/>
  <c r="X314" i="10"/>
  <c r="Y314" i="10"/>
  <c r="Z314" i="10"/>
  <c r="Z232" i="10"/>
  <c r="Y232" i="10"/>
  <c r="X232" i="10"/>
  <c r="Y315" i="10"/>
  <c r="X315" i="10"/>
  <c r="Z315" i="10"/>
  <c r="Z279" i="10"/>
  <c r="X279" i="10"/>
  <c r="Y279" i="10"/>
  <c r="Y178" i="10"/>
  <c r="Z178" i="10"/>
  <c r="X178" i="10"/>
  <c r="Y14" i="10"/>
  <c r="Z14" i="10"/>
  <c r="X14" i="10"/>
  <c r="X51" i="10"/>
  <c r="Z51" i="10"/>
  <c r="Y51" i="10"/>
  <c r="Z289" i="10"/>
  <c r="Y289" i="10"/>
  <c r="X289" i="10"/>
  <c r="Y212" i="10"/>
  <c r="Z212" i="10"/>
  <c r="X212" i="10"/>
  <c r="X65" i="10"/>
  <c r="Z65" i="10"/>
  <c r="Y65" i="10"/>
  <c r="Y278" i="10"/>
  <c r="Z278" i="10"/>
  <c r="X278" i="10"/>
  <c r="Z41" i="10"/>
  <c r="X41" i="10"/>
  <c r="Y41" i="10"/>
  <c r="Z243" i="10"/>
  <c r="Y243" i="10"/>
  <c r="X243" i="10"/>
  <c r="Z136" i="10"/>
  <c r="X136" i="10"/>
  <c r="Y136" i="10"/>
  <c r="Z26" i="10"/>
  <c r="Y26" i="10"/>
  <c r="X26" i="10"/>
  <c r="X231" i="10"/>
  <c r="Y231" i="10"/>
  <c r="Z231" i="10"/>
  <c r="Y216" i="10"/>
  <c r="Z216" i="10"/>
  <c r="X216" i="10"/>
  <c r="Y107" i="10"/>
  <c r="Z107" i="10"/>
  <c r="X107" i="10"/>
  <c r="Y108" i="10"/>
  <c r="Z108" i="10"/>
  <c r="X108" i="10"/>
  <c r="Y211" i="10"/>
  <c r="Z211" i="10"/>
  <c r="X211" i="10"/>
  <c r="Z328" i="10"/>
  <c r="Y328" i="10"/>
  <c r="X328" i="10"/>
  <c r="AI268" i="6" l="1"/>
  <c r="AN268" i="6" s="1"/>
  <c r="AM268" i="6" s="1"/>
  <c r="D268" i="6" s="1"/>
  <c r="AJ247" i="6"/>
  <c r="AQ247" i="6" s="1"/>
  <c r="AP247" i="6" s="1"/>
  <c r="H247" i="6" s="1"/>
  <c r="AJ63" i="6"/>
  <c r="AQ63" i="6" s="1"/>
  <c r="AP63" i="6" s="1"/>
  <c r="H63" i="6" s="1"/>
  <c r="AI63" i="6"/>
  <c r="AN63" i="6" s="1"/>
  <c r="AM63" i="6" s="1"/>
  <c r="D63" i="6" s="1"/>
  <c r="AJ268" i="6"/>
  <c r="AQ268" i="6" s="1"/>
  <c r="AP268" i="6" s="1"/>
  <c r="H268" i="6" s="1"/>
  <c r="B264" i="6"/>
  <c r="AL31" i="6"/>
  <c r="AI31" i="6"/>
  <c r="AN31" i="6" s="1"/>
  <c r="AM31" i="6" s="1"/>
  <c r="D31" i="6" s="1"/>
  <c r="AI47" i="6"/>
  <c r="AN47" i="6" s="1"/>
  <c r="AM47" i="6" s="1"/>
  <c r="D47" i="6" s="1"/>
  <c r="AJ47" i="6"/>
  <c r="AQ47" i="6" s="1"/>
  <c r="AP47" i="6" s="1"/>
  <c r="H47" i="6" s="1"/>
  <c r="AJ79" i="6"/>
  <c r="AQ79" i="6" s="1"/>
  <c r="AP79" i="6" s="1"/>
  <c r="H79" i="6" s="1"/>
  <c r="AJ138" i="6"/>
  <c r="AQ138" i="6" s="1"/>
  <c r="AP138" i="6" s="1"/>
  <c r="H138" i="6" s="1"/>
  <c r="AI3" i="6"/>
  <c r="AN3" i="6" s="1"/>
  <c r="AM3" i="6" s="1"/>
  <c r="D3" i="6" s="1"/>
  <c r="AI129" i="6"/>
  <c r="AN129" i="6" s="1"/>
  <c r="AM129" i="6" s="1"/>
  <c r="D129" i="6" s="1"/>
  <c r="AI208" i="6"/>
  <c r="AN208" i="6" s="1"/>
  <c r="AM208" i="6" s="1"/>
  <c r="D208" i="6" s="1"/>
  <c r="B138" i="6"/>
  <c r="AI138" i="6"/>
  <c r="AN138" i="6" s="1"/>
  <c r="AM138" i="6" s="1"/>
  <c r="D138" i="6" s="1"/>
  <c r="AJ129" i="6"/>
  <c r="AQ129" i="6" s="1"/>
  <c r="AP129" i="6" s="1"/>
  <c r="H129" i="6" s="1"/>
  <c r="AJ31" i="6"/>
  <c r="AQ31" i="6" s="1"/>
  <c r="AP31" i="6" s="1"/>
  <c r="H31" i="6" s="1"/>
  <c r="AL178" i="6"/>
  <c r="AJ178" i="6"/>
  <c r="AQ178" i="6" s="1"/>
  <c r="AP178" i="6" s="1"/>
  <c r="H178" i="6" s="1"/>
  <c r="AI178" i="6"/>
  <c r="AN178" i="6" s="1"/>
  <c r="AM178" i="6" s="1"/>
  <c r="D178" i="6" s="1"/>
  <c r="AL250" i="6"/>
  <c r="AI250" i="6"/>
  <c r="AN250" i="6" s="1"/>
  <c r="AM250" i="6" s="1"/>
  <c r="D250" i="6" s="1"/>
  <c r="AL61" i="6"/>
  <c r="AJ61" i="6"/>
  <c r="AQ61" i="6" s="1"/>
  <c r="AP61" i="6" s="1"/>
  <c r="H61" i="6" s="1"/>
  <c r="AL74" i="6"/>
  <c r="AI74" i="6"/>
  <c r="AN74" i="6" s="1"/>
  <c r="AM74" i="6" s="1"/>
  <c r="D74" i="6" s="1"/>
  <c r="AL151" i="6"/>
  <c r="B151" i="6"/>
  <c r="AI151" i="6"/>
  <c r="AN151" i="6" s="1"/>
  <c r="AM151" i="6" s="1"/>
  <c r="D151" i="6" s="1"/>
  <c r="AL238" i="6"/>
  <c r="AJ238" i="6"/>
  <c r="AQ238" i="6" s="1"/>
  <c r="AP238" i="6" s="1"/>
  <c r="H238" i="6" s="1"/>
  <c r="AL70" i="6"/>
  <c r="AJ70" i="6"/>
  <c r="AQ70" i="6" s="1"/>
  <c r="AP70" i="6" s="1"/>
  <c r="H70" i="6" s="1"/>
  <c r="AI70" i="6"/>
  <c r="AN70" i="6" s="1"/>
  <c r="AM70" i="6" s="1"/>
  <c r="D70" i="6" s="1"/>
  <c r="AI309" i="6"/>
  <c r="AN309" i="6" s="1"/>
  <c r="AM309" i="6" s="1"/>
  <c r="D309" i="6" s="1"/>
  <c r="AJ309" i="6"/>
  <c r="AQ309" i="6" s="1"/>
  <c r="AP309" i="6" s="1"/>
  <c r="H309" i="6" s="1"/>
  <c r="AJ208" i="6"/>
  <c r="AQ208" i="6" s="1"/>
  <c r="AP208" i="6" s="1"/>
  <c r="H208" i="6" s="1"/>
  <c r="AL294" i="6"/>
  <c r="AJ294" i="6"/>
  <c r="AQ294" i="6" s="1"/>
  <c r="AP294" i="6" s="1"/>
  <c r="H294" i="6" s="1"/>
  <c r="AL146" i="6"/>
  <c r="B146" i="6"/>
  <c r="AJ146" i="6"/>
  <c r="AQ146" i="6" s="1"/>
  <c r="AP146" i="6" s="1"/>
  <c r="H146" i="6" s="1"/>
  <c r="AL344" i="6"/>
  <c r="AJ344" i="6"/>
  <c r="AQ344" i="6" s="1"/>
  <c r="AP344" i="6" s="1"/>
  <c r="H344" i="6" s="1"/>
  <c r="AL239" i="6"/>
  <c r="AJ239" i="6"/>
  <c r="AQ239" i="6" s="1"/>
  <c r="AP239" i="6" s="1"/>
  <c r="H239" i="6" s="1"/>
  <c r="AL32" i="6"/>
  <c r="AJ32" i="6"/>
  <c r="AQ32" i="6" s="1"/>
  <c r="AP32" i="6" s="1"/>
  <c r="H32" i="6" s="1"/>
  <c r="AI32" i="6"/>
  <c r="AN32" i="6" s="1"/>
  <c r="AM32" i="6" s="1"/>
  <c r="D32" i="6" s="1"/>
  <c r="AL11" i="6"/>
  <c r="AI11" i="6"/>
  <c r="AN11" i="6" s="1"/>
  <c r="AM11" i="6" s="1"/>
  <c r="D11" i="6" s="1"/>
  <c r="AL245" i="6"/>
  <c r="AI245" i="6"/>
  <c r="AN245" i="6" s="1"/>
  <c r="AM245" i="6" s="1"/>
  <c r="D245" i="6" s="1"/>
  <c r="AJ245" i="6"/>
  <c r="AQ245" i="6" s="1"/>
  <c r="AP245" i="6" s="1"/>
  <c r="H245" i="6" s="1"/>
  <c r="B245" i="6"/>
  <c r="AL85" i="6"/>
  <c r="B85" i="6"/>
  <c r="AI85" i="6"/>
  <c r="AN85" i="6" s="1"/>
  <c r="AM85" i="6" s="1"/>
  <c r="D85" i="6" s="1"/>
  <c r="AJ85" i="6"/>
  <c r="AQ85" i="6" s="1"/>
  <c r="AP85" i="6" s="1"/>
  <c r="H85" i="6" s="1"/>
  <c r="AL19" i="6"/>
  <c r="B19" i="6"/>
  <c r="AJ19" i="6"/>
  <c r="AQ19" i="6" s="1"/>
  <c r="AP19" i="6" s="1"/>
  <c r="H19" i="6" s="1"/>
  <c r="AI19" i="6"/>
  <c r="AN19" i="6" s="1"/>
  <c r="AM19" i="6" s="1"/>
  <c r="D19" i="6" s="1"/>
  <c r="AL315" i="6"/>
  <c r="AI315" i="6"/>
  <c r="AN315" i="6" s="1"/>
  <c r="AM315" i="6" s="1"/>
  <c r="D315" i="6" s="1"/>
  <c r="AL172" i="6"/>
  <c r="AJ172" i="6"/>
  <c r="AQ172" i="6" s="1"/>
  <c r="AP172" i="6" s="1"/>
  <c r="H172" i="6" s="1"/>
  <c r="AL82" i="6"/>
  <c r="AJ82" i="6"/>
  <c r="AQ82" i="6" s="1"/>
  <c r="AP82" i="6" s="1"/>
  <c r="H82" i="6" s="1"/>
  <c r="AL161" i="6"/>
  <c r="AI161" i="6"/>
  <c r="AN161" i="6" s="1"/>
  <c r="AM161" i="6" s="1"/>
  <c r="D161" i="6" s="1"/>
  <c r="AL237" i="6"/>
  <c r="AJ237" i="6"/>
  <c r="AQ237" i="6" s="1"/>
  <c r="AP237" i="6" s="1"/>
  <c r="H237" i="6" s="1"/>
  <c r="AI237" i="6"/>
  <c r="AN237" i="6" s="1"/>
  <c r="AM237" i="6" s="1"/>
  <c r="D237" i="6" s="1"/>
  <c r="AL220" i="6"/>
  <c r="AI220" i="6"/>
  <c r="AN220" i="6" s="1"/>
  <c r="AM220" i="6" s="1"/>
  <c r="D220" i="6" s="1"/>
  <c r="AJ220" i="6"/>
  <c r="AQ220" i="6" s="1"/>
  <c r="AP220" i="6" s="1"/>
  <c r="H220" i="6" s="1"/>
  <c r="AL144" i="6"/>
  <c r="AJ144" i="6"/>
  <c r="AQ144" i="6" s="1"/>
  <c r="AP144" i="6" s="1"/>
  <c r="H144" i="6" s="1"/>
  <c r="AL342" i="6"/>
  <c r="AJ342" i="6"/>
  <c r="AQ342" i="6" s="1"/>
  <c r="AP342" i="6" s="1"/>
  <c r="H342" i="6" s="1"/>
  <c r="AL150" i="6"/>
  <c r="AI150" i="6"/>
  <c r="AN150" i="6" s="1"/>
  <c r="AM150" i="6" s="1"/>
  <c r="D150" i="6" s="1"/>
  <c r="B150" i="6"/>
  <c r="AL296" i="6"/>
  <c r="AI296" i="6"/>
  <c r="AN296" i="6" s="1"/>
  <c r="AM296" i="6" s="1"/>
  <c r="D296" i="6" s="1"/>
  <c r="AL244" i="6"/>
  <c r="B244" i="6"/>
  <c r="AJ244" i="6"/>
  <c r="AQ244" i="6" s="1"/>
  <c r="AP244" i="6" s="1"/>
  <c r="H244" i="6" s="1"/>
  <c r="AL229" i="6"/>
  <c r="AI229" i="6"/>
  <c r="AN229" i="6" s="1"/>
  <c r="AM229" i="6" s="1"/>
  <c r="D229" i="6" s="1"/>
  <c r="AL230" i="6"/>
  <c r="AI230" i="6"/>
  <c r="AN230" i="6" s="1"/>
  <c r="AM230" i="6" s="1"/>
  <c r="D230" i="6" s="1"/>
  <c r="AL160" i="6"/>
  <c r="AI160" i="6"/>
  <c r="AN160" i="6" s="1"/>
  <c r="AM160" i="6" s="1"/>
  <c r="D160" i="6" s="1"/>
  <c r="AL219" i="6"/>
  <c r="AJ219" i="6"/>
  <c r="AQ219" i="6" s="1"/>
  <c r="AP219" i="6" s="1"/>
  <c r="H219" i="6" s="1"/>
  <c r="AL198" i="6"/>
  <c r="AI198" i="6"/>
  <c r="AN198" i="6" s="1"/>
  <c r="AM198" i="6" s="1"/>
  <c r="D198" i="6" s="1"/>
  <c r="AL291" i="6"/>
  <c r="B291" i="6"/>
  <c r="AI291" i="6"/>
  <c r="AN291" i="6" s="1"/>
  <c r="AM291" i="6" s="1"/>
  <c r="D291" i="6" s="1"/>
  <c r="AL48" i="6"/>
  <c r="AJ48" i="6"/>
  <c r="AQ48" i="6" s="1"/>
  <c r="AP48" i="6" s="1"/>
  <c r="H48" i="6" s="1"/>
  <c r="AL202" i="6"/>
  <c r="AI202" i="6"/>
  <c r="AN202" i="6" s="1"/>
  <c r="AM202" i="6" s="1"/>
  <c r="D202" i="6" s="1"/>
  <c r="AJ202" i="6"/>
  <c r="AQ202" i="6" s="1"/>
  <c r="AP202" i="6" s="1"/>
  <c r="H202" i="6" s="1"/>
  <c r="B202" i="6"/>
  <c r="AL46" i="6"/>
  <c r="B46" i="6"/>
  <c r="AI46" i="6"/>
  <c r="AN46" i="6" s="1"/>
  <c r="AM46" i="6" s="1"/>
  <c r="D46" i="6" s="1"/>
  <c r="AL40" i="6"/>
  <c r="AI40" i="6"/>
  <c r="AN40" i="6" s="1"/>
  <c r="AM40" i="6" s="1"/>
  <c r="D40" i="6" s="1"/>
  <c r="AJ40" i="6"/>
  <c r="AQ40" i="6" s="1"/>
  <c r="AP40" i="6" s="1"/>
  <c r="H40" i="6" s="1"/>
  <c r="AL87" i="6"/>
  <c r="AJ87" i="6"/>
  <c r="AQ87" i="6" s="1"/>
  <c r="AP87" i="6" s="1"/>
  <c r="H87" i="6" s="1"/>
  <c r="AL194" i="6"/>
  <c r="AI194" i="6"/>
  <c r="AN194" i="6" s="1"/>
  <c r="AM194" i="6" s="1"/>
  <c r="D194" i="6" s="1"/>
  <c r="AL76" i="6"/>
  <c r="AJ76" i="6"/>
  <c r="AQ76" i="6" s="1"/>
  <c r="AP76" i="6" s="1"/>
  <c r="H76" i="6" s="1"/>
  <c r="AI76" i="6"/>
  <c r="AN76" i="6" s="1"/>
  <c r="AM76" i="6" s="1"/>
  <c r="D76" i="6" s="1"/>
  <c r="AL337" i="6"/>
  <c r="AI337" i="6"/>
  <c r="AN337" i="6" s="1"/>
  <c r="AM337" i="6" s="1"/>
  <c r="D337" i="6" s="1"/>
  <c r="AL232" i="6"/>
  <c r="AJ232" i="6"/>
  <c r="AQ232" i="6" s="1"/>
  <c r="AP232" i="6" s="1"/>
  <c r="H232" i="6" s="1"/>
  <c r="AL221" i="6"/>
  <c r="AI221" i="6"/>
  <c r="AN221" i="6" s="1"/>
  <c r="AM221" i="6" s="1"/>
  <c r="D221" i="6" s="1"/>
  <c r="AJ221" i="6"/>
  <c r="AQ221" i="6" s="1"/>
  <c r="AP221" i="6" s="1"/>
  <c r="H221" i="6" s="1"/>
  <c r="AL226" i="6"/>
  <c r="B226" i="6"/>
  <c r="AI226" i="6"/>
  <c r="AN226" i="6" s="1"/>
  <c r="AM226" i="6" s="1"/>
  <c r="D226" i="6" s="1"/>
  <c r="AJ226" i="6"/>
  <c r="AQ226" i="6" s="1"/>
  <c r="AP226" i="6" s="1"/>
  <c r="H226" i="6" s="1"/>
  <c r="B296" i="6"/>
  <c r="AL312" i="6"/>
  <c r="AJ312" i="6"/>
  <c r="AQ312" i="6" s="1"/>
  <c r="AP312" i="6" s="1"/>
  <c r="H312" i="6" s="1"/>
  <c r="AL354" i="6"/>
  <c r="AJ354" i="6"/>
  <c r="AQ354" i="6" s="1"/>
  <c r="AP354" i="6" s="1"/>
  <c r="H354" i="6" s="1"/>
  <c r="AI354" i="6"/>
  <c r="AN354" i="6" s="1"/>
  <c r="AM354" i="6" s="1"/>
  <c r="D354" i="6" s="1"/>
  <c r="B354" i="6"/>
  <c r="AL108" i="6"/>
  <c r="AI108" i="6"/>
  <c r="AN108" i="6" s="1"/>
  <c r="AM108" i="6" s="1"/>
  <c r="D108" i="6" s="1"/>
  <c r="AL299" i="6"/>
  <c r="AI299" i="6"/>
  <c r="AN299" i="6" s="1"/>
  <c r="AM299" i="6" s="1"/>
  <c r="D299" i="6" s="1"/>
  <c r="AL58" i="6"/>
  <c r="AI58" i="6"/>
  <c r="AN58" i="6" s="1"/>
  <c r="AM58" i="6" s="1"/>
  <c r="D58" i="6" s="1"/>
  <c r="AL222" i="6"/>
  <c r="AI222" i="6"/>
  <c r="AN222" i="6" s="1"/>
  <c r="AM222" i="6" s="1"/>
  <c r="D222" i="6" s="1"/>
  <c r="AJ222" i="6"/>
  <c r="AQ222" i="6" s="1"/>
  <c r="AP222" i="6" s="1"/>
  <c r="H222" i="6" s="1"/>
  <c r="B222" i="6"/>
  <c r="AL262" i="6"/>
  <c r="B262" i="6"/>
  <c r="AJ262" i="6"/>
  <c r="AQ262" i="6" s="1"/>
  <c r="AP262" i="6" s="1"/>
  <c r="H262" i="6" s="1"/>
  <c r="AL121" i="6"/>
  <c r="B121" i="6"/>
  <c r="AJ121" i="6"/>
  <c r="AQ121" i="6" s="1"/>
  <c r="AP121" i="6" s="1"/>
  <c r="H121" i="6" s="1"/>
  <c r="AL158" i="6"/>
  <c r="B158" i="6"/>
  <c r="AL118" i="6"/>
  <c r="AJ118" i="6"/>
  <c r="AQ118" i="6" s="1"/>
  <c r="AP118" i="6" s="1"/>
  <c r="H118" i="6" s="1"/>
  <c r="AI118" i="6"/>
  <c r="AN118" i="6" s="1"/>
  <c r="AM118" i="6" s="1"/>
  <c r="D118" i="6" s="1"/>
  <c r="B118" i="6"/>
  <c r="AL340" i="6"/>
  <c r="AJ340" i="6"/>
  <c r="AQ340" i="6" s="1"/>
  <c r="AP340" i="6" s="1"/>
  <c r="H340" i="6" s="1"/>
  <c r="AL305" i="6"/>
  <c r="AI305" i="6"/>
  <c r="AN305" i="6" s="1"/>
  <c r="AM305" i="6" s="1"/>
  <c r="D305" i="6" s="1"/>
  <c r="AJ305" i="6"/>
  <c r="AQ305" i="6" s="1"/>
  <c r="AP305" i="6" s="1"/>
  <c r="H305" i="6" s="1"/>
  <c r="AL324" i="6"/>
  <c r="AJ324" i="6"/>
  <c r="AQ324" i="6" s="1"/>
  <c r="AP324" i="6" s="1"/>
  <c r="H324" i="6" s="1"/>
  <c r="AI324" i="6"/>
  <c r="AN324" i="6" s="1"/>
  <c r="AM324" i="6" s="1"/>
  <c r="D324" i="6" s="1"/>
  <c r="AL283" i="6"/>
  <c r="B283" i="6"/>
  <c r="AI283" i="6"/>
  <c r="AN283" i="6" s="1"/>
  <c r="AM283" i="6" s="1"/>
  <c r="D283" i="6" s="1"/>
  <c r="AJ283" i="6"/>
  <c r="AQ283" i="6" s="1"/>
  <c r="AP283" i="6" s="1"/>
  <c r="H283" i="6" s="1"/>
  <c r="AL59" i="6"/>
  <c r="AI59" i="6"/>
  <c r="AN59" i="6" s="1"/>
  <c r="AM59" i="6" s="1"/>
  <c r="D59" i="6" s="1"/>
  <c r="AJ59" i="6"/>
  <c r="AQ59" i="6" s="1"/>
  <c r="AP59" i="6" s="1"/>
  <c r="H59" i="6" s="1"/>
  <c r="AL225" i="6"/>
  <c r="AJ225" i="6"/>
  <c r="AQ225" i="6" s="1"/>
  <c r="AP225" i="6" s="1"/>
  <c r="H225" i="6" s="1"/>
  <c r="AI225" i="6"/>
  <c r="AN225" i="6" s="1"/>
  <c r="AM225" i="6" s="1"/>
  <c r="D225" i="6" s="1"/>
  <c r="AL86" i="6"/>
  <c r="B86" i="6"/>
  <c r="AL346" i="6"/>
  <c r="B346" i="6"/>
  <c r="AL336" i="6"/>
  <c r="AJ336" i="6"/>
  <c r="AQ336" i="6" s="1"/>
  <c r="AP336" i="6" s="1"/>
  <c r="H336" i="6" s="1"/>
  <c r="AL271" i="6"/>
  <c r="AI271" i="6"/>
  <c r="AN271" i="6" s="1"/>
  <c r="AM271" i="6" s="1"/>
  <c r="D271" i="6" s="1"/>
  <c r="AL320" i="6"/>
  <c r="AI320" i="6"/>
  <c r="AN320" i="6" s="1"/>
  <c r="AM320" i="6" s="1"/>
  <c r="D320" i="6" s="1"/>
  <c r="AL69" i="6"/>
  <c r="B69" i="6"/>
  <c r="AJ69" i="6"/>
  <c r="AQ69" i="6" s="1"/>
  <c r="AP69" i="6" s="1"/>
  <c r="H69" i="6" s="1"/>
  <c r="AL131" i="6"/>
  <c r="AJ131" i="6"/>
  <c r="AQ131" i="6" s="1"/>
  <c r="AP131" i="6" s="1"/>
  <c r="H131" i="6" s="1"/>
  <c r="AI131" i="6"/>
  <c r="AN131" i="6" s="1"/>
  <c r="AM131" i="6" s="1"/>
  <c r="D131" i="6" s="1"/>
  <c r="B131" i="6"/>
  <c r="AL60" i="6"/>
  <c r="B60" i="6"/>
  <c r="AJ60" i="6"/>
  <c r="AQ60" i="6" s="1"/>
  <c r="AP60" i="6" s="1"/>
  <c r="H60" i="6" s="1"/>
  <c r="AI60" i="6"/>
  <c r="AN60" i="6" s="1"/>
  <c r="AM60" i="6" s="1"/>
  <c r="D60" i="6" s="1"/>
  <c r="AL197" i="6"/>
  <c r="AI197" i="6"/>
  <c r="AN197" i="6" s="1"/>
  <c r="AM197" i="6" s="1"/>
  <c r="D197" i="6" s="1"/>
  <c r="AJ197" i="6"/>
  <c r="AQ197" i="6" s="1"/>
  <c r="AP197" i="6" s="1"/>
  <c r="H197" i="6" s="1"/>
  <c r="AL173" i="6"/>
  <c r="B173" i="6"/>
  <c r="AL67" i="6"/>
  <c r="B67" i="6"/>
  <c r="AL115" i="6"/>
  <c r="AJ115" i="6"/>
  <c r="AQ115" i="6" s="1"/>
  <c r="AP115" i="6" s="1"/>
  <c r="H115" i="6" s="1"/>
  <c r="AI115" i="6"/>
  <c r="AN115" i="6" s="1"/>
  <c r="AM115" i="6" s="1"/>
  <c r="D115" i="6" s="1"/>
  <c r="AL117" i="6"/>
  <c r="AI117" i="6"/>
  <c r="AN117" i="6" s="1"/>
  <c r="AM117" i="6" s="1"/>
  <c r="D117" i="6" s="1"/>
  <c r="AJ117" i="6"/>
  <c r="AQ117" i="6" s="1"/>
  <c r="AP117" i="6" s="1"/>
  <c r="H117" i="6" s="1"/>
  <c r="AL90" i="6"/>
  <c r="B90" i="6"/>
  <c r="AJ90" i="6"/>
  <c r="AQ90" i="6" s="1"/>
  <c r="AP90" i="6" s="1"/>
  <c r="H90" i="6" s="1"/>
  <c r="AL273" i="6"/>
  <c r="AJ273" i="6"/>
  <c r="AQ273" i="6" s="1"/>
  <c r="AP273" i="6" s="1"/>
  <c r="H273" i="6" s="1"/>
  <c r="AL350" i="6"/>
  <c r="AI350" i="6"/>
  <c r="AN350" i="6" s="1"/>
  <c r="AM350" i="6" s="1"/>
  <c r="D350" i="6" s="1"/>
  <c r="AJ350" i="6"/>
  <c r="AQ350" i="6" s="1"/>
  <c r="AP350" i="6" s="1"/>
  <c r="H350" i="6" s="1"/>
  <c r="AL251" i="6"/>
  <c r="B251" i="6"/>
  <c r="AJ251" i="6"/>
  <c r="AQ251" i="6" s="1"/>
  <c r="AP251" i="6" s="1"/>
  <c r="H251" i="6" s="1"/>
  <c r="AL314" i="6"/>
  <c r="B314" i="6"/>
  <c r="AL36" i="6"/>
  <c r="B36" i="6"/>
  <c r="AL30" i="6"/>
  <c r="B30" i="6"/>
  <c r="AL123" i="6"/>
  <c r="B123" i="6"/>
  <c r="AL319" i="6"/>
  <c r="AI319" i="6"/>
  <c r="AN319" i="6" s="1"/>
  <c r="AM319" i="6" s="1"/>
  <c r="D319" i="6" s="1"/>
  <c r="AJ319" i="6"/>
  <c r="AQ319" i="6" s="1"/>
  <c r="AP319" i="6" s="1"/>
  <c r="H319" i="6" s="1"/>
  <c r="AL334" i="6"/>
  <c r="AJ334" i="6"/>
  <c r="AQ334" i="6" s="1"/>
  <c r="AP334" i="6" s="1"/>
  <c r="H334" i="6" s="1"/>
  <c r="AL210" i="6"/>
  <c r="B210" i="6"/>
  <c r="AJ210" i="6"/>
  <c r="AQ210" i="6" s="1"/>
  <c r="AP210" i="6" s="1"/>
  <c r="H210" i="6" s="1"/>
  <c r="AL293" i="6"/>
  <c r="AJ293" i="6"/>
  <c r="AQ293" i="6" s="1"/>
  <c r="AP293" i="6" s="1"/>
  <c r="H293" i="6" s="1"/>
  <c r="AL341" i="6"/>
  <c r="AJ341" i="6"/>
  <c r="AQ341" i="6" s="1"/>
  <c r="AP341" i="6" s="1"/>
  <c r="H341" i="6" s="1"/>
  <c r="AL278" i="6"/>
  <c r="B278" i="6"/>
  <c r="AJ278" i="6"/>
  <c r="AQ278" i="6" s="1"/>
  <c r="AP278" i="6" s="1"/>
  <c r="H278" i="6" s="1"/>
  <c r="AL318" i="6"/>
  <c r="AI318" i="6"/>
  <c r="AN318" i="6" s="1"/>
  <c r="AM318" i="6" s="1"/>
  <c r="D318" i="6" s="1"/>
  <c r="AJ318" i="6"/>
  <c r="AQ318" i="6" s="1"/>
  <c r="AP318" i="6" s="1"/>
  <c r="H318" i="6" s="1"/>
  <c r="AL329" i="6"/>
  <c r="AI329" i="6"/>
  <c r="AN329" i="6" s="1"/>
  <c r="AM329" i="6" s="1"/>
  <c r="D329" i="6" s="1"/>
  <c r="AJ329" i="6"/>
  <c r="AQ329" i="6" s="1"/>
  <c r="AP329" i="6" s="1"/>
  <c r="H329" i="6" s="1"/>
  <c r="AL154" i="6"/>
  <c r="AI154" i="6"/>
  <c r="AN154" i="6" s="1"/>
  <c r="AM154" i="6" s="1"/>
  <c r="D154" i="6" s="1"/>
  <c r="AJ154" i="6"/>
  <c r="AQ154" i="6" s="1"/>
  <c r="AP154" i="6" s="1"/>
  <c r="H154" i="6" s="1"/>
  <c r="AL179" i="6"/>
  <c r="AJ179" i="6"/>
  <c r="AQ179" i="6" s="1"/>
  <c r="AP179" i="6" s="1"/>
  <c r="H179" i="6" s="1"/>
  <c r="AI179" i="6"/>
  <c r="AN179" i="6" s="1"/>
  <c r="AM179" i="6" s="1"/>
  <c r="D179" i="6" s="1"/>
  <c r="AL166" i="6"/>
  <c r="B166" i="6"/>
  <c r="AL89" i="6"/>
  <c r="AI89" i="6"/>
  <c r="AN89" i="6" s="1"/>
  <c r="AM89" i="6" s="1"/>
  <c r="D89" i="6" s="1"/>
  <c r="AJ89" i="6"/>
  <c r="AQ89" i="6" s="1"/>
  <c r="AP89" i="6" s="1"/>
  <c r="H89" i="6" s="1"/>
  <c r="AL105" i="6"/>
  <c r="AJ105" i="6"/>
  <c r="AQ105" i="6" s="1"/>
  <c r="AP105" i="6" s="1"/>
  <c r="H105" i="6" s="1"/>
  <c r="AI105" i="6"/>
  <c r="AN105" i="6" s="1"/>
  <c r="AM105" i="6" s="1"/>
  <c r="D105" i="6" s="1"/>
  <c r="AL279" i="6"/>
  <c r="AI279" i="6"/>
  <c r="AN279" i="6" s="1"/>
  <c r="AM279" i="6" s="1"/>
  <c r="D279" i="6" s="1"/>
  <c r="B279" i="6"/>
  <c r="AJ279" i="6"/>
  <c r="AQ279" i="6" s="1"/>
  <c r="AP279" i="6" s="1"/>
  <c r="H279" i="6" s="1"/>
  <c r="AL45" i="6"/>
  <c r="B45" i="6"/>
  <c r="AI45" i="6"/>
  <c r="AN45" i="6" s="1"/>
  <c r="AM45" i="6" s="1"/>
  <c r="D45" i="6" s="1"/>
  <c r="AJ45" i="6"/>
  <c r="AQ45" i="6" s="1"/>
  <c r="AP45" i="6" s="1"/>
  <c r="H45" i="6" s="1"/>
  <c r="AL304" i="6"/>
  <c r="AJ304" i="6"/>
  <c r="AQ304" i="6" s="1"/>
  <c r="AP304" i="6" s="1"/>
  <c r="H304" i="6" s="1"/>
  <c r="AL134" i="6"/>
  <c r="B134" i="6"/>
  <c r="B162" i="6"/>
  <c r="AL185" i="6"/>
  <c r="AI185" i="6"/>
  <c r="AN185" i="6" s="1"/>
  <c r="AM185" i="6" s="1"/>
  <c r="D185" i="6" s="1"/>
  <c r="AL104" i="6"/>
  <c r="B104" i="6"/>
  <c r="AL159" i="6"/>
  <c r="B159" i="6"/>
  <c r="AL228" i="6"/>
  <c r="B228" i="6"/>
  <c r="AL155" i="6"/>
  <c r="AI155" i="6"/>
  <c r="AN155" i="6" s="1"/>
  <c r="AM155" i="6" s="1"/>
  <c r="D155" i="6" s="1"/>
  <c r="AJ155" i="6"/>
  <c r="AQ155" i="6" s="1"/>
  <c r="AP155" i="6" s="1"/>
  <c r="H155" i="6" s="1"/>
  <c r="AL38" i="6"/>
  <c r="AI38" i="6"/>
  <c r="AN38" i="6" s="1"/>
  <c r="AM38" i="6" s="1"/>
  <c r="D38" i="6" s="1"/>
  <c r="AJ38" i="6"/>
  <c r="AQ38" i="6" s="1"/>
  <c r="AP38" i="6" s="1"/>
  <c r="H38" i="6" s="1"/>
  <c r="AL139" i="6"/>
  <c r="AI139" i="6"/>
  <c r="AN139" i="6" s="1"/>
  <c r="AM139" i="6" s="1"/>
  <c r="D139" i="6" s="1"/>
  <c r="AJ139" i="6"/>
  <c r="AQ139" i="6" s="1"/>
  <c r="AP139" i="6" s="1"/>
  <c r="H139" i="6" s="1"/>
  <c r="B139" i="6"/>
  <c r="AL335" i="6"/>
  <c r="AJ335" i="6"/>
  <c r="AQ335" i="6" s="1"/>
  <c r="AP335" i="6" s="1"/>
  <c r="H335" i="6" s="1"/>
  <c r="AJ265" i="6"/>
  <c r="AQ265" i="6" s="1"/>
  <c r="AP265" i="6" s="1"/>
  <c r="H265" i="6" s="1"/>
  <c r="AI265" i="6"/>
  <c r="AN265" i="6" s="1"/>
  <c r="AM265" i="6" s="1"/>
  <c r="D265" i="6" s="1"/>
  <c r="AL217" i="6"/>
  <c r="B217" i="6"/>
  <c r="AL4" i="6"/>
  <c r="B4" i="6"/>
  <c r="AL275" i="6"/>
  <c r="AJ275" i="6"/>
  <c r="AQ275" i="6" s="1"/>
  <c r="AP275" i="6" s="1"/>
  <c r="H275" i="6" s="1"/>
  <c r="B275" i="6"/>
  <c r="AI275" i="6"/>
  <c r="AN275" i="6" s="1"/>
  <c r="AM275" i="6" s="1"/>
  <c r="D275" i="6" s="1"/>
  <c r="AL124" i="6"/>
  <c r="AJ124" i="6"/>
  <c r="AQ124" i="6" s="1"/>
  <c r="AP124" i="6" s="1"/>
  <c r="H124" i="6" s="1"/>
  <c r="AI124" i="6"/>
  <c r="AN124" i="6" s="1"/>
  <c r="AM124" i="6" s="1"/>
  <c r="D124" i="6" s="1"/>
  <c r="AL157" i="6"/>
  <c r="AJ157" i="6"/>
  <c r="AQ157" i="6" s="1"/>
  <c r="AP157" i="6" s="1"/>
  <c r="H157" i="6" s="1"/>
  <c r="B157" i="6"/>
  <c r="AI157" i="6"/>
  <c r="AN157" i="6" s="1"/>
  <c r="AM157" i="6" s="1"/>
  <c r="D157" i="6" s="1"/>
  <c r="AL332" i="6"/>
  <c r="AI332" i="6"/>
  <c r="AN332" i="6" s="1"/>
  <c r="AM332" i="6" s="1"/>
  <c r="D332" i="6" s="1"/>
  <c r="B332" i="6"/>
  <c r="AL174" i="6"/>
  <c r="B174" i="6"/>
  <c r="AL7" i="6"/>
  <c r="B7" i="6"/>
  <c r="AL269" i="6"/>
  <c r="B269" i="6"/>
  <c r="AL231" i="6"/>
  <c r="AI231" i="6"/>
  <c r="AN231" i="6" s="1"/>
  <c r="AM231" i="6" s="1"/>
  <c r="D231" i="6" s="1"/>
  <c r="AL88" i="6"/>
  <c r="B88" i="6"/>
  <c r="AL122" i="6"/>
  <c r="AJ122" i="6"/>
  <c r="AQ122" i="6" s="1"/>
  <c r="AP122" i="6" s="1"/>
  <c r="H122" i="6" s="1"/>
  <c r="AL177" i="6"/>
  <c r="AJ177" i="6"/>
  <c r="AQ177" i="6" s="1"/>
  <c r="AP177" i="6" s="1"/>
  <c r="H177" i="6" s="1"/>
  <c r="AL249" i="6"/>
  <c r="B249" i="6"/>
  <c r="AL133" i="6"/>
  <c r="B133" i="6"/>
  <c r="AL77" i="6"/>
  <c r="AI77" i="6"/>
  <c r="AN77" i="6" s="1"/>
  <c r="AM77" i="6" s="1"/>
  <c r="D77" i="6" s="1"/>
  <c r="B77" i="6"/>
  <c r="AJ77" i="6"/>
  <c r="AQ77" i="6" s="1"/>
  <c r="AP77" i="6" s="1"/>
  <c r="H77" i="6" s="1"/>
  <c r="AL292" i="6"/>
  <c r="B292" i="6"/>
  <c r="AL252" i="6"/>
  <c r="AJ252" i="6"/>
  <c r="AQ252" i="6" s="1"/>
  <c r="AP252" i="6" s="1"/>
  <c r="H252" i="6" s="1"/>
  <c r="AI252" i="6"/>
  <c r="AN252" i="6" s="1"/>
  <c r="AM252" i="6" s="1"/>
  <c r="D252" i="6" s="1"/>
  <c r="AL243" i="6"/>
  <c r="AJ243" i="6"/>
  <c r="AQ243" i="6" s="1"/>
  <c r="AP243" i="6" s="1"/>
  <c r="H243" i="6" s="1"/>
  <c r="AI243" i="6"/>
  <c r="AN243" i="6" s="1"/>
  <c r="AM243" i="6" s="1"/>
  <c r="D243" i="6" s="1"/>
  <c r="AL300" i="6"/>
  <c r="AJ300" i="6"/>
  <c r="AQ300" i="6" s="1"/>
  <c r="AP300" i="6" s="1"/>
  <c r="H300" i="6" s="1"/>
  <c r="B300" i="6"/>
  <c r="AI300" i="6"/>
  <c r="AN300" i="6" s="1"/>
  <c r="AM300" i="6" s="1"/>
  <c r="D300" i="6" s="1"/>
  <c r="AL224" i="6"/>
  <c r="AI224" i="6"/>
  <c r="AN224" i="6" s="1"/>
  <c r="AM224" i="6" s="1"/>
  <c r="D224" i="6" s="1"/>
  <c r="AJ224" i="6"/>
  <c r="AQ224" i="6" s="1"/>
  <c r="AP224" i="6" s="1"/>
  <c r="H224" i="6" s="1"/>
  <c r="AL81" i="6"/>
  <c r="AJ81" i="6"/>
  <c r="AQ81" i="6" s="1"/>
  <c r="AP81" i="6" s="1"/>
  <c r="H81" i="6" s="1"/>
  <c r="AI81" i="6"/>
  <c r="AN81" i="6" s="1"/>
  <c r="AM81" i="6" s="1"/>
  <c r="D81" i="6" s="1"/>
  <c r="AL286" i="6"/>
  <c r="AI286" i="6"/>
  <c r="AN286" i="6" s="1"/>
  <c r="AM286" i="6" s="1"/>
  <c r="D286" i="6" s="1"/>
  <c r="AL218" i="6"/>
  <c r="B218" i="6"/>
  <c r="AI218" i="6"/>
  <c r="AN218" i="6" s="1"/>
  <c r="AM218" i="6" s="1"/>
  <c r="D218" i="6" s="1"/>
  <c r="AL51" i="6"/>
  <c r="B51" i="6"/>
  <c r="AL169" i="6"/>
  <c r="AI169" i="6"/>
  <c r="AN169" i="6" s="1"/>
  <c r="AM169" i="6" s="1"/>
  <c r="D169" i="6" s="1"/>
  <c r="B169" i="6"/>
  <c r="AL355" i="6"/>
  <c r="B355" i="6"/>
  <c r="AL27" i="6"/>
  <c r="AI27" i="6"/>
  <c r="AN27" i="6" s="1"/>
  <c r="AM27" i="6" s="1"/>
  <c r="D27" i="6" s="1"/>
  <c r="AJ27" i="6"/>
  <c r="AQ27" i="6" s="1"/>
  <c r="AP27" i="6" s="1"/>
  <c r="H27" i="6" s="1"/>
  <c r="AL99" i="6"/>
  <c r="AI99" i="6"/>
  <c r="AN99" i="6" s="1"/>
  <c r="AM99" i="6" s="1"/>
  <c r="D99" i="6" s="1"/>
  <c r="AJ99" i="6"/>
  <c r="AQ99" i="6" s="1"/>
  <c r="AP99" i="6" s="1"/>
  <c r="H99" i="6" s="1"/>
  <c r="AL42" i="6"/>
  <c r="AI42" i="6"/>
  <c r="AN42" i="6" s="1"/>
  <c r="AM42" i="6" s="1"/>
  <c r="D42" i="6" s="1"/>
  <c r="AL91" i="6"/>
  <c r="AJ91" i="6"/>
  <c r="AQ91" i="6" s="1"/>
  <c r="AP91" i="6" s="1"/>
  <c r="H91" i="6" s="1"/>
  <c r="B91" i="6"/>
  <c r="AL323" i="6"/>
  <c r="B323" i="6"/>
  <c r="AL41" i="6"/>
  <c r="AJ41" i="6"/>
  <c r="AQ41" i="6" s="1"/>
  <c r="AP41" i="6" s="1"/>
  <c r="H41" i="6" s="1"/>
  <c r="AI41" i="6"/>
  <c r="AN41" i="6" s="1"/>
  <c r="AM41" i="6" s="1"/>
  <c r="D41" i="6" s="1"/>
  <c r="AL307" i="6"/>
  <c r="AI307" i="6"/>
  <c r="AN307" i="6" s="1"/>
  <c r="AM307" i="6" s="1"/>
  <c r="D307" i="6" s="1"/>
  <c r="AJ307" i="6"/>
  <c r="AQ307" i="6" s="1"/>
  <c r="AP307" i="6" s="1"/>
  <c r="H307" i="6" s="1"/>
  <c r="AL316" i="6"/>
  <c r="AI316" i="6"/>
  <c r="AN316" i="6" s="1"/>
  <c r="AM316" i="6" s="1"/>
  <c r="D316" i="6" s="1"/>
  <c r="AJ316" i="6"/>
  <c r="AQ316" i="6" s="1"/>
  <c r="AP316" i="6" s="1"/>
  <c r="H316" i="6" s="1"/>
  <c r="B316" i="6"/>
  <c r="AL193" i="6"/>
  <c r="B193" i="6"/>
  <c r="AL119" i="6"/>
  <c r="B119" i="6"/>
  <c r="AL353" i="6"/>
  <c r="AI353" i="6"/>
  <c r="AN353" i="6" s="1"/>
  <c r="AM353" i="6" s="1"/>
  <c r="D353" i="6" s="1"/>
  <c r="AJ353" i="6"/>
  <c r="AQ353" i="6" s="1"/>
  <c r="AP353" i="6" s="1"/>
  <c r="H353" i="6" s="1"/>
  <c r="AL112" i="6"/>
  <c r="B112" i="6"/>
  <c r="AJ112" i="6"/>
  <c r="AQ112" i="6" s="1"/>
  <c r="AP112" i="6" s="1"/>
  <c r="H112" i="6" s="1"/>
  <c r="AL181" i="6"/>
  <c r="AI181" i="6"/>
  <c r="AN181" i="6" s="1"/>
  <c r="AM181" i="6" s="1"/>
  <c r="D181" i="6" s="1"/>
  <c r="AJ181" i="6"/>
  <c r="AQ181" i="6" s="1"/>
  <c r="AP181" i="6" s="1"/>
  <c r="H181" i="6" s="1"/>
  <c r="AL280" i="6"/>
  <c r="B280" i="6"/>
  <c r="AJ280" i="6"/>
  <c r="AQ280" i="6" s="1"/>
  <c r="AP280" i="6" s="1"/>
  <c r="H280" i="6" s="1"/>
  <c r="AI280" i="6"/>
  <c r="AN280" i="6" s="1"/>
  <c r="AM280" i="6" s="1"/>
  <c r="D280" i="6" s="1"/>
  <c r="AL285" i="6"/>
  <c r="AI285" i="6"/>
  <c r="AN285" i="6" s="1"/>
  <c r="AM285" i="6" s="1"/>
  <c r="D285" i="6" s="1"/>
  <c r="AJ285" i="6"/>
  <c r="AQ285" i="6" s="1"/>
  <c r="AP285" i="6" s="1"/>
  <c r="H285" i="6" s="1"/>
  <c r="AL281" i="6"/>
  <c r="B281" i="6"/>
  <c r="AL276" i="6"/>
  <c r="AI276" i="6"/>
  <c r="AN276" i="6" s="1"/>
  <c r="AM276" i="6" s="1"/>
  <c r="D276" i="6" s="1"/>
  <c r="AJ276" i="6"/>
  <c r="AQ276" i="6" s="1"/>
  <c r="AP276" i="6" s="1"/>
  <c r="H276" i="6" s="1"/>
  <c r="AL317" i="6"/>
  <c r="B317" i="6"/>
  <c r="AL338" i="6"/>
  <c r="B338" i="6"/>
  <c r="AL170" i="6"/>
  <c r="B170" i="6"/>
  <c r="AL192" i="6"/>
  <c r="B192" i="6"/>
  <c r="AL207" i="6"/>
  <c r="AI207" i="6"/>
  <c r="AN207" i="6" s="1"/>
  <c r="AM207" i="6" s="1"/>
  <c r="D207" i="6" s="1"/>
  <c r="AJ207" i="6"/>
  <c r="AQ207" i="6" s="1"/>
  <c r="AP207" i="6" s="1"/>
  <c r="H207" i="6" s="1"/>
  <c r="AL14" i="6"/>
  <c r="AJ14" i="6"/>
  <c r="AQ14" i="6" s="1"/>
  <c r="AP14" i="6" s="1"/>
  <c r="H14" i="6" s="1"/>
  <c r="AI14" i="6"/>
  <c r="AN14" i="6" s="1"/>
  <c r="AM14" i="6" s="1"/>
  <c r="D14" i="6" s="1"/>
  <c r="AL80" i="6"/>
  <c r="AI80" i="6"/>
  <c r="AN80" i="6" s="1"/>
  <c r="AM80" i="6" s="1"/>
  <c r="D80" i="6" s="1"/>
  <c r="AL235" i="6"/>
  <c r="B235" i="6"/>
  <c r="AL168" i="6"/>
  <c r="AI168" i="6"/>
  <c r="AN168" i="6" s="1"/>
  <c r="AM168" i="6" s="1"/>
  <c r="D168" i="6" s="1"/>
  <c r="AL199" i="6"/>
  <c r="AJ199" i="6"/>
  <c r="AQ199" i="6" s="1"/>
  <c r="AP199" i="6" s="1"/>
  <c r="H199" i="6" s="1"/>
  <c r="AI199" i="6"/>
  <c r="AN199" i="6" s="1"/>
  <c r="AM199" i="6" s="1"/>
  <c r="D199" i="6" s="1"/>
  <c r="AL22" i="6"/>
  <c r="B22" i="6"/>
  <c r="AL254" i="6"/>
  <c r="AI254" i="6"/>
  <c r="AN254" i="6" s="1"/>
  <c r="AM254" i="6" s="1"/>
  <c r="D254" i="6" s="1"/>
  <c r="AJ254" i="6"/>
  <c r="AQ254" i="6" s="1"/>
  <c r="AP254" i="6" s="1"/>
  <c r="H254" i="6" s="1"/>
  <c r="AL13" i="6"/>
  <c r="B13" i="6"/>
  <c r="AJ13" i="6"/>
  <c r="AQ13" i="6" s="1"/>
  <c r="AP13" i="6" s="1"/>
  <c r="H13" i="6" s="1"/>
  <c r="B56" i="6"/>
  <c r="B334" i="6"/>
  <c r="B312" i="6"/>
  <c r="B250" i="6"/>
  <c r="B336" i="6"/>
  <c r="B238" i="6"/>
  <c r="B3" i="6"/>
  <c r="AI2" i="6"/>
  <c r="AN2" i="6" s="1"/>
  <c r="AM2" i="6" s="1"/>
  <c r="D2" i="6" s="1"/>
  <c r="B2" i="6"/>
  <c r="B289" i="6"/>
  <c r="B229" i="6"/>
  <c r="B137" i="6"/>
  <c r="B5" i="6"/>
  <c r="B177" i="6"/>
  <c r="B172" i="6"/>
  <c r="B195" i="6"/>
  <c r="B49" i="6"/>
  <c r="B297" i="6"/>
  <c r="B189" i="6"/>
  <c r="B216" i="6"/>
  <c r="AJ95" i="6"/>
  <c r="AQ95" i="6" s="1"/>
  <c r="AP95" i="6" s="1"/>
  <c r="H95" i="6" s="1"/>
  <c r="AL322" i="6"/>
  <c r="AI322" i="6"/>
  <c r="AN322" i="6" s="1"/>
  <c r="AM322" i="6" s="1"/>
  <c r="D322" i="6" s="1"/>
  <c r="AJ322" i="6"/>
  <c r="AQ322" i="6" s="1"/>
  <c r="AP322" i="6" s="1"/>
  <c r="H322" i="6" s="1"/>
  <c r="AL206" i="6"/>
  <c r="AI206" i="6"/>
  <c r="AN206" i="6" s="1"/>
  <c r="AM206" i="6" s="1"/>
  <c r="D206" i="6" s="1"/>
  <c r="AJ206" i="6"/>
  <c r="AQ206" i="6" s="1"/>
  <c r="AP206" i="6" s="1"/>
  <c r="H206" i="6" s="1"/>
  <c r="AL182" i="6"/>
  <c r="AJ182" i="6"/>
  <c r="AQ182" i="6" s="1"/>
  <c r="AP182" i="6" s="1"/>
  <c r="H182" i="6" s="1"/>
  <c r="AI182" i="6"/>
  <c r="AN182" i="6" s="1"/>
  <c r="AM182" i="6" s="1"/>
  <c r="D182" i="6" s="1"/>
  <c r="AL148" i="6"/>
  <c r="AI148" i="6"/>
  <c r="AN148" i="6" s="1"/>
  <c r="AM148" i="6" s="1"/>
  <c r="D148" i="6" s="1"/>
  <c r="AJ148" i="6"/>
  <c r="AQ148" i="6" s="1"/>
  <c r="AP148" i="6" s="1"/>
  <c r="H148" i="6" s="1"/>
  <c r="AL23" i="6"/>
  <c r="AI23" i="6"/>
  <c r="AN23" i="6" s="1"/>
  <c r="AM23" i="6" s="1"/>
  <c r="D23" i="6" s="1"/>
  <c r="AJ23" i="6"/>
  <c r="AQ23" i="6" s="1"/>
  <c r="AP23" i="6" s="1"/>
  <c r="H23" i="6" s="1"/>
  <c r="AL287" i="6"/>
  <c r="AJ287" i="6"/>
  <c r="AQ287" i="6" s="1"/>
  <c r="AP287" i="6" s="1"/>
  <c r="H287" i="6" s="1"/>
  <c r="AI287" i="6"/>
  <c r="AN287" i="6" s="1"/>
  <c r="AM287" i="6" s="1"/>
  <c r="D287" i="6" s="1"/>
  <c r="AL17" i="6"/>
  <c r="AJ17" i="6"/>
  <c r="AQ17" i="6" s="1"/>
  <c r="AP17" i="6" s="1"/>
  <c r="H17" i="6" s="1"/>
  <c r="AI17" i="6"/>
  <c r="AN17" i="6" s="1"/>
  <c r="AM17" i="6" s="1"/>
  <c r="D17" i="6" s="1"/>
  <c r="AL152" i="6"/>
  <c r="AI152" i="6"/>
  <c r="AN152" i="6" s="1"/>
  <c r="AM152" i="6" s="1"/>
  <c r="D152" i="6" s="1"/>
  <c r="AJ152" i="6"/>
  <c r="AQ152" i="6" s="1"/>
  <c r="AP152" i="6" s="1"/>
  <c r="H152" i="6" s="1"/>
  <c r="AL39" i="6"/>
  <c r="AJ39" i="6"/>
  <c r="AQ39" i="6" s="1"/>
  <c r="AP39" i="6" s="1"/>
  <c r="H39" i="6" s="1"/>
  <c r="AI39" i="6"/>
  <c r="AN39" i="6" s="1"/>
  <c r="AM39" i="6" s="1"/>
  <c r="D39" i="6" s="1"/>
  <c r="AL54" i="6"/>
  <c r="AJ54" i="6"/>
  <c r="AQ54" i="6" s="1"/>
  <c r="AP54" i="6" s="1"/>
  <c r="H54" i="6" s="1"/>
  <c r="AI54" i="6"/>
  <c r="AN54" i="6" s="1"/>
  <c r="AM54" i="6" s="1"/>
  <c r="D54" i="6" s="1"/>
  <c r="AL236" i="6"/>
  <c r="AJ236" i="6"/>
  <c r="AQ236" i="6" s="1"/>
  <c r="AP236" i="6" s="1"/>
  <c r="H236" i="6" s="1"/>
  <c r="AI236" i="6"/>
  <c r="AN236" i="6" s="1"/>
  <c r="AM236" i="6" s="1"/>
  <c r="D236" i="6" s="1"/>
  <c r="AL240" i="6"/>
  <c r="AI240" i="6"/>
  <c r="AN240" i="6" s="1"/>
  <c r="AM240" i="6" s="1"/>
  <c r="D240" i="6" s="1"/>
  <c r="AJ240" i="6"/>
  <c r="AQ240" i="6" s="1"/>
  <c r="AP240" i="6" s="1"/>
  <c r="H240" i="6" s="1"/>
  <c r="AL21" i="6"/>
  <c r="AJ21" i="6"/>
  <c r="AQ21" i="6" s="1"/>
  <c r="AP21" i="6" s="1"/>
  <c r="H21" i="6" s="1"/>
  <c r="AI21" i="6"/>
  <c r="AN21" i="6" s="1"/>
  <c r="AM21" i="6" s="1"/>
  <c r="D21" i="6" s="1"/>
  <c r="AL211" i="6"/>
  <c r="AI211" i="6"/>
  <c r="AN211" i="6" s="1"/>
  <c r="AM211" i="6" s="1"/>
  <c r="D211" i="6" s="1"/>
  <c r="AJ211" i="6"/>
  <c r="AQ211" i="6" s="1"/>
  <c r="AP211" i="6" s="1"/>
  <c r="H211" i="6" s="1"/>
  <c r="AL270" i="6"/>
  <c r="AI270" i="6"/>
  <c r="AN270" i="6" s="1"/>
  <c r="AM270" i="6" s="1"/>
  <c r="D270" i="6" s="1"/>
  <c r="AL103" i="6"/>
  <c r="AJ103" i="6"/>
  <c r="AQ103" i="6" s="1"/>
  <c r="AP103" i="6" s="1"/>
  <c r="H103" i="6" s="1"/>
  <c r="AI103" i="6"/>
  <c r="AN103" i="6" s="1"/>
  <c r="AM103" i="6" s="1"/>
  <c r="D103" i="6" s="1"/>
  <c r="AL37" i="6"/>
  <c r="AJ37" i="6"/>
  <c r="AQ37" i="6" s="1"/>
  <c r="AP37" i="6" s="1"/>
  <c r="H37" i="6" s="1"/>
  <c r="AI37" i="6"/>
  <c r="AN37" i="6" s="1"/>
  <c r="AM37" i="6" s="1"/>
  <c r="D37" i="6" s="1"/>
  <c r="AL135" i="6"/>
  <c r="AI135" i="6"/>
  <c r="AN135" i="6" s="1"/>
  <c r="AM135" i="6" s="1"/>
  <c r="D135" i="6" s="1"/>
  <c r="AJ135" i="6"/>
  <c r="AQ135" i="6" s="1"/>
  <c r="AP135" i="6" s="1"/>
  <c r="H135" i="6" s="1"/>
  <c r="AL253" i="6"/>
  <c r="AI253" i="6"/>
  <c r="AN253" i="6" s="1"/>
  <c r="AM253" i="6" s="1"/>
  <c r="D253" i="6" s="1"/>
  <c r="AJ253" i="6"/>
  <c r="AQ253" i="6" s="1"/>
  <c r="AP253" i="6" s="1"/>
  <c r="H253" i="6" s="1"/>
  <c r="AL256" i="6"/>
  <c r="AI256" i="6"/>
  <c r="AN256" i="6" s="1"/>
  <c r="AM256" i="6" s="1"/>
  <c r="D256" i="6" s="1"/>
  <c r="AJ256" i="6"/>
  <c r="AQ256" i="6" s="1"/>
  <c r="AP256" i="6" s="1"/>
  <c r="H256" i="6" s="1"/>
  <c r="AL295" i="6"/>
  <c r="AI295" i="6"/>
  <c r="AN295" i="6" s="1"/>
  <c r="AM295" i="6" s="1"/>
  <c r="D295" i="6" s="1"/>
  <c r="AJ295" i="6"/>
  <c r="AQ295" i="6" s="1"/>
  <c r="AP295" i="6" s="1"/>
  <c r="H295" i="6" s="1"/>
  <c r="AL339" i="6"/>
  <c r="AJ339" i="6"/>
  <c r="AQ339" i="6" s="1"/>
  <c r="AP339" i="6" s="1"/>
  <c r="H339" i="6" s="1"/>
  <c r="AI339" i="6"/>
  <c r="AN339" i="6" s="1"/>
  <c r="AM339" i="6" s="1"/>
  <c r="D339" i="6" s="1"/>
  <c r="AL72" i="6"/>
  <c r="AI72" i="6"/>
  <c r="AN72" i="6" s="1"/>
  <c r="AM72" i="6" s="1"/>
  <c r="D72" i="6" s="1"/>
  <c r="AJ72" i="6"/>
  <c r="AQ72" i="6" s="1"/>
  <c r="AP72" i="6" s="1"/>
  <c r="H72" i="6" s="1"/>
  <c r="AL149" i="6"/>
  <c r="AI149" i="6"/>
  <c r="AN149" i="6" s="1"/>
  <c r="AM149" i="6" s="1"/>
  <c r="D149" i="6" s="1"/>
  <c r="AJ149" i="6"/>
  <c r="AQ149" i="6" s="1"/>
  <c r="AP149" i="6" s="1"/>
  <c r="H149" i="6" s="1"/>
  <c r="AL68" i="6"/>
  <c r="AJ68" i="6"/>
  <c r="AQ68" i="6" s="1"/>
  <c r="AP68" i="6" s="1"/>
  <c r="H68" i="6" s="1"/>
  <c r="AI68" i="6"/>
  <c r="AN68" i="6" s="1"/>
  <c r="AM68" i="6" s="1"/>
  <c r="D68" i="6" s="1"/>
  <c r="AL147" i="6"/>
  <c r="AI147" i="6"/>
  <c r="AN147" i="6" s="1"/>
  <c r="AM147" i="6" s="1"/>
  <c r="D147" i="6" s="1"/>
  <c r="AJ147" i="6"/>
  <c r="AQ147" i="6" s="1"/>
  <c r="AP147" i="6" s="1"/>
  <c r="H147" i="6" s="1"/>
  <c r="AL308" i="6"/>
  <c r="AJ308" i="6"/>
  <c r="AQ308" i="6" s="1"/>
  <c r="AP308" i="6" s="1"/>
  <c r="H308" i="6" s="1"/>
  <c r="AI308" i="6"/>
  <c r="AN308" i="6" s="1"/>
  <c r="AM308" i="6" s="1"/>
  <c r="D308" i="6" s="1"/>
  <c r="AL242" i="6"/>
  <c r="AJ242" i="6"/>
  <c r="AQ242" i="6" s="1"/>
  <c r="AP242" i="6" s="1"/>
  <c r="H242" i="6" s="1"/>
  <c r="AI242" i="6"/>
  <c r="AN242" i="6" s="1"/>
  <c r="AM242" i="6" s="1"/>
  <c r="D242" i="6" s="1"/>
  <c r="AL18" i="6"/>
  <c r="AJ18" i="6"/>
  <c r="AQ18" i="6" s="1"/>
  <c r="AP18" i="6" s="1"/>
  <c r="H18" i="6" s="1"/>
  <c r="AL66" i="6"/>
  <c r="AI66" i="6"/>
  <c r="AN66" i="6" s="1"/>
  <c r="AM66" i="6" s="1"/>
  <c r="D66" i="6" s="1"/>
  <c r="AJ66" i="6"/>
  <c r="AQ66" i="6" s="1"/>
  <c r="AP66" i="6" s="1"/>
  <c r="H66" i="6" s="1"/>
  <c r="AL62" i="6"/>
  <c r="AI62" i="6"/>
  <c r="AN62" i="6" s="1"/>
  <c r="AM62" i="6" s="1"/>
  <c r="D62" i="6" s="1"/>
  <c r="AJ62" i="6"/>
  <c r="AQ62" i="6" s="1"/>
  <c r="AP62" i="6" s="1"/>
  <c r="H62" i="6" s="1"/>
  <c r="AL35" i="6"/>
  <c r="AJ35" i="6"/>
  <c r="AQ35" i="6" s="1"/>
  <c r="AP35" i="6" s="1"/>
  <c r="H35" i="6" s="1"/>
  <c r="AI35" i="6"/>
  <c r="AN35" i="6" s="1"/>
  <c r="AM35" i="6" s="1"/>
  <c r="D35" i="6" s="1"/>
  <c r="AL10" i="6"/>
  <c r="AI10" i="6"/>
  <c r="AN10" i="6" s="1"/>
  <c r="AM10" i="6" s="1"/>
  <c r="D10" i="6" s="1"/>
  <c r="AJ10" i="6"/>
  <c r="AQ10" i="6" s="1"/>
  <c r="AP10" i="6" s="1"/>
  <c r="H10" i="6" s="1"/>
  <c r="AL301" i="6"/>
  <c r="AJ301" i="6"/>
  <c r="AQ301" i="6" s="1"/>
  <c r="AP301" i="6" s="1"/>
  <c r="H301" i="6" s="1"/>
  <c r="AI301" i="6"/>
  <c r="AN301" i="6" s="1"/>
  <c r="AM301" i="6" s="1"/>
  <c r="D301" i="6" s="1"/>
  <c r="AL191" i="6"/>
  <c r="AI191" i="6"/>
  <c r="AN191" i="6" s="1"/>
  <c r="AM191" i="6" s="1"/>
  <c r="D191" i="6" s="1"/>
  <c r="AJ191" i="6"/>
  <c r="AQ191" i="6" s="1"/>
  <c r="AP191" i="6" s="1"/>
  <c r="H191" i="6" s="1"/>
  <c r="AL26" i="6"/>
  <c r="AI26" i="6"/>
  <c r="AN26" i="6" s="1"/>
  <c r="AM26" i="6" s="1"/>
  <c r="D26" i="6" s="1"/>
  <c r="AJ26" i="6"/>
  <c r="AQ26" i="6" s="1"/>
  <c r="AP26" i="6" s="1"/>
  <c r="H26" i="6" s="1"/>
  <c r="AL163" i="6"/>
  <c r="AI163" i="6"/>
  <c r="AN163" i="6" s="1"/>
  <c r="AM163" i="6" s="1"/>
  <c r="D163" i="6" s="1"/>
  <c r="AL97" i="6"/>
  <c r="AI97" i="6"/>
  <c r="AN97" i="6" s="1"/>
  <c r="AM97" i="6" s="1"/>
  <c r="D97" i="6" s="1"/>
  <c r="AJ97" i="6"/>
  <c r="AQ97" i="6" s="1"/>
  <c r="AP97" i="6" s="1"/>
  <c r="H97" i="6" s="1"/>
  <c r="AL255" i="6"/>
  <c r="AJ255" i="6"/>
  <c r="AQ255" i="6" s="1"/>
  <c r="AP255" i="6" s="1"/>
  <c r="H255" i="6" s="1"/>
  <c r="AI255" i="6"/>
  <c r="AN255" i="6" s="1"/>
  <c r="AM255" i="6" s="1"/>
  <c r="D255" i="6" s="1"/>
  <c r="AL227" i="6"/>
  <c r="AJ227" i="6"/>
  <c r="AQ227" i="6" s="1"/>
  <c r="AP227" i="6" s="1"/>
  <c r="H227" i="6" s="1"/>
  <c r="AI227" i="6"/>
  <c r="AN227" i="6" s="1"/>
  <c r="AM227" i="6" s="1"/>
  <c r="D227" i="6" s="1"/>
  <c r="AL75" i="6"/>
  <c r="AI75" i="6"/>
  <c r="AN75" i="6" s="1"/>
  <c r="AM75" i="6" s="1"/>
  <c r="D75" i="6" s="1"/>
  <c r="AJ75" i="6"/>
  <c r="AQ75" i="6" s="1"/>
  <c r="AP75" i="6" s="1"/>
  <c r="H75" i="6" s="1"/>
  <c r="AL215" i="6"/>
  <c r="AI215" i="6"/>
  <c r="AN215" i="6" s="1"/>
  <c r="AM215" i="6" s="1"/>
  <c r="D215" i="6" s="1"/>
  <c r="AJ215" i="6"/>
  <c r="AQ215" i="6" s="1"/>
  <c r="AP215" i="6" s="1"/>
  <c r="H215" i="6" s="1"/>
  <c r="AL310" i="6"/>
  <c r="AI310" i="6"/>
  <c r="AN310" i="6" s="1"/>
  <c r="AM310" i="6" s="1"/>
  <c r="D310" i="6" s="1"/>
  <c r="AJ310" i="6"/>
  <c r="AQ310" i="6" s="1"/>
  <c r="AP310" i="6" s="1"/>
  <c r="H310" i="6" s="1"/>
  <c r="AJ338" i="6"/>
  <c r="AQ338" i="6" s="1"/>
  <c r="AP338" i="6" s="1"/>
  <c r="H338" i="6" s="1"/>
  <c r="AJ330" i="6"/>
  <c r="AQ330" i="6" s="1"/>
  <c r="AP330" i="6" s="1"/>
  <c r="H330" i="6" s="1"/>
  <c r="AJ306" i="6"/>
  <c r="AQ306" i="6" s="1"/>
  <c r="AP306" i="6" s="1"/>
  <c r="H306" i="6" s="1"/>
  <c r="AJ24" i="6"/>
  <c r="AQ24" i="6" s="1"/>
  <c r="AP24" i="6" s="1"/>
  <c r="H24" i="6" s="1"/>
  <c r="AJ29" i="6"/>
  <c r="AQ29" i="6" s="1"/>
  <c r="AP29" i="6" s="1"/>
  <c r="H29" i="6" s="1"/>
  <c r="AJ174" i="6"/>
  <c r="AQ174" i="6" s="1"/>
  <c r="AP174" i="6" s="1"/>
  <c r="H174" i="6" s="1"/>
  <c r="AJ104" i="6"/>
  <c r="AQ104" i="6" s="1"/>
  <c r="AP104" i="6" s="1"/>
  <c r="H104" i="6" s="1"/>
  <c r="AJ231" i="6"/>
  <c r="AQ231" i="6" s="1"/>
  <c r="AP231" i="6" s="1"/>
  <c r="H231" i="6" s="1"/>
  <c r="AI90" i="6"/>
  <c r="AN90" i="6" s="1"/>
  <c r="AM90" i="6" s="1"/>
  <c r="D90" i="6" s="1"/>
  <c r="AI340" i="6"/>
  <c r="AN340" i="6" s="1"/>
  <c r="AM340" i="6" s="1"/>
  <c r="D340" i="6" s="1"/>
  <c r="AI162" i="6"/>
  <c r="AN162" i="6" s="1"/>
  <c r="AM162" i="6" s="1"/>
  <c r="D162" i="6" s="1"/>
  <c r="AI145" i="6"/>
  <c r="AN145" i="6" s="1"/>
  <c r="AM145" i="6" s="1"/>
  <c r="D145" i="6" s="1"/>
  <c r="AI288" i="6"/>
  <c r="AN288" i="6" s="1"/>
  <c r="AM288" i="6" s="1"/>
  <c r="D288" i="6" s="1"/>
  <c r="AI5" i="6"/>
  <c r="AN5" i="6" s="1"/>
  <c r="AM5" i="6" s="1"/>
  <c r="D5" i="6" s="1"/>
  <c r="AJ67" i="6"/>
  <c r="AQ67" i="6" s="1"/>
  <c r="AP67" i="6" s="1"/>
  <c r="H67" i="6" s="1"/>
  <c r="AJ313" i="6"/>
  <c r="AQ313" i="6" s="1"/>
  <c r="AP313" i="6" s="1"/>
  <c r="H313" i="6" s="1"/>
  <c r="AI9" i="6"/>
  <c r="AN9" i="6" s="1"/>
  <c r="AM9" i="6" s="1"/>
  <c r="D9" i="6" s="1"/>
  <c r="AJ161" i="6"/>
  <c r="AQ161" i="6" s="1"/>
  <c r="AP161" i="6" s="1"/>
  <c r="H161" i="6" s="1"/>
  <c r="AJ175" i="6"/>
  <c r="AQ175" i="6" s="1"/>
  <c r="AP175" i="6" s="1"/>
  <c r="H175" i="6" s="1"/>
  <c r="AI16" i="6"/>
  <c r="AN16" i="6" s="1"/>
  <c r="AM16" i="6" s="1"/>
  <c r="D16" i="6" s="1"/>
  <c r="AI126" i="6"/>
  <c r="AN126" i="6" s="1"/>
  <c r="AM126" i="6" s="1"/>
  <c r="D126" i="6" s="1"/>
  <c r="AI195" i="6"/>
  <c r="AN195" i="6" s="1"/>
  <c r="AM195" i="6" s="1"/>
  <c r="D195" i="6" s="1"/>
  <c r="AL2" i="6"/>
  <c r="AI86" i="6"/>
  <c r="AN86" i="6" s="1"/>
  <c r="AM86" i="6" s="1"/>
  <c r="D86" i="6" s="1"/>
  <c r="AJ134" i="6"/>
  <c r="AQ134" i="6" s="1"/>
  <c r="AP134" i="6" s="1"/>
  <c r="H134" i="6" s="1"/>
  <c r="AJ2" i="6"/>
  <c r="AQ2" i="6" s="1"/>
  <c r="AP2" i="6" s="1"/>
  <c r="H2" i="6" s="1"/>
  <c r="AJ203" i="6"/>
  <c r="AQ203" i="6" s="1"/>
  <c r="AP203" i="6" s="1"/>
  <c r="H203" i="6" s="1"/>
  <c r="AI98" i="6"/>
  <c r="AN98" i="6" s="1"/>
  <c r="AM98" i="6" s="1"/>
  <c r="D98" i="6" s="1"/>
  <c r="AJ15" i="6"/>
  <c r="AQ15" i="6" s="1"/>
  <c r="AP15" i="6" s="1"/>
  <c r="H15" i="6" s="1"/>
  <c r="AI12" i="6"/>
  <c r="AN12" i="6" s="1"/>
  <c r="AM12" i="6" s="1"/>
  <c r="D12" i="6" s="1"/>
  <c r="AJ194" i="6"/>
  <c r="AQ194" i="6" s="1"/>
  <c r="AP194" i="6" s="1"/>
  <c r="H194" i="6" s="1"/>
  <c r="AJ274" i="6"/>
  <c r="AQ274" i="6" s="1"/>
  <c r="AP274" i="6" s="1"/>
  <c r="H274" i="6" s="1"/>
  <c r="AJ43" i="6"/>
  <c r="AQ43" i="6" s="1"/>
  <c r="AP43" i="6" s="1"/>
  <c r="H43" i="6" s="1"/>
  <c r="AJ44" i="6"/>
  <c r="AQ44" i="6" s="1"/>
  <c r="AP44" i="6" s="1"/>
  <c r="H44" i="6" s="1"/>
  <c r="AJ166" i="6"/>
  <c r="AQ166" i="6" s="1"/>
  <c r="AP166" i="6" s="1"/>
  <c r="H166" i="6" s="1"/>
  <c r="AI143" i="6"/>
  <c r="AN143" i="6" s="1"/>
  <c r="AM143" i="6" s="1"/>
  <c r="D143" i="6" s="1"/>
  <c r="AJ96" i="6"/>
  <c r="AQ96" i="6" s="1"/>
  <c r="AP96" i="6" s="1"/>
  <c r="H96" i="6" s="1"/>
  <c r="AI328" i="6"/>
  <c r="AN328" i="6" s="1"/>
  <c r="AM328" i="6" s="1"/>
  <c r="D328" i="6" s="1"/>
  <c r="AJ34" i="6"/>
  <c r="AQ34" i="6" s="1"/>
  <c r="AP34" i="6" s="1"/>
  <c r="H34" i="6" s="1"/>
  <c r="AI36" i="6"/>
  <c r="AN36" i="6" s="1"/>
  <c r="AM36" i="6" s="1"/>
  <c r="D36" i="6" s="1"/>
  <c r="AJ311" i="6"/>
  <c r="AQ311" i="6" s="1"/>
  <c r="AP311" i="6" s="1"/>
  <c r="H311" i="6" s="1"/>
  <c r="AI263" i="6"/>
  <c r="AN263" i="6" s="1"/>
  <c r="AM263" i="6" s="1"/>
  <c r="D263" i="6" s="1"/>
  <c r="AJ173" i="6"/>
  <c r="AQ173" i="6" s="1"/>
  <c r="AP173" i="6" s="1"/>
  <c r="H173" i="6" s="1"/>
  <c r="AJ7" i="6"/>
  <c r="AQ7" i="6" s="1"/>
  <c r="AP7" i="6" s="1"/>
  <c r="H7" i="6" s="1"/>
  <c r="AJ277" i="6"/>
  <c r="AQ277" i="6" s="1"/>
  <c r="AP277" i="6" s="1"/>
  <c r="H277" i="6" s="1"/>
  <c r="AI346" i="6"/>
  <c r="AN346" i="6" s="1"/>
  <c r="AM346" i="6" s="1"/>
  <c r="D346" i="6" s="1"/>
  <c r="AI172" i="6"/>
  <c r="AN172" i="6" s="1"/>
  <c r="AM172" i="6" s="1"/>
  <c r="D172" i="6" s="1"/>
  <c r="AI125" i="6"/>
  <c r="AN125" i="6" s="1"/>
  <c r="AM125" i="6" s="1"/>
  <c r="D125" i="6" s="1"/>
  <c r="AJ286" i="6"/>
  <c r="AQ286" i="6" s="1"/>
  <c r="AP286" i="6" s="1"/>
  <c r="H286" i="6" s="1"/>
  <c r="AI249" i="6"/>
  <c r="AN249" i="6" s="1"/>
  <c r="AM249" i="6" s="1"/>
  <c r="D249" i="6" s="1"/>
  <c r="AJ223" i="6"/>
  <c r="AQ223" i="6" s="1"/>
  <c r="AP223" i="6" s="1"/>
  <c r="H223" i="6" s="1"/>
  <c r="AI311" i="6"/>
  <c r="AN311" i="6" s="1"/>
  <c r="AM311" i="6" s="1"/>
  <c r="D311" i="6" s="1"/>
  <c r="AJ109" i="6"/>
  <c r="AQ109" i="6" s="1"/>
  <c r="AP109" i="6" s="1"/>
  <c r="H109" i="6" s="1"/>
  <c r="AJ158" i="6"/>
  <c r="AQ158" i="6" s="1"/>
  <c r="AP158" i="6" s="1"/>
  <c r="H158" i="6" s="1"/>
  <c r="AJ315" i="6"/>
  <c r="AQ315" i="6" s="1"/>
  <c r="AP315" i="6" s="1"/>
  <c r="H315" i="6" s="1"/>
  <c r="AI111" i="6"/>
  <c r="AN111" i="6" s="1"/>
  <c r="AM111" i="6" s="1"/>
  <c r="D111" i="6" s="1"/>
  <c r="AI88" i="6"/>
  <c r="AN88" i="6" s="1"/>
  <c r="AM88" i="6" s="1"/>
  <c r="D88" i="6" s="1"/>
  <c r="AI342" i="6"/>
  <c r="AN342" i="6" s="1"/>
  <c r="AM342" i="6" s="1"/>
  <c r="D342" i="6" s="1"/>
  <c r="AJ136" i="6"/>
  <c r="AQ136" i="6" s="1"/>
  <c r="AP136" i="6" s="1"/>
  <c r="H136" i="6" s="1"/>
  <c r="AI235" i="6"/>
  <c r="AN235" i="6" s="1"/>
  <c r="AM235" i="6" s="1"/>
  <c r="D235" i="6" s="1"/>
  <c r="AJ114" i="6"/>
  <c r="AQ114" i="6" s="1"/>
  <c r="AP114" i="6" s="1"/>
  <c r="H114" i="6" s="1"/>
  <c r="AJ267" i="6"/>
  <c r="AQ267" i="6" s="1"/>
  <c r="AP267" i="6" s="1"/>
  <c r="H267" i="6" s="1"/>
  <c r="AI345" i="6"/>
  <c r="AN345" i="6" s="1"/>
  <c r="AM345" i="6" s="1"/>
  <c r="D345" i="6" s="1"/>
  <c r="AJ228" i="6"/>
  <c r="AQ228" i="6" s="1"/>
  <c r="AP228" i="6" s="1"/>
  <c r="H228" i="6" s="1"/>
  <c r="AJ284" i="6"/>
  <c r="AQ284" i="6" s="1"/>
  <c r="AP284" i="6" s="1"/>
  <c r="H284" i="6" s="1"/>
  <c r="AJ88" i="6"/>
  <c r="AQ88" i="6" s="1"/>
  <c r="AP88" i="6" s="1"/>
  <c r="H88" i="6" s="1"/>
  <c r="AJ303" i="6"/>
  <c r="AQ303" i="6" s="1"/>
  <c r="AP303" i="6" s="1"/>
  <c r="H303" i="6" s="1"/>
  <c r="AJ302" i="6"/>
  <c r="AQ302" i="6" s="1"/>
  <c r="AP302" i="6" s="1"/>
  <c r="H302" i="6" s="1"/>
  <c r="AI302" i="6"/>
  <c r="AN302" i="6" s="1"/>
  <c r="AM302" i="6" s="1"/>
  <c r="D302" i="6" s="1"/>
  <c r="AL302" i="6"/>
  <c r="AL116" i="6"/>
  <c r="AJ116" i="6"/>
  <c r="AQ116" i="6" s="1"/>
  <c r="AP116" i="6" s="1"/>
  <c r="H116" i="6" s="1"/>
  <c r="AI116" i="6"/>
  <c r="AN116" i="6" s="1"/>
  <c r="AM116" i="6" s="1"/>
  <c r="D116" i="6" s="1"/>
  <c r="AL201" i="6"/>
  <c r="AJ201" i="6"/>
  <c r="AQ201" i="6" s="1"/>
  <c r="AP201" i="6" s="1"/>
  <c r="H201" i="6" s="1"/>
  <c r="AI201" i="6"/>
  <c r="AN201" i="6" s="1"/>
  <c r="AM201" i="6" s="1"/>
  <c r="D201" i="6" s="1"/>
  <c r="AL190" i="6"/>
  <c r="AJ190" i="6"/>
  <c r="AQ190" i="6" s="1"/>
  <c r="AP190" i="6" s="1"/>
  <c r="H190" i="6" s="1"/>
  <c r="AI190" i="6"/>
  <c r="AN190" i="6" s="1"/>
  <c r="AM190" i="6" s="1"/>
  <c r="D190" i="6" s="1"/>
  <c r="AL214" i="6"/>
  <c r="AI214" i="6"/>
  <c r="AN214" i="6" s="1"/>
  <c r="AM214" i="6" s="1"/>
  <c r="D214" i="6" s="1"/>
  <c r="AJ214" i="6"/>
  <c r="AQ214" i="6" s="1"/>
  <c r="AP214" i="6" s="1"/>
  <c r="H214" i="6" s="1"/>
  <c r="AL130" i="6"/>
  <c r="AI130" i="6"/>
  <c r="AN130" i="6" s="1"/>
  <c r="AM130" i="6" s="1"/>
  <c r="D130" i="6" s="1"/>
  <c r="AI167" i="6"/>
  <c r="AN167" i="6" s="1"/>
  <c r="AM167" i="6" s="1"/>
  <c r="D167" i="6" s="1"/>
  <c r="AJ167" i="6"/>
  <c r="AQ167" i="6" s="1"/>
  <c r="AP167" i="6" s="1"/>
  <c r="H167" i="6" s="1"/>
  <c r="AL167" i="6"/>
  <c r="AJ164" i="6"/>
  <c r="AQ164" i="6" s="1"/>
  <c r="AP164" i="6" s="1"/>
  <c r="H164" i="6" s="1"/>
  <c r="AI164" i="6"/>
  <c r="AN164" i="6" s="1"/>
  <c r="AM164" i="6" s="1"/>
  <c r="D164" i="6" s="1"/>
  <c r="AL164" i="6"/>
  <c r="AL349" i="6"/>
  <c r="AJ349" i="6"/>
  <c r="AQ349" i="6" s="1"/>
  <c r="AP349" i="6" s="1"/>
  <c r="H349" i="6" s="1"/>
  <c r="AI349" i="6"/>
  <c r="AN349" i="6" s="1"/>
  <c r="AM349" i="6" s="1"/>
  <c r="D349" i="6" s="1"/>
  <c r="AL282" i="6"/>
  <c r="AI282" i="6"/>
  <c r="AN282" i="6" s="1"/>
  <c r="AM282" i="6" s="1"/>
  <c r="D282" i="6" s="1"/>
  <c r="AJ282" i="6"/>
  <c r="AQ282" i="6" s="1"/>
  <c r="AP282" i="6" s="1"/>
  <c r="H282" i="6" s="1"/>
  <c r="AL325" i="6"/>
  <c r="AI325" i="6"/>
  <c r="AN325" i="6" s="1"/>
  <c r="AM325" i="6" s="1"/>
  <c r="D325" i="6" s="1"/>
  <c r="AJ325" i="6"/>
  <c r="AQ325" i="6" s="1"/>
  <c r="AP325" i="6" s="1"/>
  <c r="H325" i="6" s="1"/>
  <c r="AL107" i="6"/>
  <c r="AJ107" i="6"/>
  <c r="AQ107" i="6" s="1"/>
  <c r="AP107" i="6" s="1"/>
  <c r="H107" i="6" s="1"/>
  <c r="AI107" i="6"/>
  <c r="AN107" i="6" s="1"/>
  <c r="AM107" i="6" s="1"/>
  <c r="D107" i="6" s="1"/>
  <c r="AL176" i="6"/>
  <c r="AJ176" i="6"/>
  <c r="AQ176" i="6" s="1"/>
  <c r="AP176" i="6" s="1"/>
  <c r="H176" i="6" s="1"/>
  <c r="AI176" i="6"/>
  <c r="AN176" i="6" s="1"/>
  <c r="AM176" i="6" s="1"/>
  <c r="D176" i="6" s="1"/>
  <c r="AL94" i="6"/>
  <c r="AI94" i="6"/>
  <c r="AN94" i="6" s="1"/>
  <c r="AM94" i="6" s="1"/>
  <c r="D94" i="6" s="1"/>
  <c r="AL120" i="6"/>
  <c r="AI120" i="6"/>
  <c r="AN120" i="6" s="1"/>
  <c r="AM120" i="6" s="1"/>
  <c r="D120" i="6" s="1"/>
  <c r="AJ120" i="6"/>
  <c r="AQ120" i="6" s="1"/>
  <c r="AP120" i="6" s="1"/>
  <c r="H120" i="6" s="1"/>
  <c r="AL212" i="6"/>
  <c r="AI212" i="6"/>
  <c r="AN212" i="6" s="1"/>
  <c r="AM212" i="6" s="1"/>
  <c r="D212" i="6" s="1"/>
  <c r="AJ212" i="6"/>
  <c r="AQ212" i="6" s="1"/>
  <c r="AP212" i="6" s="1"/>
  <c r="H212" i="6" s="1"/>
  <c r="AJ333" i="6"/>
  <c r="AQ333" i="6" s="1"/>
  <c r="AP333" i="6" s="1"/>
  <c r="H333" i="6" s="1"/>
  <c r="AL333" i="6"/>
  <c r="AI333" i="6"/>
  <c r="AN333" i="6" s="1"/>
  <c r="AM333" i="6" s="1"/>
  <c r="D333" i="6" s="1"/>
  <c r="AL259" i="6"/>
  <c r="AJ259" i="6"/>
  <c r="AQ259" i="6" s="1"/>
  <c r="AP259" i="6" s="1"/>
  <c r="H259" i="6" s="1"/>
  <c r="AI259" i="6"/>
  <c r="AN259" i="6" s="1"/>
  <c r="AM259" i="6" s="1"/>
  <c r="D259" i="6" s="1"/>
  <c r="AL50" i="6"/>
  <c r="AJ50" i="6"/>
  <c r="AQ50" i="6" s="1"/>
  <c r="AP50" i="6" s="1"/>
  <c r="H50" i="6" s="1"/>
  <c r="AI50" i="6"/>
  <c r="AN50" i="6" s="1"/>
  <c r="AM50" i="6" s="1"/>
  <c r="D50" i="6" s="1"/>
  <c r="AJ297" i="6"/>
  <c r="AQ297" i="6" s="1"/>
  <c r="AP297" i="6" s="1"/>
  <c r="H297" i="6" s="1"/>
  <c r="AI119" i="6"/>
  <c r="AN119" i="6" s="1"/>
  <c r="AM119" i="6" s="1"/>
  <c r="D119" i="6" s="1"/>
  <c r="AJ331" i="6"/>
  <c r="AQ331" i="6" s="1"/>
  <c r="AP331" i="6" s="1"/>
  <c r="H331" i="6" s="1"/>
  <c r="AJ184" i="6"/>
  <c r="AQ184" i="6" s="1"/>
  <c r="AP184" i="6" s="1"/>
  <c r="H184" i="6" s="1"/>
  <c r="AI205" i="6"/>
  <c r="AN205" i="6" s="1"/>
  <c r="AM205" i="6" s="1"/>
  <c r="D205" i="6" s="1"/>
  <c r="AJ55" i="6"/>
  <c r="AQ55" i="6" s="1"/>
  <c r="AP55" i="6" s="1"/>
  <c r="H55" i="6" s="1"/>
  <c r="AJ289" i="6"/>
  <c r="AQ289" i="6" s="1"/>
  <c r="AP289" i="6" s="1"/>
  <c r="H289" i="6" s="1"/>
  <c r="AJ64" i="6"/>
  <c r="AQ64" i="6" s="1"/>
  <c r="AP64" i="6" s="1"/>
  <c r="H64" i="6" s="1"/>
  <c r="AI144" i="6"/>
  <c r="AN144" i="6" s="1"/>
  <c r="AM144" i="6" s="1"/>
  <c r="D144" i="6" s="1"/>
  <c r="AI200" i="6"/>
  <c r="AN200" i="6" s="1"/>
  <c r="AM200" i="6" s="1"/>
  <c r="D200" i="6" s="1"/>
  <c r="AI209" i="6"/>
  <c r="AN209" i="6" s="1"/>
  <c r="AM209" i="6" s="1"/>
  <c r="D209" i="6" s="1"/>
  <c r="AI327" i="6"/>
  <c r="AN327" i="6" s="1"/>
  <c r="AM327" i="6" s="1"/>
  <c r="D327" i="6" s="1"/>
  <c r="AI106" i="6"/>
  <c r="AN106" i="6" s="1"/>
  <c r="AM106" i="6" s="1"/>
  <c r="D106" i="6" s="1"/>
  <c r="AJ317" i="6"/>
  <c r="AQ317" i="6" s="1"/>
  <c r="AP317" i="6" s="1"/>
  <c r="H317" i="6" s="1"/>
  <c r="AI33" i="6"/>
  <c r="AN33" i="6" s="1"/>
  <c r="AM33" i="6" s="1"/>
  <c r="D33" i="6" s="1"/>
  <c r="AJ193" i="6"/>
  <c r="AQ193" i="6" s="1"/>
  <c r="AP193" i="6" s="1"/>
  <c r="H193" i="6" s="1"/>
  <c r="AJ51" i="6"/>
  <c r="AQ51" i="6" s="1"/>
  <c r="AP51" i="6" s="1"/>
  <c r="H51" i="6" s="1"/>
  <c r="AJ46" i="6"/>
  <c r="AQ46" i="6" s="1"/>
  <c r="AP46" i="6" s="1"/>
  <c r="H46" i="6" s="1"/>
  <c r="AJ185" i="6"/>
  <c r="AQ185" i="6" s="1"/>
  <c r="AP185" i="6" s="1"/>
  <c r="H185" i="6" s="1"/>
  <c r="AI210" i="6"/>
  <c r="AN210" i="6" s="1"/>
  <c r="AM210" i="6" s="1"/>
  <c r="D210" i="6" s="1"/>
  <c r="AI292" i="6"/>
  <c r="AN292" i="6" s="1"/>
  <c r="AM292" i="6" s="1"/>
  <c r="D292" i="6" s="1"/>
  <c r="AI61" i="6"/>
  <c r="AN61" i="6" s="1"/>
  <c r="AM61" i="6" s="1"/>
  <c r="D61" i="6" s="1"/>
  <c r="AI13" i="6"/>
  <c r="AN13" i="6" s="1"/>
  <c r="AM13" i="6" s="1"/>
  <c r="D13" i="6" s="1"/>
  <c r="AJ249" i="6"/>
  <c r="AQ249" i="6" s="1"/>
  <c r="AP249" i="6" s="1"/>
  <c r="H249" i="6" s="1"/>
  <c r="AJ233" i="6"/>
  <c r="AQ233" i="6" s="1"/>
  <c r="AP233" i="6" s="1"/>
  <c r="H233" i="6" s="1"/>
  <c r="AJ163" i="6"/>
  <c r="AQ163" i="6" s="1"/>
  <c r="AP163" i="6" s="1"/>
  <c r="H163" i="6" s="1"/>
  <c r="AI341" i="6"/>
  <c r="AN341" i="6" s="1"/>
  <c r="AM341" i="6" s="1"/>
  <c r="D341" i="6" s="1"/>
  <c r="AI18" i="6"/>
  <c r="AN18" i="6" s="1"/>
  <c r="AM18" i="6" s="1"/>
  <c r="D18" i="6" s="1"/>
  <c r="AI238" i="6"/>
  <c r="AN238" i="6" s="1"/>
  <c r="AM238" i="6" s="1"/>
  <c r="D238" i="6" s="1"/>
  <c r="AI293" i="6"/>
  <c r="AN293" i="6" s="1"/>
  <c r="AM293" i="6" s="1"/>
  <c r="D293" i="6" s="1"/>
  <c r="AJ108" i="6"/>
  <c r="AQ108" i="6" s="1"/>
  <c r="AP108" i="6" s="1"/>
  <c r="H108" i="6" s="1"/>
  <c r="AJ28" i="6"/>
  <c r="AQ28" i="6" s="1"/>
  <c r="AP28" i="6" s="1"/>
  <c r="H28" i="6" s="1"/>
  <c r="AI196" i="6"/>
  <c r="AN196" i="6" s="1"/>
  <c r="AM196" i="6" s="1"/>
  <c r="D196" i="6" s="1"/>
  <c r="AI344" i="6"/>
  <c r="AN344" i="6" s="1"/>
  <c r="AM344" i="6" s="1"/>
  <c r="D344" i="6" s="1"/>
  <c r="AJ246" i="6"/>
  <c r="AQ246" i="6" s="1"/>
  <c r="AP246" i="6" s="1"/>
  <c r="H246" i="6" s="1"/>
  <c r="AI278" i="6"/>
  <c r="AN278" i="6" s="1"/>
  <c r="AM278" i="6" s="1"/>
  <c r="D278" i="6" s="1"/>
  <c r="AI304" i="6"/>
  <c r="AN304" i="6" s="1"/>
  <c r="AM304" i="6" s="1"/>
  <c r="D304" i="6" s="1"/>
  <c r="AJ133" i="6"/>
  <c r="AQ133" i="6" s="1"/>
  <c r="AP133" i="6" s="1"/>
  <c r="H133" i="6" s="1"/>
  <c r="AI146" i="6"/>
  <c r="AN146" i="6" s="1"/>
  <c r="AM146" i="6" s="1"/>
  <c r="D146" i="6" s="1"/>
  <c r="AI251" i="6"/>
  <c r="AN251" i="6" s="1"/>
  <c r="AM251" i="6" s="1"/>
  <c r="D251" i="6" s="1"/>
  <c r="AI343" i="6"/>
  <c r="AN343" i="6" s="1"/>
  <c r="AM343" i="6" s="1"/>
  <c r="D343" i="6" s="1"/>
  <c r="AI49" i="6"/>
  <c r="AN49" i="6" s="1"/>
  <c r="AM49" i="6" s="1"/>
  <c r="D49" i="6" s="1"/>
  <c r="AJ11" i="6"/>
  <c r="AQ11" i="6" s="1"/>
  <c r="AP11" i="6" s="1"/>
  <c r="H11" i="6" s="1"/>
  <c r="AJ165" i="6"/>
  <c r="AQ165" i="6" s="1"/>
  <c r="AP165" i="6" s="1"/>
  <c r="H165" i="6" s="1"/>
  <c r="AI56" i="6"/>
  <c r="AN56" i="6" s="1"/>
  <c r="AM56" i="6" s="1"/>
  <c r="D56" i="6" s="1"/>
  <c r="AI264" i="6"/>
  <c r="AN264" i="6" s="1"/>
  <c r="AM264" i="6" s="1"/>
  <c r="D264" i="6" s="1"/>
  <c r="AJ183" i="6"/>
  <c r="AQ183" i="6" s="1"/>
  <c r="AP183" i="6" s="1"/>
  <c r="H183" i="6" s="1"/>
  <c r="AJ323" i="6"/>
  <c r="AQ323" i="6" s="1"/>
  <c r="AP323" i="6" s="1"/>
  <c r="H323" i="6" s="1"/>
  <c r="AJ132" i="6"/>
  <c r="AQ132" i="6" s="1"/>
  <c r="AP132" i="6" s="1"/>
  <c r="H132" i="6" s="1"/>
  <c r="AI101" i="6"/>
  <c r="AN101" i="6" s="1"/>
  <c r="AM101" i="6" s="1"/>
  <c r="D101" i="6" s="1"/>
  <c r="AJ156" i="6"/>
  <c r="AQ156" i="6" s="1"/>
  <c r="AP156" i="6" s="1"/>
  <c r="H156" i="6" s="1"/>
  <c r="AJ269" i="6"/>
  <c r="AQ269" i="6" s="1"/>
  <c r="AP269" i="6" s="1"/>
  <c r="H269" i="6" s="1"/>
  <c r="AJ257" i="6"/>
  <c r="AQ257" i="6" s="1"/>
  <c r="AP257" i="6" s="1"/>
  <c r="H257" i="6" s="1"/>
  <c r="AI272" i="6"/>
  <c r="AN272" i="6" s="1"/>
  <c r="AM272" i="6" s="1"/>
  <c r="D272" i="6" s="1"/>
  <c r="AI83" i="6"/>
  <c r="AN83" i="6" s="1"/>
  <c r="AM83" i="6" s="1"/>
  <c r="D83" i="6" s="1"/>
  <c r="AJ170" i="6"/>
  <c r="AQ170" i="6" s="1"/>
  <c r="AP170" i="6" s="1"/>
  <c r="H170" i="6" s="1"/>
  <c r="AJ110" i="6"/>
  <c r="AQ110" i="6" s="1"/>
  <c r="AP110" i="6" s="1"/>
  <c r="H110" i="6" s="1"/>
  <c r="AI52" i="6"/>
  <c r="AN52" i="6" s="1"/>
  <c r="AM52" i="6" s="1"/>
  <c r="D52" i="6" s="1"/>
  <c r="AJ141" i="6"/>
  <c r="AQ141" i="6" s="1"/>
  <c r="AP141" i="6" s="1"/>
  <c r="H141" i="6" s="1"/>
  <c r="AI186" i="6"/>
  <c r="AN186" i="6" s="1"/>
  <c r="AM186" i="6" s="1"/>
  <c r="D186" i="6" s="1"/>
  <c r="AJ352" i="6"/>
  <c r="AQ352" i="6" s="1"/>
  <c r="AP352" i="6" s="1"/>
  <c r="H352" i="6" s="1"/>
  <c r="AI20" i="6"/>
  <c r="AN20" i="6" s="1"/>
  <c r="AM20" i="6" s="1"/>
  <c r="D20" i="6" s="1"/>
  <c r="AI123" i="6"/>
  <c r="AN123" i="6" s="1"/>
  <c r="AM123" i="6" s="1"/>
  <c r="D123" i="6" s="1"/>
  <c r="AJ4" i="6"/>
  <c r="AQ4" i="6" s="1"/>
  <c r="AP4" i="6" s="1"/>
  <c r="H4" i="6" s="1"/>
  <c r="AJ100" i="6"/>
  <c r="AQ100" i="6" s="1"/>
  <c r="AP100" i="6" s="1"/>
  <c r="H100" i="6" s="1"/>
  <c r="AJ337" i="6"/>
  <c r="AQ337" i="6" s="1"/>
  <c r="AP337" i="6" s="1"/>
  <c r="H337" i="6" s="1"/>
  <c r="AI281" i="6"/>
  <c r="AN281" i="6" s="1"/>
  <c r="AM281" i="6" s="1"/>
  <c r="D281" i="6" s="1"/>
  <c r="AJ230" i="6"/>
  <c r="AQ230" i="6" s="1"/>
  <c r="AP230" i="6" s="1"/>
  <c r="H230" i="6" s="1"/>
  <c r="AI244" i="6"/>
  <c r="AN244" i="6" s="1"/>
  <c r="AM244" i="6" s="1"/>
  <c r="D244" i="6" s="1"/>
  <c r="AI29" i="6"/>
  <c r="AN29" i="6" s="1"/>
  <c r="AM29" i="6" s="1"/>
  <c r="D29" i="6" s="1"/>
  <c r="AI335" i="6"/>
  <c r="AN335" i="6" s="1"/>
  <c r="AM335" i="6" s="1"/>
  <c r="D335" i="6" s="1"/>
  <c r="AI134" i="6"/>
  <c r="AN134" i="6" s="1"/>
  <c r="AM134" i="6" s="1"/>
  <c r="D134" i="6" s="1"/>
  <c r="AI174" i="6"/>
  <c r="AN174" i="6" s="1"/>
  <c r="AM174" i="6" s="1"/>
  <c r="D174" i="6" s="1"/>
  <c r="AJ150" i="6"/>
  <c r="AQ150" i="6" s="1"/>
  <c r="AP150" i="6" s="1"/>
  <c r="H150" i="6" s="1"/>
  <c r="AJ125" i="6"/>
  <c r="AQ125" i="6" s="1"/>
  <c r="AP125" i="6" s="1"/>
  <c r="H125" i="6" s="1"/>
  <c r="AI57" i="6"/>
  <c r="AN57" i="6" s="1"/>
  <c r="AM57" i="6" s="1"/>
  <c r="D57" i="6" s="1"/>
  <c r="AJ171" i="6"/>
  <c r="AQ171" i="6" s="1"/>
  <c r="AP171" i="6" s="1"/>
  <c r="H171" i="6" s="1"/>
  <c r="AJ198" i="6"/>
  <c r="AQ198" i="6" s="1"/>
  <c r="AP198" i="6" s="1"/>
  <c r="H198" i="6" s="1"/>
  <c r="AJ270" i="6"/>
  <c r="AQ270" i="6" s="1"/>
  <c r="AP270" i="6" s="1"/>
  <c r="H270" i="6" s="1"/>
  <c r="AI284" i="6"/>
  <c r="AN284" i="6" s="1"/>
  <c r="AM284" i="6" s="1"/>
  <c r="D284" i="6" s="1"/>
  <c r="AJ151" i="6"/>
  <c r="AQ151" i="6" s="1"/>
  <c r="AP151" i="6" s="1"/>
  <c r="H151" i="6" s="1"/>
  <c r="AJ162" i="6"/>
  <c r="AQ162" i="6" s="1"/>
  <c r="AP162" i="6" s="1"/>
  <c r="H162" i="6" s="1"/>
  <c r="AJ73" i="6"/>
  <c r="AQ73" i="6" s="1"/>
  <c r="AP73" i="6" s="1"/>
  <c r="H73" i="6" s="1"/>
  <c r="AJ145" i="6"/>
  <c r="AQ145" i="6" s="1"/>
  <c r="AP145" i="6" s="1"/>
  <c r="H145" i="6" s="1"/>
  <c r="AI82" i="6"/>
  <c r="AN82" i="6" s="1"/>
  <c r="AM82" i="6" s="1"/>
  <c r="D82" i="6" s="1"/>
  <c r="AI312" i="6"/>
  <c r="AN312" i="6" s="1"/>
  <c r="AM312" i="6" s="1"/>
  <c r="D312" i="6" s="1"/>
  <c r="AI69" i="6"/>
  <c r="AN69" i="6" s="1"/>
  <c r="AM69" i="6" s="1"/>
  <c r="D69" i="6" s="1"/>
  <c r="AI30" i="6"/>
  <c r="AN30" i="6" s="1"/>
  <c r="AM30" i="6" s="1"/>
  <c r="D30" i="6" s="1"/>
  <c r="AI192" i="6"/>
  <c r="AN192" i="6" s="1"/>
  <c r="AM192" i="6" s="1"/>
  <c r="D192" i="6" s="1"/>
  <c r="AJ291" i="6"/>
  <c r="AQ291" i="6" s="1"/>
  <c r="AP291" i="6" s="1"/>
  <c r="H291" i="6" s="1"/>
  <c r="AJ5" i="6"/>
  <c r="AQ5" i="6" s="1"/>
  <c r="AP5" i="6" s="1"/>
  <c r="H5" i="6" s="1"/>
  <c r="AJ213" i="6"/>
  <c r="AQ213" i="6" s="1"/>
  <c r="AP213" i="6" s="1"/>
  <c r="H213" i="6" s="1"/>
  <c r="AJ58" i="6"/>
  <c r="AQ58" i="6" s="1"/>
  <c r="AP58" i="6" s="1"/>
  <c r="H58" i="6" s="1"/>
  <c r="AJ241" i="6"/>
  <c r="AQ241" i="6" s="1"/>
  <c r="AP241" i="6" s="1"/>
  <c r="H241" i="6" s="1"/>
  <c r="AJ314" i="6"/>
  <c r="AQ314" i="6" s="1"/>
  <c r="AP314" i="6" s="1"/>
  <c r="H314" i="6" s="1"/>
  <c r="AI159" i="6"/>
  <c r="AN159" i="6" s="1"/>
  <c r="AM159" i="6" s="1"/>
  <c r="D159" i="6" s="1"/>
  <c r="AI355" i="6"/>
  <c r="AN355" i="6" s="1"/>
  <c r="AM355" i="6" s="1"/>
  <c r="D355" i="6" s="1"/>
  <c r="AJ299" i="6"/>
  <c r="AQ299" i="6" s="1"/>
  <c r="AP299" i="6" s="1"/>
  <c r="H299" i="6" s="1"/>
  <c r="AI239" i="6"/>
  <c r="AN239" i="6" s="1"/>
  <c r="AM239" i="6" s="1"/>
  <c r="D239" i="6" s="1"/>
  <c r="AJ217" i="6"/>
  <c r="AQ217" i="6" s="1"/>
  <c r="AP217" i="6" s="1"/>
  <c r="H217" i="6" s="1"/>
  <c r="AI22" i="6"/>
  <c r="AN22" i="6" s="1"/>
  <c r="AM22" i="6" s="1"/>
  <c r="D22" i="6" s="1"/>
  <c r="AI65" i="6"/>
  <c r="AN65" i="6" s="1"/>
  <c r="AM65" i="6" s="1"/>
  <c r="D65" i="6" s="1"/>
  <c r="AI216" i="6"/>
  <c r="AN216" i="6" s="1"/>
  <c r="AM216" i="6" s="1"/>
  <c r="D216" i="6" s="1"/>
  <c r="AJ180" i="6"/>
  <c r="AQ180" i="6" s="1"/>
  <c r="AP180" i="6" s="1"/>
  <c r="H180" i="6" s="1"/>
  <c r="AJ204" i="6"/>
  <c r="AQ204" i="6" s="1"/>
  <c r="AP204" i="6" s="1"/>
  <c r="H204" i="6" s="1"/>
  <c r="AI84" i="6"/>
  <c r="AN84" i="6" s="1"/>
  <c r="AM84" i="6" s="1"/>
  <c r="D84" i="6" s="1"/>
  <c r="AI142" i="6"/>
  <c r="AN142" i="6" s="1"/>
  <c r="AM142" i="6" s="1"/>
  <c r="D142" i="6" s="1"/>
  <c r="AJ326" i="6"/>
  <c r="AQ326" i="6" s="1"/>
  <c r="AP326" i="6" s="1"/>
  <c r="H326" i="6" s="1"/>
  <c r="AI78" i="6"/>
  <c r="AN78" i="6" s="1"/>
  <c r="AM78" i="6" s="1"/>
  <c r="D78" i="6" s="1"/>
  <c r="AL234" i="6"/>
  <c r="AJ234" i="6"/>
  <c r="AQ234" i="6" s="1"/>
  <c r="AP234" i="6" s="1"/>
  <c r="H234" i="6" s="1"/>
  <c r="AI234" i="6"/>
  <c r="AN234" i="6" s="1"/>
  <c r="AM234" i="6" s="1"/>
  <c r="D234" i="6" s="1"/>
  <c r="AL266" i="6"/>
  <c r="AJ266" i="6"/>
  <c r="AQ266" i="6" s="1"/>
  <c r="AP266" i="6" s="1"/>
  <c r="H266" i="6" s="1"/>
  <c r="AI266" i="6"/>
  <c r="AN266" i="6" s="1"/>
  <c r="AM266" i="6" s="1"/>
  <c r="D266" i="6" s="1"/>
  <c r="AL127" i="6"/>
  <c r="AI127" i="6"/>
  <c r="AN127" i="6" s="1"/>
  <c r="AM127" i="6" s="1"/>
  <c r="D127" i="6" s="1"/>
  <c r="AJ127" i="6"/>
  <c r="AQ127" i="6" s="1"/>
  <c r="AP127" i="6" s="1"/>
  <c r="H127" i="6" s="1"/>
  <c r="AL188" i="6"/>
  <c r="AI188" i="6"/>
  <c r="AN188" i="6" s="1"/>
  <c r="AM188" i="6" s="1"/>
  <c r="D188" i="6" s="1"/>
  <c r="AJ188" i="6"/>
  <c r="AQ188" i="6" s="1"/>
  <c r="AP188" i="6" s="1"/>
  <c r="H188" i="6" s="1"/>
  <c r="AL321" i="6"/>
  <c r="AI321" i="6"/>
  <c r="AN321" i="6" s="1"/>
  <c r="AM321" i="6" s="1"/>
  <c r="D321" i="6" s="1"/>
  <c r="AJ321" i="6"/>
  <c r="AQ321" i="6" s="1"/>
  <c r="AP321" i="6" s="1"/>
  <c r="H321" i="6" s="1"/>
  <c r="AJ281" i="6"/>
  <c r="AQ281" i="6" s="1"/>
  <c r="AP281" i="6" s="1"/>
  <c r="H281" i="6" s="1"/>
  <c r="AI219" i="6"/>
  <c r="AN219" i="6" s="1"/>
  <c r="AM219" i="6" s="1"/>
  <c r="D219" i="6" s="1"/>
  <c r="AI122" i="6"/>
  <c r="AN122" i="6" s="1"/>
  <c r="AM122" i="6" s="1"/>
  <c r="D122" i="6" s="1"/>
  <c r="AI121" i="6"/>
  <c r="AN121" i="6" s="1"/>
  <c r="AM121" i="6" s="1"/>
  <c r="D121" i="6" s="1"/>
  <c r="AI112" i="6"/>
  <c r="AN112" i="6" s="1"/>
  <c r="AM112" i="6" s="1"/>
  <c r="D112" i="6" s="1"/>
  <c r="AI228" i="6"/>
  <c r="AN228" i="6" s="1"/>
  <c r="AM228" i="6" s="1"/>
  <c r="D228" i="6" s="1"/>
  <c r="AJ57" i="6"/>
  <c r="AQ57" i="6" s="1"/>
  <c r="AP57" i="6" s="1"/>
  <c r="H57" i="6" s="1"/>
  <c r="AJ36" i="6"/>
  <c r="AQ36" i="6" s="1"/>
  <c r="AP36" i="6" s="1"/>
  <c r="H36" i="6" s="1"/>
  <c r="AJ332" i="6"/>
  <c r="AQ332" i="6" s="1"/>
  <c r="AP332" i="6" s="1"/>
  <c r="H332" i="6" s="1"/>
  <c r="AI352" i="6"/>
  <c r="AN352" i="6" s="1"/>
  <c r="AM352" i="6" s="1"/>
  <c r="D352" i="6" s="1"/>
  <c r="AJ119" i="6"/>
  <c r="AQ119" i="6" s="1"/>
  <c r="AP119" i="6" s="1"/>
  <c r="H119" i="6" s="1"/>
  <c r="AI330" i="6"/>
  <c r="AN330" i="6" s="1"/>
  <c r="AM330" i="6" s="1"/>
  <c r="D330" i="6" s="1"/>
  <c r="AJ153" i="6"/>
  <c r="AQ153" i="6" s="1"/>
  <c r="AP153" i="6" s="1"/>
  <c r="H153" i="6" s="1"/>
  <c r="AI213" i="6"/>
  <c r="AN213" i="6" s="1"/>
  <c r="AM213" i="6" s="1"/>
  <c r="D213" i="6" s="1"/>
  <c r="AJ111" i="6"/>
  <c r="AQ111" i="6" s="1"/>
  <c r="AP111" i="6" s="1"/>
  <c r="H111" i="6" s="1"/>
  <c r="AI241" i="6"/>
  <c r="AN241" i="6" s="1"/>
  <c r="AM241" i="6" s="1"/>
  <c r="D241" i="6" s="1"/>
  <c r="AI246" i="6"/>
  <c r="AN246" i="6" s="1"/>
  <c r="AM246" i="6" s="1"/>
  <c r="D246" i="6" s="1"/>
  <c r="AJ159" i="6"/>
  <c r="AQ159" i="6" s="1"/>
  <c r="AP159" i="6" s="1"/>
  <c r="H159" i="6" s="1"/>
  <c r="AJ168" i="6"/>
  <c r="AQ168" i="6" s="1"/>
  <c r="AP168" i="6" s="1"/>
  <c r="H168" i="6" s="1"/>
  <c r="AI203" i="6"/>
  <c r="AN203" i="6" s="1"/>
  <c r="AM203" i="6" s="1"/>
  <c r="D203" i="6" s="1"/>
  <c r="AI173" i="6"/>
  <c r="AN173" i="6" s="1"/>
  <c r="AM173" i="6" s="1"/>
  <c r="D173" i="6" s="1"/>
  <c r="AJ205" i="6"/>
  <c r="AQ205" i="6" s="1"/>
  <c r="AP205" i="6" s="1"/>
  <c r="H205" i="6" s="1"/>
  <c r="AJ160" i="6"/>
  <c r="AQ160" i="6" s="1"/>
  <c r="AP160" i="6" s="1"/>
  <c r="H160" i="6" s="1"/>
  <c r="AJ12" i="6"/>
  <c r="AQ12" i="6" s="1"/>
  <c r="AP12" i="6" s="1"/>
  <c r="H12" i="6" s="1"/>
  <c r="AJ49" i="6"/>
  <c r="AQ49" i="6" s="1"/>
  <c r="AP49" i="6" s="1"/>
  <c r="H49" i="6" s="1"/>
  <c r="AI175" i="6"/>
  <c r="AN175" i="6" s="1"/>
  <c r="AM175" i="6" s="1"/>
  <c r="D175" i="6" s="1"/>
  <c r="AI55" i="6"/>
  <c r="AN55" i="6" s="1"/>
  <c r="AM55" i="6" s="1"/>
  <c r="D55" i="6" s="1"/>
  <c r="AJ216" i="6"/>
  <c r="AQ216" i="6" s="1"/>
  <c r="AP216" i="6" s="1"/>
  <c r="H216" i="6" s="1"/>
  <c r="AI7" i="6"/>
  <c r="AN7" i="6" s="1"/>
  <c r="AM7" i="6" s="1"/>
  <c r="D7" i="6" s="1"/>
  <c r="AI165" i="6"/>
  <c r="AN165" i="6" s="1"/>
  <c r="AM165" i="6" s="1"/>
  <c r="D165" i="6" s="1"/>
  <c r="AI180" i="6"/>
  <c r="AN180" i="6" s="1"/>
  <c r="AM180" i="6" s="1"/>
  <c r="D180" i="6" s="1"/>
  <c r="AI166" i="6"/>
  <c r="AN166" i="6" s="1"/>
  <c r="AM166" i="6" s="1"/>
  <c r="D166" i="6" s="1"/>
  <c r="AI183" i="6"/>
  <c r="AN183" i="6" s="1"/>
  <c r="AM183" i="6" s="1"/>
  <c r="D183" i="6" s="1"/>
  <c r="AI289" i="6"/>
  <c r="AN289" i="6" s="1"/>
  <c r="AM289" i="6" s="1"/>
  <c r="D289" i="6" s="1"/>
  <c r="AI204" i="6"/>
  <c r="AN204" i="6" s="1"/>
  <c r="AM204" i="6" s="1"/>
  <c r="D204" i="6" s="1"/>
  <c r="AI137" i="6"/>
  <c r="AN137" i="6" s="1"/>
  <c r="AM137" i="6" s="1"/>
  <c r="D137" i="6" s="1"/>
  <c r="AI290" i="6"/>
  <c r="AN290" i="6" s="1"/>
  <c r="AM290" i="6" s="1"/>
  <c r="D290" i="6" s="1"/>
  <c r="AI193" i="6"/>
  <c r="AN193" i="6" s="1"/>
  <c r="AM193" i="6" s="1"/>
  <c r="D193" i="6" s="1"/>
  <c r="AI51" i="6"/>
  <c r="AN51" i="6" s="1"/>
  <c r="AM51" i="6" s="1"/>
  <c r="D51" i="6" s="1"/>
  <c r="AI8" i="6"/>
  <c r="AN8" i="6" s="1"/>
  <c r="AM8" i="6" s="1"/>
  <c r="D8" i="6" s="1"/>
  <c r="AJ52" i="6"/>
  <c r="AQ52" i="6" s="1"/>
  <c r="AP52" i="6" s="1"/>
  <c r="H52" i="6" s="1"/>
  <c r="AI79" i="6"/>
  <c r="AN79" i="6" s="1"/>
  <c r="AM79" i="6" s="1"/>
  <c r="D79" i="6" s="1"/>
  <c r="AJ94" i="6"/>
  <c r="AQ94" i="6" s="1"/>
  <c r="AP94" i="6" s="1"/>
  <c r="H94" i="6" s="1"/>
  <c r="AJ130" i="6"/>
  <c r="AQ130" i="6" s="1"/>
  <c r="AP130" i="6" s="1"/>
  <c r="H130" i="6" s="1"/>
  <c r="AJ142" i="6"/>
  <c r="AQ142" i="6" s="1"/>
  <c r="AP142" i="6" s="1"/>
  <c r="H142" i="6" s="1"/>
  <c r="AI156" i="6"/>
  <c r="AN156" i="6" s="1"/>
  <c r="AM156" i="6" s="1"/>
  <c r="D156" i="6" s="1"/>
  <c r="AJ200" i="6"/>
  <c r="AQ200" i="6" s="1"/>
  <c r="AP200" i="6" s="1"/>
  <c r="H200" i="6" s="1"/>
  <c r="AJ209" i="6"/>
  <c r="AQ209" i="6" s="1"/>
  <c r="AP209" i="6" s="1"/>
  <c r="H209" i="6" s="1"/>
  <c r="AI273" i="6"/>
  <c r="AN273" i="6" s="1"/>
  <c r="AM273" i="6" s="1"/>
  <c r="D273" i="6" s="1"/>
  <c r="AI257" i="6"/>
  <c r="AN257" i="6" s="1"/>
  <c r="AM257" i="6" s="1"/>
  <c r="D257" i="6" s="1"/>
  <c r="AJ261" i="6"/>
  <c r="AQ261" i="6" s="1"/>
  <c r="AP261" i="6" s="1"/>
  <c r="H261" i="6" s="1"/>
  <c r="AJ272" i="6"/>
  <c r="AQ272" i="6" s="1"/>
  <c r="AP272" i="6" s="1"/>
  <c r="H272" i="6" s="1"/>
  <c r="AJ345" i="6"/>
  <c r="AQ345" i="6" s="1"/>
  <c r="AP345" i="6" s="1"/>
  <c r="H345" i="6" s="1"/>
  <c r="AJ351" i="6"/>
  <c r="AQ351" i="6" s="1"/>
  <c r="AP351" i="6" s="1"/>
  <c r="H351" i="6" s="1"/>
  <c r="AJ78" i="6"/>
  <c r="AQ78" i="6" s="1"/>
  <c r="AP78" i="6" s="1"/>
  <c r="H78" i="6" s="1"/>
  <c r="AJ83" i="6"/>
  <c r="AQ83" i="6" s="1"/>
  <c r="AP83" i="6" s="1"/>
  <c r="H83" i="6" s="1"/>
  <c r="AI96" i="6"/>
  <c r="AN96" i="6" s="1"/>
  <c r="AM96" i="6" s="1"/>
  <c r="D96" i="6" s="1"/>
  <c r="AL153" i="6"/>
  <c r="AL265" i="6"/>
  <c r="AL290" i="6"/>
  <c r="AL140" i="6"/>
  <c r="AL313" i="6"/>
  <c r="AJ346" i="6"/>
  <c r="AQ346" i="6" s="1"/>
  <c r="AP346" i="6" s="1"/>
  <c r="H346" i="6" s="1"/>
  <c r="AI171" i="6"/>
  <c r="AN171" i="6" s="1"/>
  <c r="AM171" i="6" s="1"/>
  <c r="D171" i="6" s="1"/>
  <c r="AJ3" i="6"/>
  <c r="AQ3" i="6" s="1"/>
  <c r="AP3" i="6" s="1"/>
  <c r="H3" i="6" s="1"/>
  <c r="AI297" i="6"/>
  <c r="AN297" i="6" s="1"/>
  <c r="AM297" i="6" s="1"/>
  <c r="D297" i="6" s="1"/>
  <c r="AI73" i="6"/>
  <c r="AN73" i="6" s="1"/>
  <c r="AM73" i="6" s="1"/>
  <c r="D73" i="6" s="1"/>
  <c r="AI331" i="6"/>
  <c r="AN331" i="6" s="1"/>
  <c r="AM331" i="6" s="1"/>
  <c r="D331" i="6" s="1"/>
  <c r="AJ30" i="6"/>
  <c r="AQ30" i="6" s="1"/>
  <c r="AP30" i="6" s="1"/>
  <c r="H30" i="6" s="1"/>
  <c r="AI28" i="6"/>
  <c r="AN28" i="6" s="1"/>
  <c r="AM28" i="6" s="1"/>
  <c r="D28" i="6" s="1"/>
  <c r="AJ192" i="6"/>
  <c r="AQ192" i="6" s="1"/>
  <c r="AP192" i="6" s="1"/>
  <c r="H192" i="6" s="1"/>
  <c r="AJ20" i="6"/>
  <c r="AQ20" i="6" s="1"/>
  <c r="AP20" i="6" s="1"/>
  <c r="H20" i="6" s="1"/>
  <c r="AJ196" i="6"/>
  <c r="AQ196" i="6" s="1"/>
  <c r="AP196" i="6" s="1"/>
  <c r="H196" i="6" s="1"/>
  <c r="AI24" i="6"/>
  <c r="AN24" i="6" s="1"/>
  <c r="AM24" i="6" s="1"/>
  <c r="D24" i="6" s="1"/>
  <c r="AJ123" i="6"/>
  <c r="AQ123" i="6" s="1"/>
  <c r="AP123" i="6" s="1"/>
  <c r="H123" i="6" s="1"/>
  <c r="AI4" i="6"/>
  <c r="AN4" i="6" s="1"/>
  <c r="AM4" i="6" s="1"/>
  <c r="D4" i="6" s="1"/>
  <c r="AJ98" i="6"/>
  <c r="AQ98" i="6" s="1"/>
  <c r="AP98" i="6" s="1"/>
  <c r="H98" i="6" s="1"/>
  <c r="AI15" i="6"/>
  <c r="AN15" i="6" s="1"/>
  <c r="AM15" i="6" s="1"/>
  <c r="D15" i="6" s="1"/>
  <c r="AJ271" i="6"/>
  <c r="AQ271" i="6" s="1"/>
  <c r="AP271" i="6" s="1"/>
  <c r="H271" i="6" s="1"/>
  <c r="AI217" i="6"/>
  <c r="AN217" i="6" s="1"/>
  <c r="AM217" i="6" s="1"/>
  <c r="D217" i="6" s="1"/>
  <c r="AJ343" i="6"/>
  <c r="AQ343" i="6" s="1"/>
  <c r="AP343" i="6" s="1"/>
  <c r="H343" i="6" s="1"/>
  <c r="AJ229" i="6"/>
  <c r="AQ229" i="6" s="1"/>
  <c r="AP229" i="6" s="1"/>
  <c r="H229" i="6" s="1"/>
  <c r="AJ218" i="6"/>
  <c r="AQ218" i="6" s="1"/>
  <c r="AP218" i="6" s="1"/>
  <c r="H218" i="6" s="1"/>
  <c r="AJ65" i="6"/>
  <c r="AQ65" i="6" s="1"/>
  <c r="AP65" i="6" s="1"/>
  <c r="H65" i="6" s="1"/>
  <c r="AJ16" i="6"/>
  <c r="AQ16" i="6" s="1"/>
  <c r="AP16" i="6" s="1"/>
  <c r="H16" i="6" s="1"/>
  <c r="AI43" i="6"/>
  <c r="AN43" i="6" s="1"/>
  <c r="AM43" i="6" s="1"/>
  <c r="D43" i="6" s="1"/>
  <c r="AJ56" i="6"/>
  <c r="AQ56" i="6" s="1"/>
  <c r="AP56" i="6" s="1"/>
  <c r="H56" i="6" s="1"/>
  <c r="AJ320" i="6"/>
  <c r="AQ320" i="6" s="1"/>
  <c r="AP320" i="6" s="1"/>
  <c r="H320" i="6" s="1"/>
  <c r="AI170" i="6"/>
  <c r="AN170" i="6" s="1"/>
  <c r="AM170" i="6" s="1"/>
  <c r="D170" i="6" s="1"/>
  <c r="AI132" i="6"/>
  <c r="AN132" i="6" s="1"/>
  <c r="AM132" i="6" s="1"/>
  <c r="D132" i="6" s="1"/>
  <c r="AI232" i="6"/>
  <c r="AN232" i="6" s="1"/>
  <c r="AM232" i="6" s="1"/>
  <c r="D232" i="6" s="1"/>
  <c r="AJ235" i="6"/>
  <c r="AQ235" i="6" s="1"/>
  <c r="AP235" i="6" s="1"/>
  <c r="H235" i="6" s="1"/>
  <c r="AI48" i="6"/>
  <c r="AN48" i="6" s="1"/>
  <c r="AM48" i="6" s="1"/>
  <c r="D48" i="6" s="1"/>
  <c r="AI92" i="6"/>
  <c r="AN92" i="6" s="1"/>
  <c r="AM92" i="6" s="1"/>
  <c r="D92" i="6" s="1"/>
  <c r="AI64" i="6"/>
  <c r="AN64" i="6" s="1"/>
  <c r="AM64" i="6" s="1"/>
  <c r="D64" i="6" s="1"/>
  <c r="AJ102" i="6"/>
  <c r="AQ102" i="6" s="1"/>
  <c r="AP102" i="6" s="1"/>
  <c r="H102" i="6" s="1"/>
  <c r="AI114" i="6"/>
  <c r="AN114" i="6" s="1"/>
  <c r="AM114" i="6" s="1"/>
  <c r="D114" i="6" s="1"/>
  <c r="AI128" i="6"/>
  <c r="AN128" i="6" s="1"/>
  <c r="AM128" i="6" s="1"/>
  <c r="D128" i="6" s="1"/>
  <c r="AI140" i="6"/>
  <c r="AN140" i="6" s="1"/>
  <c r="AM140" i="6" s="1"/>
  <c r="D140" i="6" s="1"/>
  <c r="AJ186" i="6"/>
  <c r="AQ186" i="6" s="1"/>
  <c r="AP186" i="6" s="1"/>
  <c r="H186" i="6" s="1"/>
  <c r="AJ195" i="6"/>
  <c r="AQ195" i="6" s="1"/>
  <c r="AP195" i="6" s="1"/>
  <c r="H195" i="6" s="1"/>
  <c r="AJ298" i="6"/>
  <c r="AQ298" i="6" s="1"/>
  <c r="AP298" i="6" s="1"/>
  <c r="H298" i="6" s="1"/>
  <c r="AI262" i="6"/>
  <c r="AN262" i="6" s="1"/>
  <c r="AM262" i="6" s="1"/>
  <c r="D262" i="6" s="1"/>
  <c r="AI267" i="6"/>
  <c r="AN267" i="6" s="1"/>
  <c r="AM267" i="6" s="1"/>
  <c r="D267" i="6" s="1"/>
  <c r="AI294" i="6"/>
  <c r="AN294" i="6" s="1"/>
  <c r="AM294" i="6" s="1"/>
  <c r="D294" i="6" s="1"/>
  <c r="AJ327" i="6"/>
  <c r="AQ327" i="6" s="1"/>
  <c r="AP327" i="6" s="1"/>
  <c r="H327" i="6" s="1"/>
  <c r="AI95" i="6"/>
  <c r="AN95" i="6" s="1"/>
  <c r="AM95" i="6" s="1"/>
  <c r="D95" i="6" s="1"/>
  <c r="AJ80" i="6"/>
  <c r="AQ80" i="6" s="1"/>
  <c r="AP80" i="6" s="1"/>
  <c r="H80" i="6" s="1"/>
  <c r="AL92" i="6"/>
  <c r="AL347" i="6"/>
  <c r="AL298" i="6"/>
  <c r="AL288" i="6"/>
  <c r="AI102" i="6"/>
  <c r="AN102" i="6" s="1"/>
  <c r="AM102" i="6" s="1"/>
  <c r="D102" i="6" s="1"/>
  <c r="AJ128" i="6"/>
  <c r="AQ128" i="6" s="1"/>
  <c r="AP128" i="6" s="1"/>
  <c r="H128" i="6" s="1"/>
  <c r="AI347" i="6"/>
  <c r="AN347" i="6" s="1"/>
  <c r="AM347" i="6" s="1"/>
  <c r="D347" i="6" s="1"/>
  <c r="AI277" i="6"/>
  <c r="AN277" i="6" s="1"/>
  <c r="AM277" i="6" s="1"/>
  <c r="D277" i="6" s="1"/>
  <c r="AJ86" i="6"/>
  <c r="AQ86" i="6" s="1"/>
  <c r="AP86" i="6" s="1"/>
  <c r="H86" i="6" s="1"/>
  <c r="AJ292" i="6"/>
  <c r="AQ292" i="6" s="1"/>
  <c r="AP292" i="6" s="1"/>
  <c r="H292" i="6" s="1"/>
  <c r="AJ328" i="6"/>
  <c r="AQ328" i="6" s="1"/>
  <c r="AP328" i="6" s="1"/>
  <c r="H328" i="6" s="1"/>
  <c r="AI104" i="6"/>
  <c r="AN104" i="6" s="1"/>
  <c r="AM104" i="6" s="1"/>
  <c r="D104" i="6" s="1"/>
  <c r="AI34" i="6"/>
  <c r="AN34" i="6" s="1"/>
  <c r="AM34" i="6" s="1"/>
  <c r="D34" i="6" s="1"/>
  <c r="AI338" i="6"/>
  <c r="AN338" i="6" s="1"/>
  <c r="AM338" i="6" s="1"/>
  <c r="D338" i="6" s="1"/>
  <c r="AI233" i="6"/>
  <c r="AN233" i="6" s="1"/>
  <c r="AM233" i="6" s="1"/>
  <c r="D233" i="6" s="1"/>
  <c r="AI223" i="6"/>
  <c r="AN223" i="6" s="1"/>
  <c r="AM223" i="6" s="1"/>
  <c r="D223" i="6" s="1"/>
  <c r="AJ296" i="6"/>
  <c r="AQ296" i="6" s="1"/>
  <c r="AP296" i="6" s="1"/>
  <c r="H296" i="6" s="1"/>
  <c r="AI109" i="6"/>
  <c r="AN109" i="6" s="1"/>
  <c r="AM109" i="6" s="1"/>
  <c r="D109" i="6" s="1"/>
  <c r="AI158" i="6"/>
  <c r="AN158" i="6" s="1"/>
  <c r="AM158" i="6" s="1"/>
  <c r="D158" i="6" s="1"/>
  <c r="AJ263" i="6"/>
  <c r="AQ263" i="6" s="1"/>
  <c r="AP263" i="6" s="1"/>
  <c r="H263" i="6" s="1"/>
  <c r="AI306" i="6"/>
  <c r="AN306" i="6" s="1"/>
  <c r="AM306" i="6" s="1"/>
  <c r="D306" i="6" s="1"/>
  <c r="AI184" i="6"/>
  <c r="AN184" i="6" s="1"/>
  <c r="AM184" i="6" s="1"/>
  <c r="D184" i="6" s="1"/>
  <c r="AI67" i="6"/>
  <c r="AN67" i="6" s="1"/>
  <c r="AM67" i="6" s="1"/>
  <c r="D67" i="6" s="1"/>
  <c r="AI314" i="6"/>
  <c r="AN314" i="6" s="1"/>
  <c r="AM314" i="6" s="1"/>
  <c r="D314" i="6" s="1"/>
  <c r="AI334" i="6"/>
  <c r="AN334" i="6" s="1"/>
  <c r="AM334" i="6" s="1"/>
  <c r="D334" i="6" s="1"/>
  <c r="AI317" i="6"/>
  <c r="AN317" i="6" s="1"/>
  <c r="AM317" i="6" s="1"/>
  <c r="D317" i="6" s="1"/>
  <c r="AJ9" i="6"/>
  <c r="AQ9" i="6" s="1"/>
  <c r="AP9" i="6" s="1"/>
  <c r="H9" i="6" s="1"/>
  <c r="AJ355" i="6"/>
  <c r="AQ355" i="6" s="1"/>
  <c r="AP355" i="6" s="1"/>
  <c r="H355" i="6" s="1"/>
  <c r="AI133" i="6"/>
  <c r="AN133" i="6" s="1"/>
  <c r="AM133" i="6" s="1"/>
  <c r="D133" i="6" s="1"/>
  <c r="AI87" i="6"/>
  <c r="AN87" i="6" s="1"/>
  <c r="AM87" i="6" s="1"/>
  <c r="D87" i="6" s="1"/>
  <c r="AI100" i="6"/>
  <c r="AN100" i="6" s="1"/>
  <c r="AM100" i="6" s="1"/>
  <c r="D100" i="6" s="1"/>
  <c r="AJ33" i="6"/>
  <c r="AQ33" i="6" s="1"/>
  <c r="AP33" i="6" s="1"/>
  <c r="H33" i="6" s="1"/>
  <c r="AI136" i="6"/>
  <c r="AN136" i="6" s="1"/>
  <c r="AM136" i="6" s="1"/>
  <c r="D136" i="6" s="1"/>
  <c r="AJ169" i="6"/>
  <c r="AQ169" i="6" s="1"/>
  <c r="AP169" i="6" s="1"/>
  <c r="H169" i="6" s="1"/>
  <c r="AJ22" i="6"/>
  <c r="AQ22" i="6" s="1"/>
  <c r="AP22" i="6" s="1"/>
  <c r="H22" i="6" s="1"/>
  <c r="AI274" i="6"/>
  <c r="AN274" i="6" s="1"/>
  <c r="AM274" i="6" s="1"/>
  <c r="D274" i="6" s="1"/>
  <c r="AI177" i="6"/>
  <c r="AN177" i="6" s="1"/>
  <c r="AM177" i="6" s="1"/>
  <c r="D177" i="6" s="1"/>
  <c r="AI336" i="6"/>
  <c r="AN336" i="6" s="1"/>
  <c r="AM336" i="6" s="1"/>
  <c r="D336" i="6" s="1"/>
  <c r="AI44" i="6"/>
  <c r="AN44" i="6" s="1"/>
  <c r="AM44" i="6" s="1"/>
  <c r="D44" i="6" s="1"/>
  <c r="AJ126" i="6"/>
  <c r="AQ126" i="6" s="1"/>
  <c r="AP126" i="6" s="1"/>
  <c r="H126" i="6" s="1"/>
  <c r="AJ260" i="6"/>
  <c r="AQ260" i="6" s="1"/>
  <c r="AP260" i="6" s="1"/>
  <c r="H260" i="6" s="1"/>
  <c r="AJ42" i="6"/>
  <c r="AQ42" i="6" s="1"/>
  <c r="AP42" i="6" s="1"/>
  <c r="H42" i="6" s="1"/>
  <c r="AJ250" i="6"/>
  <c r="AQ250" i="6" s="1"/>
  <c r="AP250" i="6" s="1"/>
  <c r="H250" i="6" s="1"/>
  <c r="AI189" i="6"/>
  <c r="AN189" i="6" s="1"/>
  <c r="AM189" i="6" s="1"/>
  <c r="D189" i="6" s="1"/>
  <c r="AJ264" i="6"/>
  <c r="AQ264" i="6" s="1"/>
  <c r="AP264" i="6" s="1"/>
  <c r="H264" i="6" s="1"/>
  <c r="AI91" i="6"/>
  <c r="AN91" i="6" s="1"/>
  <c r="AM91" i="6" s="1"/>
  <c r="D91" i="6" s="1"/>
  <c r="AJ74" i="6"/>
  <c r="AQ74" i="6" s="1"/>
  <c r="AP74" i="6" s="1"/>
  <c r="H74" i="6" s="1"/>
  <c r="AI71" i="6"/>
  <c r="AN71" i="6" s="1"/>
  <c r="AM71" i="6" s="1"/>
  <c r="D71" i="6" s="1"/>
  <c r="AI323" i="6"/>
  <c r="AN323" i="6" s="1"/>
  <c r="AM323" i="6" s="1"/>
  <c r="D323" i="6" s="1"/>
  <c r="AI110" i="6"/>
  <c r="AN110" i="6" s="1"/>
  <c r="AM110" i="6" s="1"/>
  <c r="D110" i="6" s="1"/>
  <c r="AI303" i="6"/>
  <c r="AN303" i="6" s="1"/>
  <c r="AM303" i="6" s="1"/>
  <c r="D303" i="6" s="1"/>
  <c r="AJ84" i="6"/>
  <c r="AQ84" i="6" s="1"/>
  <c r="AP84" i="6" s="1"/>
  <c r="H84" i="6" s="1"/>
  <c r="AI93" i="6"/>
  <c r="AN93" i="6" s="1"/>
  <c r="AM93" i="6" s="1"/>
  <c r="D93" i="6" s="1"/>
  <c r="AJ101" i="6"/>
  <c r="AQ101" i="6" s="1"/>
  <c r="AP101" i="6" s="1"/>
  <c r="H101" i="6" s="1"/>
  <c r="AI113" i="6"/>
  <c r="AN113" i="6" s="1"/>
  <c r="AM113" i="6" s="1"/>
  <c r="D113" i="6" s="1"/>
  <c r="AI141" i="6"/>
  <c r="AN141" i="6" s="1"/>
  <c r="AM141" i="6" s="1"/>
  <c r="D141" i="6" s="1"/>
  <c r="AJ143" i="6"/>
  <c r="AQ143" i="6" s="1"/>
  <c r="AP143" i="6" s="1"/>
  <c r="H143" i="6" s="1"/>
  <c r="AJ187" i="6"/>
  <c r="AQ187" i="6" s="1"/>
  <c r="AP187" i="6" s="1"/>
  <c r="H187" i="6" s="1"/>
  <c r="AJ248" i="6"/>
  <c r="AQ248" i="6" s="1"/>
  <c r="AP248" i="6" s="1"/>
  <c r="H248" i="6" s="1"/>
  <c r="AI269" i="6"/>
  <c r="AN269" i="6" s="1"/>
  <c r="AM269" i="6" s="1"/>
  <c r="D269" i="6" s="1"/>
  <c r="AI247" i="6"/>
  <c r="AN247" i="6" s="1"/>
  <c r="AM247" i="6" s="1"/>
  <c r="D247" i="6" s="1"/>
  <c r="AI326" i="6"/>
  <c r="AN326" i="6" s="1"/>
  <c r="AM326" i="6" s="1"/>
  <c r="D326" i="6" s="1"/>
  <c r="AJ106" i="6"/>
  <c r="AQ106" i="6" s="1"/>
  <c r="AP106" i="6" s="1"/>
  <c r="H106" i="6" s="1"/>
  <c r="AJ348" i="6"/>
  <c r="AQ348" i="6" s="1"/>
  <c r="J348" i="6" s="1"/>
  <c r="AL113" i="6"/>
  <c r="AI260" i="6"/>
  <c r="AN260" i="6" s="1"/>
  <c r="AM260" i="6" s="1"/>
  <c r="D260" i="6" s="1"/>
  <c r="AJ189" i="6"/>
  <c r="AQ189" i="6" s="1"/>
  <c r="AP189" i="6" s="1"/>
  <c r="H189" i="6" s="1"/>
  <c r="AJ137" i="6"/>
  <c r="AQ137" i="6" s="1"/>
  <c r="AP137" i="6" s="1"/>
  <c r="H137" i="6" s="1"/>
  <c r="AJ8" i="6"/>
  <c r="AQ8" i="6" s="1"/>
  <c r="AP8" i="6" s="1"/>
  <c r="H8" i="6" s="1"/>
  <c r="AJ93" i="6"/>
  <c r="AQ93" i="6" s="1"/>
  <c r="AP93" i="6" s="1"/>
  <c r="H93" i="6" s="1"/>
  <c r="AI187" i="6"/>
  <c r="AN187" i="6" s="1"/>
  <c r="AM187" i="6" s="1"/>
  <c r="D187" i="6" s="1"/>
  <c r="AI248" i="6"/>
  <c r="AN248" i="6" s="1"/>
  <c r="AM248" i="6" s="1"/>
  <c r="D248" i="6" s="1"/>
  <c r="AI261" i="6"/>
  <c r="AN261" i="6" s="1"/>
  <c r="AM261" i="6" s="1"/>
  <c r="D261" i="6" s="1"/>
  <c r="AI351" i="6"/>
  <c r="AN351" i="6" s="1"/>
  <c r="AM351" i="6" s="1"/>
  <c r="D351" i="6" s="1"/>
  <c r="AI348" i="6"/>
  <c r="AN348" i="6" s="1"/>
  <c r="AO348" i="6" s="1"/>
  <c r="F348" i="6" s="1"/>
  <c r="AJ71" i="6"/>
  <c r="AQ71" i="6" s="1"/>
  <c r="AP71" i="6" s="1"/>
  <c r="H71" i="6" s="1"/>
  <c r="J347" i="6"/>
  <c r="AO298" i="6"/>
  <c r="F298" i="6" s="1"/>
  <c r="J140" i="6"/>
  <c r="J113" i="6"/>
  <c r="J92" i="6"/>
  <c r="AG6" i="6"/>
  <c r="D43" i="4"/>
  <c r="J244" i="6"/>
  <c r="AO138" i="6"/>
  <c r="F138" i="6" s="1"/>
  <c r="AO153" i="6"/>
  <c r="F153" i="6" s="1"/>
  <c r="J290" i="6"/>
  <c r="J288" i="6"/>
  <c r="AO313" i="6"/>
  <c r="F313" i="6" s="1"/>
  <c r="J31" i="6"/>
  <c r="AO38" i="6"/>
  <c r="F38" i="6" s="1"/>
  <c r="J155" i="6" l="1"/>
  <c r="J90" i="6"/>
  <c r="J89" i="6"/>
  <c r="J118" i="6"/>
  <c r="AO131" i="6"/>
  <c r="F131" i="6" s="1"/>
  <c r="AO105" i="6"/>
  <c r="F105" i="6" s="1"/>
  <c r="J326" i="6"/>
  <c r="AO337" i="6"/>
  <c r="F337" i="6" s="1"/>
  <c r="J232" i="6"/>
  <c r="AO218" i="6"/>
  <c r="F218" i="6" s="1"/>
  <c r="AO11" i="6"/>
  <c r="F11" i="6" s="1"/>
  <c r="AO19" i="6"/>
  <c r="F19" i="6" s="1"/>
  <c r="AO237" i="6"/>
  <c r="F237" i="6" s="1"/>
  <c r="J293" i="6"/>
  <c r="AO265" i="6"/>
  <c r="F265" i="6" s="1"/>
  <c r="AO27" i="6"/>
  <c r="F27" i="6" s="1"/>
  <c r="J242" i="6"/>
  <c r="AO296" i="6"/>
  <c r="F296" i="6" s="1"/>
  <c r="AO155" i="6"/>
  <c r="F155" i="6" s="1"/>
  <c r="J19" i="6"/>
  <c r="AO74" i="6"/>
  <c r="F74" i="6" s="1"/>
  <c r="AO243" i="6"/>
  <c r="F243" i="6" s="1"/>
  <c r="J105" i="6"/>
  <c r="AO14" i="6"/>
  <c r="F14" i="6" s="1"/>
  <c r="AO286" i="6"/>
  <c r="F286" i="6" s="1"/>
  <c r="J273" i="6"/>
  <c r="AL6" i="6"/>
  <c r="B6" i="6"/>
  <c r="AO35" i="6"/>
  <c r="F35" i="6" s="1"/>
  <c r="J24" i="6"/>
  <c r="AO2" i="6"/>
  <c r="F2" i="6" s="1"/>
  <c r="J294" i="6"/>
  <c r="AO343" i="6"/>
  <c r="F343" i="6" s="1"/>
  <c r="AO318" i="6"/>
  <c r="F318" i="6" s="1"/>
  <c r="AO206" i="6"/>
  <c r="F206" i="6" s="1"/>
  <c r="J228" i="6"/>
  <c r="J202" i="6"/>
  <c r="AO167" i="6"/>
  <c r="F167" i="6" s="1"/>
  <c r="AO299" i="6"/>
  <c r="F299" i="6" s="1"/>
  <c r="J121" i="6"/>
  <c r="J48" i="6"/>
  <c r="AO252" i="6"/>
  <c r="F252" i="6" s="1"/>
  <c r="AO3" i="6"/>
  <c r="F3" i="6" s="1"/>
  <c r="AO225" i="6"/>
  <c r="F225" i="6" s="1"/>
  <c r="AO89" i="6"/>
  <c r="F89" i="6" s="1"/>
  <c r="AO268" i="6"/>
  <c r="F268" i="6" s="1"/>
  <c r="J313" i="6"/>
  <c r="J309" i="6"/>
  <c r="J344" i="6"/>
  <c r="J336" i="6"/>
  <c r="AO332" i="6"/>
  <c r="F332" i="6" s="1"/>
  <c r="J354" i="6"/>
  <c r="AO31" i="6"/>
  <c r="F31" i="6" s="1"/>
  <c r="J63" i="6"/>
  <c r="AO63" i="6"/>
  <c r="F63" i="6" s="1"/>
  <c r="J73" i="6"/>
  <c r="J131" i="6"/>
  <c r="AO164" i="6"/>
  <c r="F164" i="6" s="1"/>
  <c r="AO199" i="6"/>
  <c r="F199" i="6" s="1"/>
  <c r="J197" i="6"/>
  <c r="AO229" i="6"/>
  <c r="F229" i="6" s="1"/>
  <c r="J257" i="6"/>
  <c r="J268" i="6"/>
  <c r="J259" i="6"/>
  <c r="J247" i="6"/>
  <c r="AO230" i="6"/>
  <c r="F230" i="6" s="1"/>
  <c r="AO226" i="6"/>
  <c r="F226" i="6" s="1"/>
  <c r="AO208" i="6"/>
  <c r="F208" i="6" s="1"/>
  <c r="J200" i="6"/>
  <c r="J164" i="6"/>
  <c r="J318" i="6"/>
  <c r="AO85" i="6"/>
  <c r="F85" i="6" s="1"/>
  <c r="J138" i="6"/>
  <c r="AO84" i="6"/>
  <c r="F84" i="6" s="1"/>
  <c r="AO194" i="6"/>
  <c r="F194" i="6" s="1"/>
  <c r="AO264" i="6"/>
  <c r="F264" i="6" s="1"/>
  <c r="J239" i="6"/>
  <c r="AO250" i="6"/>
  <c r="F250" i="6" s="1"/>
  <c r="AO70" i="6"/>
  <c r="F70" i="6" s="1"/>
  <c r="J225" i="6"/>
  <c r="J305" i="6"/>
  <c r="AO42" i="6"/>
  <c r="F42" i="6" s="1"/>
  <c r="AO117" i="6"/>
  <c r="F117" i="6" s="1"/>
  <c r="J82" i="6"/>
  <c r="AO211" i="6"/>
  <c r="F211" i="6" s="1"/>
  <c r="AO168" i="6"/>
  <c r="F168" i="6" s="1"/>
  <c r="J111" i="6"/>
  <c r="J340" i="6"/>
  <c r="AO221" i="6"/>
  <c r="F221" i="6" s="1"/>
  <c r="AO139" i="6"/>
  <c r="F139" i="6" s="1"/>
  <c r="J275" i="6"/>
  <c r="AO178" i="6"/>
  <c r="F178" i="6" s="1"/>
  <c r="AO340" i="6"/>
  <c r="F340" i="6" s="1"/>
  <c r="AO169" i="6"/>
  <c r="F169" i="6" s="1"/>
  <c r="AO60" i="6"/>
  <c r="F60" i="6" s="1"/>
  <c r="AO126" i="6"/>
  <c r="F126" i="6" s="1"/>
  <c r="AO59" i="6"/>
  <c r="F59" i="6" s="1"/>
  <c r="J79" i="6"/>
  <c r="J342" i="6"/>
  <c r="J44" i="6"/>
  <c r="J60" i="6"/>
  <c r="AO320" i="6"/>
  <c r="F320" i="6" s="1"/>
  <c r="AO271" i="6"/>
  <c r="F271" i="6" s="1"/>
  <c r="J334" i="6"/>
  <c r="J224" i="6"/>
  <c r="AO179" i="6"/>
  <c r="F179" i="6" s="1"/>
  <c r="J117" i="6"/>
  <c r="J144" i="6"/>
  <c r="AO47" i="6"/>
  <c r="F47" i="6" s="1"/>
  <c r="AO135" i="6"/>
  <c r="F135" i="6" s="1"/>
  <c r="J108" i="6"/>
  <c r="J43" i="6"/>
  <c r="J87" i="6"/>
  <c r="AO108" i="6"/>
  <c r="F108" i="6" s="1"/>
  <c r="AO39" i="6"/>
  <c r="F39" i="6" s="1"/>
  <c r="J215" i="6"/>
  <c r="J139" i="6"/>
  <c r="J122" i="6"/>
  <c r="AO56" i="6"/>
  <c r="F56" i="6" s="1"/>
  <c r="J221" i="6"/>
  <c r="J70" i="6"/>
  <c r="J251" i="6"/>
  <c r="AO301" i="6"/>
  <c r="F301" i="6" s="1"/>
  <c r="J238" i="6"/>
  <c r="J245" i="6"/>
  <c r="AO305" i="6"/>
  <c r="F305" i="6" s="1"/>
  <c r="J178" i="6"/>
  <c r="AO32" i="6"/>
  <c r="F32" i="6" s="1"/>
  <c r="AO324" i="6"/>
  <c r="F324" i="6" s="1"/>
  <c r="J237" i="6"/>
  <c r="J2" i="6"/>
  <c r="AO329" i="6"/>
  <c r="F329" i="6" s="1"/>
  <c r="J253" i="6"/>
  <c r="J332" i="6"/>
  <c r="J17" i="6"/>
  <c r="J335" i="6"/>
  <c r="J219" i="6"/>
  <c r="J208" i="6"/>
  <c r="AO58" i="6"/>
  <c r="F58" i="6" s="1"/>
  <c r="AO129" i="6"/>
  <c r="F129" i="6" s="1"/>
  <c r="J124" i="6"/>
  <c r="J203" i="6"/>
  <c r="J32" i="6"/>
  <c r="AO280" i="6"/>
  <c r="F280" i="6" s="1"/>
  <c r="J88" i="6"/>
  <c r="J345" i="6"/>
  <c r="AO170" i="6"/>
  <c r="F170" i="6" s="1"/>
  <c r="AO256" i="6"/>
  <c r="F256" i="6" s="1"/>
  <c r="J283" i="6"/>
  <c r="J280" i="6"/>
  <c r="AO279" i="6"/>
  <c r="F279" i="6" s="1"/>
  <c r="J329" i="6"/>
  <c r="J179" i="6"/>
  <c r="J190" i="6"/>
  <c r="J353" i="6"/>
  <c r="AO182" i="6"/>
  <c r="F182" i="6" s="1"/>
  <c r="AO227" i="6"/>
  <c r="F227" i="6" s="1"/>
  <c r="J222" i="6"/>
  <c r="J99" i="6"/>
  <c r="AO350" i="6"/>
  <c r="F350" i="6" s="1"/>
  <c r="AO107" i="6"/>
  <c r="F107" i="6" s="1"/>
  <c r="J254" i="6"/>
  <c r="AO333" i="6"/>
  <c r="F333" i="6" s="1"/>
  <c r="AO183" i="6"/>
  <c r="F183" i="6" s="1"/>
  <c r="J304" i="6"/>
  <c r="J129" i="6"/>
  <c r="J265" i="6"/>
  <c r="AO30" i="6"/>
  <c r="F30" i="6" s="1"/>
  <c r="AO307" i="6"/>
  <c r="F307" i="6" s="1"/>
  <c r="AO319" i="6"/>
  <c r="F319" i="6" s="1"/>
  <c r="AO68" i="6"/>
  <c r="F68" i="6" s="1"/>
  <c r="AO222" i="6"/>
  <c r="F222" i="6" s="1"/>
  <c r="AO212" i="6"/>
  <c r="F212" i="6" s="1"/>
  <c r="J180" i="6"/>
  <c r="J172" i="6"/>
  <c r="AO65" i="6"/>
  <c r="F65" i="6" s="1"/>
  <c r="J64" i="6"/>
  <c r="J47" i="6"/>
  <c r="AO46" i="6"/>
  <c r="F46" i="6" s="1"/>
  <c r="J27" i="6"/>
  <c r="AO353" i="6"/>
  <c r="F353" i="6" s="1"/>
  <c r="J349" i="6"/>
  <c r="J339" i="6"/>
  <c r="J333" i="6"/>
  <c r="AO220" i="6"/>
  <c r="F220" i="6" s="1"/>
  <c r="AO201" i="6"/>
  <c r="F201" i="6" s="1"/>
  <c r="AO198" i="6"/>
  <c r="F198" i="6" s="1"/>
  <c r="J177" i="6"/>
  <c r="J176" i="6"/>
  <c r="AO154" i="6"/>
  <c r="F154" i="6" s="1"/>
  <c r="AO152" i="6"/>
  <c r="F152" i="6" s="1"/>
  <c r="AO122" i="6"/>
  <c r="F122" i="6" s="1"/>
  <c r="AO97" i="6"/>
  <c r="F97" i="6" s="1"/>
  <c r="J69" i="6"/>
  <c r="J59" i="6"/>
  <c r="AO55" i="6"/>
  <c r="F55" i="6" s="1"/>
  <c r="AO41" i="6"/>
  <c r="F41" i="6" s="1"/>
  <c r="J41" i="6"/>
  <c r="AO24" i="6"/>
  <c r="F24" i="6" s="1"/>
  <c r="C12" i="4"/>
  <c r="J4" i="6"/>
  <c r="AO315" i="6"/>
  <c r="F315" i="6" s="1"/>
  <c r="J312" i="6"/>
  <c r="J311" i="6"/>
  <c r="AO291" i="6"/>
  <c r="F291" i="6" s="1"/>
  <c r="J291" i="6"/>
  <c r="AO300" i="6"/>
  <c r="F300" i="6" s="1"/>
  <c r="J262" i="6"/>
  <c r="J249" i="6"/>
  <c r="J241" i="6"/>
  <c r="J233" i="6"/>
  <c r="J234" i="6"/>
  <c r="AO224" i="6"/>
  <c r="F224" i="6" s="1"/>
  <c r="J210" i="6"/>
  <c r="J193" i="6"/>
  <c r="J184" i="6"/>
  <c r="J174" i="6"/>
  <c r="AO173" i="6"/>
  <c r="F173" i="6" s="1"/>
  <c r="AO163" i="6"/>
  <c r="F163" i="6" s="1"/>
  <c r="J163" i="6"/>
  <c r="J160" i="6"/>
  <c r="J149" i="6"/>
  <c r="J146" i="6"/>
  <c r="J133" i="6"/>
  <c r="AO115" i="6"/>
  <c r="F115" i="6" s="1"/>
  <c r="AO112" i="6"/>
  <c r="F112" i="6" s="1"/>
  <c r="AO76" i="6"/>
  <c r="F76" i="6" s="1"/>
  <c r="J66" i="6"/>
  <c r="J61" i="6"/>
  <c r="AO40" i="6"/>
  <c r="F40" i="6" s="1"/>
  <c r="J40" i="6"/>
  <c r="AO21" i="6"/>
  <c r="F21" i="6" s="1"/>
  <c r="AO7" i="6"/>
  <c r="F7" i="6" s="1"/>
  <c r="J235" i="6"/>
  <c r="AO213" i="6"/>
  <c r="F213" i="6" s="1"/>
  <c r="AO82" i="6"/>
  <c r="F82" i="6" s="1"/>
  <c r="AO290" i="6"/>
  <c r="F290" i="6" s="1"/>
  <c r="AO216" i="6"/>
  <c r="F216" i="6" s="1"/>
  <c r="AO81" i="6"/>
  <c r="F81" i="6" s="1"/>
  <c r="J302" i="6"/>
  <c r="J323" i="6"/>
  <c r="AO175" i="6"/>
  <c r="F175" i="6" s="1"/>
  <c r="AO217" i="6"/>
  <c r="F217" i="6" s="1"/>
  <c r="AO176" i="6"/>
  <c r="F176" i="6" s="1"/>
  <c r="J21" i="6"/>
  <c r="J77" i="6"/>
  <c r="J352" i="6"/>
  <c r="AO285" i="6"/>
  <c r="F285" i="6" s="1"/>
  <c r="J295" i="6"/>
  <c r="AO345" i="6"/>
  <c r="F345" i="6" s="1"/>
  <c r="J83" i="6"/>
  <c r="J243" i="6"/>
  <c r="AO278" i="6"/>
  <c r="F278" i="6" s="1"/>
  <c r="AO100" i="6"/>
  <c r="F100" i="6" s="1"/>
  <c r="J67" i="6"/>
  <c r="AO151" i="6"/>
  <c r="F151" i="6" s="1"/>
  <c r="AO270" i="6"/>
  <c r="F270" i="6" s="1"/>
  <c r="AO157" i="6"/>
  <c r="F157" i="6" s="1"/>
  <c r="J188" i="6"/>
  <c r="AO295" i="6"/>
  <c r="F295" i="6" s="1"/>
  <c r="AO78" i="6"/>
  <c r="F78" i="6" s="1"/>
  <c r="AO322" i="6"/>
  <c r="F322" i="6" s="1"/>
  <c r="J274" i="6"/>
  <c r="AO160" i="6"/>
  <c r="F160" i="6" s="1"/>
  <c r="J173" i="6"/>
  <c r="AO317" i="6"/>
  <c r="F317" i="6" s="1"/>
  <c r="AO37" i="6"/>
  <c r="F37" i="6" s="1"/>
  <c r="J38" i="6"/>
  <c r="AO43" i="6"/>
  <c r="F43" i="6" s="1"/>
  <c r="J33" i="6"/>
  <c r="J322" i="6"/>
  <c r="J226" i="6"/>
  <c r="AO308" i="6"/>
  <c r="F308" i="6" s="1"/>
  <c r="AO338" i="6"/>
  <c r="F338" i="6" s="1"/>
  <c r="J277" i="6"/>
  <c r="AO185" i="6"/>
  <c r="F185" i="6" s="1"/>
  <c r="AO257" i="6"/>
  <c r="F257" i="6" s="1"/>
  <c r="AO26" i="6"/>
  <c r="F26" i="6" s="1"/>
  <c r="AO16" i="6"/>
  <c r="F16" i="6" s="1"/>
  <c r="J39" i="6"/>
  <c r="AO349" i="6"/>
  <c r="F349" i="6" s="1"/>
  <c r="AO181" i="6"/>
  <c r="F181" i="6" s="1"/>
  <c r="J14" i="6"/>
  <c r="AO276" i="6"/>
  <c r="F276" i="6" s="1"/>
  <c r="AO215" i="6"/>
  <c r="F215" i="6" s="1"/>
  <c r="AO5" i="6"/>
  <c r="F5" i="6" s="1"/>
  <c r="J263" i="6"/>
  <c r="AO331" i="6"/>
  <c r="F331" i="6" s="1"/>
  <c r="J145" i="6"/>
  <c r="J36" i="6"/>
  <c r="J137" i="6"/>
  <c r="AO166" i="6"/>
  <c r="F166" i="6" s="1"/>
  <c r="J23" i="6"/>
  <c r="J11" i="6"/>
  <c r="AO161" i="6"/>
  <c r="F161" i="6" s="1"/>
  <c r="J76" i="6"/>
  <c r="J167" i="6"/>
  <c r="AO124" i="6"/>
  <c r="F124" i="6" s="1"/>
  <c r="J81" i="6"/>
  <c r="J5" i="6"/>
  <c r="J330" i="6"/>
  <c r="AO302" i="6"/>
  <c r="F302" i="6" s="1"/>
  <c r="J182" i="6"/>
  <c r="J198" i="6"/>
  <c r="AO328" i="6"/>
  <c r="F328" i="6" s="1"/>
  <c r="J132" i="6"/>
  <c r="J270" i="6"/>
  <c r="AO249" i="6"/>
  <c r="F249" i="6" s="1"/>
  <c r="J115" i="6"/>
  <c r="AO66" i="6"/>
  <c r="F66" i="6" s="1"/>
  <c r="AO245" i="6"/>
  <c r="F245" i="6" s="1"/>
  <c r="AO193" i="6"/>
  <c r="F193" i="6" s="1"/>
  <c r="J319" i="6"/>
  <c r="AO281" i="6"/>
  <c r="F281" i="6" s="1"/>
  <c r="AO190" i="6"/>
  <c r="F190" i="6" s="1"/>
  <c r="AO266" i="6"/>
  <c r="F266" i="6" s="1"/>
  <c r="AO106" i="6"/>
  <c r="F106" i="6" s="1"/>
  <c r="J289" i="6"/>
  <c r="AO174" i="6"/>
  <c r="F174" i="6" s="1"/>
  <c r="AO141" i="6"/>
  <c r="F141" i="6" s="1"/>
  <c r="J7" i="6"/>
  <c r="J120" i="6"/>
  <c r="AO336" i="6"/>
  <c r="F336" i="6" s="1"/>
  <c r="AO219" i="6"/>
  <c r="F219" i="6" s="1"/>
  <c r="J231" i="6"/>
  <c r="AO232" i="6"/>
  <c r="F232" i="6" s="1"/>
  <c r="AO128" i="6"/>
  <c r="F128" i="6" s="1"/>
  <c r="J201" i="6"/>
  <c r="AO17" i="6"/>
  <c r="F17" i="6" s="1"/>
  <c r="AO355" i="6"/>
  <c r="F355" i="6" s="1"/>
  <c r="AO325" i="6"/>
  <c r="F325" i="6" s="1"/>
  <c r="J153" i="6"/>
  <c r="AO293" i="6"/>
  <c r="F293" i="6" s="1"/>
  <c r="J35" i="6"/>
  <c r="J45" i="6"/>
  <c r="J279" i="6"/>
  <c r="J181" i="6"/>
  <c r="J350" i="6"/>
  <c r="AO88" i="6"/>
  <c r="F88" i="6" s="1"/>
  <c r="AO192" i="6"/>
  <c r="F192" i="6" s="1"/>
  <c r="J297" i="6"/>
  <c r="J307" i="6"/>
  <c r="J285" i="6"/>
  <c r="J236" i="6"/>
  <c r="J185" i="6"/>
  <c r="AO150" i="6"/>
  <c r="F150" i="6" s="1"/>
  <c r="J62" i="6"/>
  <c r="AO23" i="6"/>
  <c r="F23" i="6" s="1"/>
  <c r="J55" i="6"/>
  <c r="AO49" i="6"/>
  <c r="F49" i="6" s="1"/>
  <c r="AO214" i="6"/>
  <c r="F214" i="6" s="1"/>
  <c r="AO203" i="6"/>
  <c r="F203" i="6" s="1"/>
  <c r="AO304" i="6"/>
  <c r="F304" i="6" s="1"/>
  <c r="J301" i="6"/>
  <c r="J227" i="6"/>
  <c r="J196" i="6"/>
  <c r="AO297" i="6"/>
  <c r="F297" i="6" s="1"/>
  <c r="J324" i="6"/>
  <c r="AO189" i="6"/>
  <c r="F189" i="6" s="1"/>
  <c r="AO99" i="6"/>
  <c r="F99" i="6" s="1"/>
  <c r="J97" i="6"/>
  <c r="J207" i="6"/>
  <c r="J276" i="6"/>
  <c r="J325" i="6"/>
  <c r="J278" i="6"/>
  <c r="AO354" i="6"/>
  <c r="F354" i="6" s="1"/>
  <c r="AO111" i="6"/>
  <c r="F111" i="6" s="1"/>
  <c r="J306" i="6"/>
  <c r="J85" i="6"/>
  <c r="J220" i="6"/>
  <c r="J223" i="6"/>
  <c r="J13" i="6"/>
  <c r="J72" i="6"/>
  <c r="AO50" i="6"/>
  <c r="F50" i="6" s="1"/>
  <c r="AO90" i="6"/>
  <c r="F90" i="6" s="1"/>
  <c r="J46" i="6"/>
  <c r="AO236" i="6"/>
  <c r="F236" i="6" s="1"/>
  <c r="J337" i="6"/>
  <c r="J130" i="6"/>
  <c r="J267" i="6"/>
  <c r="AO309" i="6"/>
  <c r="F309" i="6" s="1"/>
  <c r="AO83" i="6"/>
  <c r="F83" i="6" s="1"/>
  <c r="J100" i="6"/>
  <c r="J26" i="6"/>
  <c r="J317" i="6"/>
  <c r="J213" i="6"/>
  <c r="AO20" i="6"/>
  <c r="F20" i="6" s="1"/>
  <c r="AO335" i="6"/>
  <c r="F335" i="6" s="1"/>
  <c r="AO110" i="6"/>
  <c r="F110" i="6" s="1"/>
  <c r="J103" i="6"/>
  <c r="AO98" i="6"/>
  <c r="F98" i="6" s="1"/>
  <c r="J123" i="6"/>
  <c r="J170" i="6"/>
  <c r="J214" i="6"/>
  <c r="J299" i="6"/>
  <c r="AO147" i="6"/>
  <c r="F147" i="6" s="1"/>
  <c r="AO277" i="6"/>
  <c r="F277" i="6" s="1"/>
  <c r="J230" i="6"/>
  <c r="J141" i="6"/>
  <c r="AO195" i="6"/>
  <c r="F195" i="6" s="1"/>
  <c r="AO267" i="6"/>
  <c r="F267" i="6" s="1"/>
  <c r="AO312" i="6"/>
  <c r="F312" i="6" s="1"/>
  <c r="AO119" i="6"/>
  <c r="F119" i="6" s="1"/>
  <c r="AO36" i="6"/>
  <c r="F36" i="6" s="1"/>
  <c r="AO346" i="6"/>
  <c r="F346" i="6" s="1"/>
  <c r="J56" i="6"/>
  <c r="J343" i="6"/>
  <c r="AO342" i="6"/>
  <c r="F342" i="6" s="1"/>
  <c r="J150" i="6"/>
  <c r="J165" i="6"/>
  <c r="J30" i="6"/>
  <c r="AO311" i="6"/>
  <c r="F311" i="6" s="1"/>
  <c r="J28" i="6"/>
  <c r="AO284" i="6"/>
  <c r="F284" i="6" s="1"/>
  <c r="AO210" i="6"/>
  <c r="F210" i="6" s="1"/>
  <c r="AO149" i="6"/>
  <c r="F149" i="6" s="1"/>
  <c r="J34" i="6"/>
  <c r="J158" i="6"/>
  <c r="AO200" i="6"/>
  <c r="F200" i="6" s="1"/>
  <c r="J42" i="6"/>
  <c r="J91" i="6"/>
  <c r="AO234" i="6"/>
  <c r="F234" i="6" s="1"/>
  <c r="AO231" i="6"/>
  <c r="F231" i="6" s="1"/>
  <c r="J211" i="6"/>
  <c r="AO137" i="6"/>
  <c r="F137" i="6" s="1"/>
  <c r="J300" i="6"/>
  <c r="J252" i="6"/>
  <c r="J175" i="6"/>
  <c r="AO205" i="6"/>
  <c r="F205" i="6" s="1"/>
  <c r="AO287" i="6"/>
  <c r="F287" i="6" s="1"/>
  <c r="AO246" i="6"/>
  <c r="F246" i="6" s="1"/>
  <c r="AO202" i="6"/>
  <c r="F202" i="6" s="1"/>
  <c r="AO18" i="6"/>
  <c r="F18" i="6" s="1"/>
  <c r="AO87" i="6"/>
  <c r="F87" i="6" s="1"/>
  <c r="J152" i="6"/>
  <c r="J287" i="6"/>
  <c r="J116" i="6"/>
  <c r="J148" i="6"/>
  <c r="J338" i="6"/>
  <c r="J104" i="6"/>
  <c r="J51" i="6"/>
  <c r="AO62" i="6"/>
  <c r="F62" i="6" s="1"/>
  <c r="AO197" i="6"/>
  <c r="F197" i="6" s="1"/>
  <c r="J308" i="6"/>
  <c r="J29" i="6"/>
  <c r="AO244" i="6"/>
  <c r="F244" i="6" s="1"/>
  <c r="AO61" i="6"/>
  <c r="F61" i="6" s="1"/>
  <c r="J75" i="6"/>
  <c r="J171" i="6"/>
  <c r="AO52" i="6"/>
  <c r="F52" i="6" s="1"/>
  <c r="AO130" i="6"/>
  <c r="F130" i="6" s="1"/>
  <c r="J191" i="6"/>
  <c r="AO253" i="6"/>
  <c r="F253" i="6" s="1"/>
  <c r="J310" i="6"/>
  <c r="J161" i="6"/>
  <c r="J206" i="6"/>
  <c r="AO263" i="6"/>
  <c r="F263" i="6" s="1"/>
  <c r="AO10" i="6"/>
  <c r="F10" i="6" s="1"/>
  <c r="AO57" i="6"/>
  <c r="F57" i="6" s="1"/>
  <c r="AO86" i="6"/>
  <c r="F86" i="6" s="1"/>
  <c r="AO142" i="6"/>
  <c r="F142" i="6" s="1"/>
  <c r="J183" i="6"/>
  <c r="AO22" i="6"/>
  <c r="F22" i="6" s="1"/>
  <c r="J217" i="6"/>
  <c r="AO207" i="6"/>
  <c r="F207" i="6" s="1"/>
  <c r="AO283" i="6"/>
  <c r="F283" i="6" s="1"/>
  <c r="AO77" i="6"/>
  <c r="F77" i="6" s="1"/>
  <c r="AO254" i="6"/>
  <c r="F254" i="6" s="1"/>
  <c r="AO238" i="6"/>
  <c r="F238" i="6" s="1"/>
  <c r="J216" i="6"/>
  <c r="J154" i="6"/>
  <c r="J246" i="6"/>
  <c r="J135" i="6"/>
  <c r="J37" i="6"/>
  <c r="AO118" i="6"/>
  <c r="F118" i="6" s="1"/>
  <c r="AO145" i="6"/>
  <c r="F145" i="6" s="1"/>
  <c r="J341" i="6"/>
  <c r="J303" i="6"/>
  <c r="J255" i="6"/>
  <c r="J157" i="6"/>
  <c r="J134" i="6"/>
  <c r="AO125" i="6"/>
  <c r="F125" i="6" s="1"/>
  <c r="J50" i="6"/>
  <c r="J52" i="6"/>
  <c r="J114" i="6"/>
  <c r="AO143" i="6"/>
  <c r="F143" i="6" s="1"/>
  <c r="J269" i="6"/>
  <c r="J96" i="6"/>
  <c r="AO54" i="6"/>
  <c r="F54" i="6" s="1"/>
  <c r="AO251" i="6"/>
  <c r="F251" i="6" s="1"/>
  <c r="AO275" i="6"/>
  <c r="F275" i="6" s="1"/>
  <c r="J192" i="6"/>
  <c r="AO116" i="6"/>
  <c r="F116" i="6" s="1"/>
  <c r="J321" i="6"/>
  <c r="AO274" i="6"/>
  <c r="F274" i="6" s="1"/>
  <c r="AO29" i="6"/>
  <c r="F29" i="6" s="1"/>
  <c r="AO255" i="6"/>
  <c r="F255" i="6" s="1"/>
  <c r="AO191" i="6"/>
  <c r="F191" i="6" s="1"/>
  <c r="AO80" i="6"/>
  <c r="F80" i="6" s="1"/>
  <c r="AO120" i="6"/>
  <c r="F120" i="6" s="1"/>
  <c r="AO45" i="6"/>
  <c r="F45" i="6" s="1"/>
  <c r="AO12" i="6"/>
  <c r="F12" i="6" s="1"/>
  <c r="J68" i="6"/>
  <c r="J159" i="6"/>
  <c r="AO314" i="6"/>
  <c r="F314" i="6" s="1"/>
  <c r="AO344" i="6"/>
  <c r="F344" i="6" s="1"/>
  <c r="AO148" i="6"/>
  <c r="F148" i="6" s="1"/>
  <c r="J194" i="6"/>
  <c r="J314" i="6"/>
  <c r="J315" i="6"/>
  <c r="AO288" i="6"/>
  <c r="F288" i="6" s="1"/>
  <c r="J18" i="6"/>
  <c r="J162" i="6"/>
  <c r="AO235" i="6"/>
  <c r="F235" i="6" s="1"/>
  <c r="AO13" i="6"/>
  <c r="F13" i="6" s="1"/>
  <c r="AO240" i="6"/>
  <c r="F240" i="6" s="1"/>
  <c r="AO72" i="6"/>
  <c r="F72" i="6" s="1"/>
  <c r="J240" i="6"/>
  <c r="J10" i="6"/>
  <c r="J316" i="6"/>
  <c r="J282" i="6"/>
  <c r="J286" i="6"/>
  <c r="J199" i="6"/>
  <c r="AO209" i="6"/>
  <c r="F209" i="6" s="1"/>
  <c r="J95" i="6"/>
  <c r="J296" i="6"/>
  <c r="AO67" i="6"/>
  <c r="F67" i="6" s="1"/>
  <c r="AO64" i="6"/>
  <c r="F64" i="6" s="1"/>
  <c r="AO171" i="6"/>
  <c r="F171" i="6" s="1"/>
  <c r="AO260" i="6"/>
  <c r="F260" i="6" s="1"/>
  <c r="AO73" i="6"/>
  <c r="F73" i="6" s="1"/>
  <c r="AO204" i="6"/>
  <c r="F204" i="6" s="1"/>
  <c r="J168" i="6"/>
  <c r="J20" i="6"/>
  <c r="J3" i="6"/>
  <c r="AO165" i="6"/>
  <c r="F165" i="6" s="1"/>
  <c r="AO177" i="6"/>
  <c r="F177" i="6" s="1"/>
  <c r="J49" i="6"/>
  <c r="J271" i="6"/>
  <c r="J98" i="6"/>
  <c r="AO159" i="6"/>
  <c r="F159" i="6" s="1"/>
  <c r="AO228" i="6"/>
  <c r="F228" i="6" s="1"/>
  <c r="J195" i="6"/>
  <c r="AO330" i="6"/>
  <c r="F330" i="6" s="1"/>
  <c r="J119" i="6"/>
  <c r="AO71" i="6"/>
  <c r="F71" i="6" s="1"/>
  <c r="AO180" i="6"/>
  <c r="F180" i="6" s="1"/>
  <c r="J260" i="6"/>
  <c r="J65" i="6"/>
  <c r="J218" i="6"/>
  <c r="J12" i="6"/>
  <c r="AO15" i="6"/>
  <c r="F15" i="6" s="1"/>
  <c r="AO79" i="6"/>
  <c r="F79" i="6" s="1"/>
  <c r="J127" i="6"/>
  <c r="AO351" i="6"/>
  <c r="F351" i="6" s="1"/>
  <c r="J151" i="6"/>
  <c r="J205" i="6"/>
  <c r="J355" i="6"/>
  <c r="AO310" i="6"/>
  <c r="F310" i="6" s="1"/>
  <c r="J166" i="6"/>
  <c r="J136" i="6"/>
  <c r="AO146" i="6"/>
  <c r="F146" i="6" s="1"/>
  <c r="AO28" i="6"/>
  <c r="F28" i="6" s="1"/>
  <c r="AO69" i="6"/>
  <c r="F69" i="6" s="1"/>
  <c r="AO352" i="6"/>
  <c r="F352" i="6" s="1"/>
  <c r="AO289" i="6"/>
  <c r="F289" i="6" s="1"/>
  <c r="AO123" i="6"/>
  <c r="F123" i="6" s="1"/>
  <c r="AO282" i="6"/>
  <c r="F282" i="6" s="1"/>
  <c r="AO292" i="6"/>
  <c r="F292" i="6" s="1"/>
  <c r="J54" i="6"/>
  <c r="J107" i="6"/>
  <c r="AO4" i="6"/>
  <c r="F4" i="6" s="1"/>
  <c r="AO341" i="6"/>
  <c r="F341" i="6" s="1"/>
  <c r="AO239" i="6"/>
  <c r="F239" i="6" s="1"/>
  <c r="AO75" i="6"/>
  <c r="F75" i="6" s="1"/>
  <c r="J110" i="6"/>
  <c r="J112" i="6"/>
  <c r="AO92" i="6"/>
  <c r="F92" i="6" s="1"/>
  <c r="AO94" i="6"/>
  <c r="F94" i="6" s="1"/>
  <c r="J156" i="6"/>
  <c r="AO259" i="6"/>
  <c r="F259" i="6" s="1"/>
  <c r="J204" i="6"/>
  <c r="AO241" i="6"/>
  <c r="F241" i="6" s="1"/>
  <c r="AO162" i="6"/>
  <c r="F162" i="6" s="1"/>
  <c r="J320" i="6"/>
  <c r="J256" i="6"/>
  <c r="AO339" i="6"/>
  <c r="F339" i="6" s="1"/>
  <c r="AO196" i="6"/>
  <c r="F196" i="6" s="1"/>
  <c r="J331" i="6"/>
  <c r="AO132" i="6"/>
  <c r="F132" i="6" s="1"/>
  <c r="J186" i="6"/>
  <c r="AO242" i="6"/>
  <c r="F242" i="6" s="1"/>
  <c r="AO321" i="6"/>
  <c r="F321" i="6" s="1"/>
  <c r="AO33" i="6"/>
  <c r="F33" i="6" s="1"/>
  <c r="J15" i="6"/>
  <c r="J147" i="6"/>
  <c r="AO109" i="6"/>
  <c r="F109" i="6" s="1"/>
  <c r="J212" i="6"/>
  <c r="J58" i="6"/>
  <c r="AO316" i="6"/>
  <c r="F316" i="6" s="1"/>
  <c r="J125" i="6"/>
  <c r="AO104" i="6"/>
  <c r="F104" i="6" s="1"/>
  <c r="AO103" i="6"/>
  <c r="F103" i="6" s="1"/>
  <c r="AO9" i="6"/>
  <c r="F9" i="6" s="1"/>
  <c r="J109" i="6"/>
  <c r="J284" i="6"/>
  <c r="AO172" i="6"/>
  <c r="F172" i="6" s="1"/>
  <c r="J292" i="6"/>
  <c r="AO144" i="6"/>
  <c r="F144" i="6" s="1"/>
  <c r="J143" i="6"/>
  <c r="AO326" i="6"/>
  <c r="F326" i="6" s="1"/>
  <c r="AO306" i="6"/>
  <c r="F306" i="6" s="1"/>
  <c r="J346" i="6"/>
  <c r="AO48" i="6"/>
  <c r="F48" i="6" s="1"/>
  <c r="AO44" i="6"/>
  <c r="F44" i="6" s="1"/>
  <c r="AO233" i="6"/>
  <c r="F233" i="6" s="1"/>
  <c r="J142" i="6"/>
  <c r="J264" i="6"/>
  <c r="J86" i="6"/>
  <c r="AO51" i="6"/>
  <c r="F51" i="6" s="1"/>
  <c r="J8" i="6"/>
  <c r="AO294" i="6"/>
  <c r="F294" i="6" s="1"/>
  <c r="AO96" i="6"/>
  <c r="F96" i="6" s="1"/>
  <c r="J9" i="6"/>
  <c r="AO136" i="6"/>
  <c r="F136" i="6" s="1"/>
  <c r="AO303" i="6"/>
  <c r="F303" i="6" s="1"/>
  <c r="AO101" i="6"/>
  <c r="F101" i="6" s="1"/>
  <c r="AO140" i="6"/>
  <c r="F140" i="6" s="1"/>
  <c r="J261" i="6"/>
  <c r="J106" i="6"/>
  <c r="AO334" i="6"/>
  <c r="F334" i="6" s="1"/>
  <c r="J281" i="6"/>
  <c r="AO134" i="6"/>
  <c r="F134" i="6" s="1"/>
  <c r="AO186" i="6"/>
  <c r="F186" i="6" s="1"/>
  <c r="AO327" i="6"/>
  <c r="F327" i="6" s="1"/>
  <c r="AO323" i="6"/>
  <c r="F323" i="6" s="1"/>
  <c r="J250" i="6"/>
  <c r="J16" i="6"/>
  <c r="J102" i="6"/>
  <c r="J298" i="6"/>
  <c r="J266" i="6"/>
  <c r="J189" i="6"/>
  <c r="J57" i="6"/>
  <c r="AO188" i="6"/>
  <c r="F188" i="6" s="1"/>
  <c r="J351" i="6"/>
  <c r="J78" i="6"/>
  <c r="AO158" i="6"/>
  <c r="F158" i="6" s="1"/>
  <c r="J209" i="6"/>
  <c r="AO272" i="6"/>
  <c r="F272" i="6" s="1"/>
  <c r="AO113" i="6"/>
  <c r="F113" i="6" s="1"/>
  <c r="J126" i="6"/>
  <c r="AO121" i="6"/>
  <c r="F121" i="6" s="1"/>
  <c r="AO8" i="6"/>
  <c r="F8" i="6" s="1"/>
  <c r="AP348" i="6"/>
  <c r="H348" i="6" s="1"/>
  <c r="AO184" i="6"/>
  <c r="F184" i="6" s="1"/>
  <c r="AO223" i="6"/>
  <c r="F223" i="6" s="1"/>
  <c r="J84" i="6"/>
  <c r="J93" i="6"/>
  <c r="J187" i="6"/>
  <c r="J272" i="6"/>
  <c r="AO91" i="6"/>
  <c r="F91" i="6" s="1"/>
  <c r="J229" i="6"/>
  <c r="AO248" i="6"/>
  <c r="F248" i="6" s="1"/>
  <c r="AO261" i="6"/>
  <c r="F261" i="6" s="1"/>
  <c r="AO156" i="6"/>
  <c r="F156" i="6" s="1"/>
  <c r="J327" i="6"/>
  <c r="J169" i="6"/>
  <c r="AO127" i="6"/>
  <c r="F127" i="6" s="1"/>
  <c r="J22" i="6"/>
  <c r="J101" i="6"/>
  <c r="J248" i="6"/>
  <c r="AO95" i="6"/>
  <c r="F95" i="6" s="1"/>
  <c r="J74" i="6"/>
  <c r="AO133" i="6"/>
  <c r="F133" i="6" s="1"/>
  <c r="AO93" i="6"/>
  <c r="F93" i="6" s="1"/>
  <c r="J328" i="6"/>
  <c r="AO102" i="6"/>
  <c r="F102" i="6" s="1"/>
  <c r="AO187" i="6"/>
  <c r="F187" i="6" s="1"/>
  <c r="AM348" i="6"/>
  <c r="D348" i="6" s="1"/>
  <c r="AO262" i="6"/>
  <c r="F262" i="6" s="1"/>
  <c r="AO273" i="6"/>
  <c r="F273" i="6" s="1"/>
  <c r="J80" i="6"/>
  <c r="J94" i="6"/>
  <c r="AO247" i="6"/>
  <c r="F247" i="6" s="1"/>
  <c r="J128" i="6"/>
  <c r="AO269" i="6"/>
  <c r="F269" i="6" s="1"/>
  <c r="AO34" i="6"/>
  <c r="F34" i="6" s="1"/>
  <c r="AO114" i="6"/>
  <c r="F114" i="6" s="1"/>
  <c r="AO347" i="6"/>
  <c r="F347" i="6" s="1"/>
  <c r="J71" i="6"/>
  <c r="C48" i="4"/>
  <c r="AI6" i="6"/>
  <c r="AN6" i="6" s="1"/>
  <c r="AM6" i="6" s="1"/>
  <c r="D6" i="6" s="1"/>
  <c r="AJ6" i="6"/>
  <c r="AQ6" i="6" s="1"/>
  <c r="AP6" i="6" s="1"/>
  <c r="H6" i="6" s="1"/>
  <c r="C7" i="4"/>
  <c r="J6" i="6" l="1"/>
  <c r="AO6" i="6"/>
  <c r="F6" i="6" s="1"/>
  <c r="C14" i="4" l="1"/>
  <c r="E14" i="4" s="1"/>
  <c r="E1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 Sandt, Leah</author>
  </authors>
  <commentList>
    <comment ref="A1" authorId="0" shapeId="0" xr:uid="{08AEF794-8982-457F-B4E1-C90EFA4A3313}">
      <text>
        <r>
          <rPr>
            <b/>
            <sz val="9"/>
            <color indexed="81"/>
            <rFont val="Tahoma"/>
            <family val="2"/>
          </rPr>
          <t>Van Sandt, Leah:</t>
        </r>
        <r>
          <rPr>
            <sz val="9"/>
            <color indexed="81"/>
            <rFont val="Tahoma"/>
            <family val="2"/>
          </rPr>
          <t xml:space="preserve">
</t>
        </r>
        <r>
          <rPr>
            <b/>
            <sz val="9"/>
            <color indexed="81"/>
            <rFont val="Tahoma"/>
            <family val="2"/>
          </rPr>
          <t>ARUC</t>
        </r>
        <r>
          <rPr>
            <sz val="9"/>
            <color indexed="81"/>
            <rFont val="Tahoma"/>
            <family val="2"/>
          </rPr>
          <t xml:space="preserve"> Communities Font Color is </t>
        </r>
        <r>
          <rPr>
            <b/>
            <sz val="9"/>
            <color indexed="81"/>
            <rFont val="Tahoma"/>
            <family val="2"/>
          </rPr>
          <t>brown</t>
        </r>
        <r>
          <rPr>
            <sz val="9"/>
            <color indexed="81"/>
            <rFont val="Tahoma"/>
            <family val="2"/>
          </rPr>
          <t>.</t>
        </r>
      </text>
    </comment>
    <comment ref="B1" authorId="0" shapeId="0" xr:uid="{AB858392-2B0D-44AE-A1F4-677E8ACD2945}">
      <text>
        <r>
          <rPr>
            <b/>
            <sz val="9"/>
            <color indexed="81"/>
            <rFont val="Tahoma"/>
            <family val="2"/>
          </rPr>
          <t>Van Sandt, Leah:</t>
        </r>
        <r>
          <rPr>
            <sz val="9"/>
            <color indexed="81"/>
            <rFont val="Tahoma"/>
            <family val="2"/>
          </rPr>
          <t xml:space="preserve">
Contains 2021 census data (5-year ACS data).
See Instruction Manual pages 12-13.</t>
        </r>
      </text>
    </comment>
    <comment ref="C1" authorId="0" shapeId="0" xr:uid="{DCCA1A9F-A20F-43C1-9FAE-C344300BE2BF}">
      <text>
        <r>
          <rPr>
            <b/>
            <sz val="9"/>
            <color indexed="81"/>
            <rFont val="Tahoma"/>
            <family val="2"/>
          </rPr>
          <t>Van Sandt, Leah:</t>
        </r>
        <r>
          <rPr>
            <sz val="9"/>
            <color indexed="81"/>
            <rFont val="Tahoma"/>
            <family val="2"/>
          </rPr>
          <t xml:space="preserve">
Contains 2022 census data (5-year ACS data)</t>
        </r>
      </text>
    </comment>
    <comment ref="E1" authorId="0" shapeId="0" xr:uid="{DAD1E888-B0BB-4404-8FB8-3F599FAC283E}">
      <text>
        <r>
          <rPr>
            <b/>
            <sz val="9"/>
            <color indexed="81"/>
            <rFont val="Tahoma"/>
            <family val="2"/>
          </rPr>
          <t>Van Sandt, Leah:</t>
        </r>
        <r>
          <rPr>
            <sz val="9"/>
            <color indexed="81"/>
            <rFont val="Tahoma"/>
            <family val="2"/>
          </rPr>
          <t xml:space="preserve">
Contains 2021 census data (5-year ACS data).
See Instruction Manual pages 12-13.</t>
        </r>
      </text>
    </comment>
    <comment ref="F1" authorId="0" shapeId="0" xr:uid="{70DB03A8-8221-4D03-800D-FD487B212BE0}">
      <text>
        <r>
          <rPr>
            <b/>
            <sz val="9"/>
            <color indexed="81"/>
            <rFont val="Tahoma"/>
            <family val="2"/>
          </rPr>
          <t>Van Sandt, Leah:</t>
        </r>
        <r>
          <rPr>
            <sz val="9"/>
            <color indexed="81"/>
            <rFont val="Tahoma"/>
            <family val="2"/>
          </rPr>
          <t xml:space="preserve">
Contains 2022 census data (5-year ACS data)</t>
        </r>
      </text>
    </comment>
    <comment ref="H1" authorId="0" shapeId="0" xr:uid="{C52AB0DC-2564-4D5D-9BA2-BE2E737B399C}">
      <text>
        <r>
          <rPr>
            <b/>
            <sz val="9"/>
            <color indexed="81"/>
            <rFont val="Tahoma"/>
            <family val="2"/>
          </rPr>
          <t>Van Sandt, Leah:</t>
        </r>
        <r>
          <rPr>
            <sz val="9"/>
            <color indexed="81"/>
            <rFont val="Tahoma"/>
            <family val="2"/>
          </rPr>
          <t xml:space="preserve">
Contains 2021 census data (5-year ACS data).  See Instruction Manual pages 12-13.</t>
        </r>
      </text>
    </comment>
    <comment ref="I1" authorId="0" shapeId="0" xr:uid="{499CA864-ADC6-41E5-A75E-3F4BCBF922E2}">
      <text>
        <r>
          <rPr>
            <b/>
            <sz val="9"/>
            <color indexed="81"/>
            <rFont val="Tahoma"/>
            <family val="2"/>
          </rPr>
          <t>Van Sandt, Leah:</t>
        </r>
        <r>
          <rPr>
            <sz val="9"/>
            <color indexed="81"/>
            <rFont val="Tahoma"/>
            <family val="2"/>
          </rPr>
          <t xml:space="preserve">
Contains 2022 census data (5-year ACS data)</t>
        </r>
      </text>
    </comment>
    <comment ref="K1" authorId="0" shapeId="0" xr:uid="{C2B935C8-D1B4-4C33-BDAF-EE35C8B99137}">
      <text>
        <r>
          <rPr>
            <b/>
            <sz val="9"/>
            <color indexed="81"/>
            <rFont val="Tahoma"/>
            <family val="2"/>
          </rPr>
          <t>Van Sandt, Leah:</t>
        </r>
        <r>
          <rPr>
            <sz val="9"/>
            <color indexed="81"/>
            <rFont val="Tahoma"/>
            <family val="2"/>
          </rPr>
          <t xml:space="preserve">
Contains 2021 census data (5-year ACS data).
See Instruction Manual pages 12-13.</t>
        </r>
      </text>
    </comment>
    <comment ref="L1" authorId="0" shapeId="0" xr:uid="{0CCF2CBE-A260-4F38-837B-0CF76AA0FCF6}">
      <text>
        <r>
          <rPr>
            <b/>
            <sz val="9"/>
            <color indexed="81"/>
            <rFont val="Tahoma"/>
            <family val="2"/>
          </rPr>
          <t>Van Sandt, Leah:</t>
        </r>
        <r>
          <rPr>
            <sz val="9"/>
            <color indexed="81"/>
            <rFont val="Tahoma"/>
            <family val="2"/>
          </rPr>
          <t xml:space="preserve">
Contains 2022 census data (5-year ACS data)</t>
        </r>
      </text>
    </comment>
    <comment ref="N1" authorId="0" shapeId="0" xr:uid="{CFA54311-4967-4517-B7A4-090DA5BB0B39}">
      <text>
        <r>
          <rPr>
            <b/>
            <sz val="9"/>
            <color indexed="81"/>
            <rFont val="Tahoma"/>
            <family val="2"/>
          </rPr>
          <t>Van Sandt, Leah:</t>
        </r>
        <r>
          <rPr>
            <sz val="9"/>
            <color indexed="81"/>
            <rFont val="Tahoma"/>
            <family val="2"/>
          </rPr>
          <t xml:space="preserve">
Contains 2021 census data (5-year ACS data).  See Instruction Manual pages 12-13.</t>
        </r>
      </text>
    </comment>
    <comment ref="O1" authorId="0" shapeId="0" xr:uid="{3ACFD1FB-C364-4A23-8931-DA2DA05D537C}">
      <text>
        <r>
          <rPr>
            <b/>
            <sz val="9"/>
            <color indexed="81"/>
            <rFont val="Tahoma"/>
            <family val="2"/>
          </rPr>
          <t>Van Sandt, Leah:</t>
        </r>
        <r>
          <rPr>
            <sz val="9"/>
            <color indexed="81"/>
            <rFont val="Tahoma"/>
            <family val="2"/>
          </rPr>
          <t xml:space="preserve">
Contains 2022 census data (5-year ACS data)</t>
        </r>
      </text>
    </comment>
    <comment ref="Q1" authorId="0" shapeId="0" xr:uid="{25C3F3D9-C7A2-4957-94BE-A6384C15C6D3}">
      <text>
        <r>
          <rPr>
            <b/>
            <sz val="9"/>
            <color indexed="81"/>
            <rFont val="Tahoma"/>
            <family val="2"/>
          </rPr>
          <t>Van Sandt, Leah:</t>
        </r>
        <r>
          <rPr>
            <sz val="9"/>
            <color indexed="81"/>
            <rFont val="Tahoma"/>
            <family val="2"/>
          </rPr>
          <t xml:space="preserve">
Contains 2021 census data (5-year ACS data).  See Instruction Manual pages 12-13.</t>
        </r>
      </text>
    </comment>
    <comment ref="R1" authorId="0" shapeId="0" xr:uid="{D66F6B2E-048D-4AE0-AD56-06B8E28FA15D}">
      <text>
        <r>
          <rPr>
            <b/>
            <sz val="9"/>
            <color indexed="81"/>
            <rFont val="Tahoma"/>
            <family val="2"/>
          </rPr>
          <t>Van Sandt, Leah:</t>
        </r>
        <r>
          <rPr>
            <sz val="9"/>
            <color indexed="81"/>
            <rFont val="Tahoma"/>
            <family val="2"/>
          </rPr>
          <t xml:space="preserve">
Contains 2022 census data (5-year ACS data)</t>
        </r>
      </text>
    </comment>
    <comment ref="U1" authorId="0" shapeId="0" xr:uid="{5CA5A418-5656-49AD-8665-66680BD19879}">
      <text>
        <r>
          <rPr>
            <b/>
            <sz val="9"/>
            <color indexed="81"/>
            <rFont val="Tahoma"/>
            <family val="2"/>
          </rPr>
          <t>Van Sandt, Leah:</t>
        </r>
        <r>
          <rPr>
            <sz val="9"/>
            <color indexed="81"/>
            <rFont val="Tahoma"/>
            <family val="2"/>
          </rPr>
          <t xml:space="preserve">
2022 Census 5YR Data. S2201 Table (</t>
        </r>
        <r>
          <rPr>
            <b/>
            <sz val="9"/>
            <color indexed="81"/>
            <rFont val="Tahoma"/>
            <family val="2"/>
          </rPr>
          <t>Column HW</t>
        </r>
        <r>
          <rPr>
            <sz val="9"/>
            <color indexed="81"/>
            <rFont val="Tahoma"/>
            <family val="2"/>
          </rPr>
          <t>: Estimate!!Percent households receiving food stamps/SNAP!!Households).</t>
        </r>
      </text>
    </comment>
    <comment ref="X1" authorId="0" shapeId="0" xr:uid="{C98D4BBC-E284-448A-9D7A-832A0DD6C31A}">
      <text>
        <r>
          <rPr>
            <b/>
            <sz val="9"/>
            <color indexed="81"/>
            <rFont val="Tahoma"/>
            <family val="2"/>
          </rPr>
          <t>Van Sandt, Leah:</t>
        </r>
        <r>
          <rPr>
            <sz val="9"/>
            <color indexed="81"/>
            <rFont val="Tahoma"/>
            <family val="2"/>
          </rPr>
          <t xml:space="preserve">
2022 Census 5YR Data. S2201 Table (</t>
        </r>
        <r>
          <rPr>
            <b/>
            <sz val="9"/>
            <color indexed="81"/>
            <rFont val="Tahoma"/>
            <family val="2"/>
          </rPr>
          <t>Column HW</t>
        </r>
        <r>
          <rPr>
            <sz val="9"/>
            <color indexed="81"/>
            <rFont val="Tahoma"/>
            <family val="2"/>
          </rPr>
          <t>: Estimate!!Percent households receiving food stamps/SNAP!!Households).</t>
        </r>
      </text>
    </comment>
    <comment ref="AD1" authorId="0" shapeId="0" xr:uid="{326838EA-F10A-45A0-8EC6-B9E8ABA167BB}">
      <text>
        <r>
          <rPr>
            <b/>
            <sz val="9"/>
            <color indexed="81"/>
            <rFont val="Tahoma"/>
            <family val="2"/>
          </rPr>
          <t>Van Sandt, Leah:</t>
        </r>
        <r>
          <rPr>
            <sz val="9"/>
            <color indexed="81"/>
            <rFont val="Tahoma"/>
            <family val="2"/>
          </rPr>
          <t xml:space="preserve">
2022 Census 5YR Data. S2201 Table (Column </t>
        </r>
        <r>
          <rPr>
            <b/>
            <sz val="9"/>
            <color indexed="81"/>
            <rFont val="Tahoma"/>
            <family val="2"/>
          </rPr>
          <t>DO</t>
        </r>
        <r>
          <rPr>
            <sz val="9"/>
            <color indexed="81"/>
            <rFont val="Tahoma"/>
            <family val="2"/>
          </rPr>
          <t>)</t>
        </r>
        <r>
          <rPr>
            <b/>
            <sz val="9"/>
            <color indexed="81"/>
            <rFont val="Tahoma"/>
            <family val="2"/>
          </rPr>
          <t>:</t>
        </r>
        <r>
          <rPr>
            <sz val="9"/>
            <color indexed="81"/>
            <rFont val="Tahoma"/>
            <family val="2"/>
          </rPr>
          <t xml:space="preserve"> Estimate!!Percent!!Households!!POVERTY STATUS IN THE PAST 12 MONTHS!!Below poverty level</t>
        </r>
      </text>
    </comment>
    <comment ref="AJ1" authorId="0" shapeId="0" xr:uid="{82D8E116-9A88-4BBE-96D6-76F052B4D93E}">
      <text>
        <r>
          <rPr>
            <b/>
            <sz val="9"/>
            <color indexed="81"/>
            <rFont val="Tahoma"/>
            <family val="2"/>
          </rPr>
          <t>Van Sandt, Leah:</t>
        </r>
        <r>
          <rPr>
            <sz val="9"/>
            <color indexed="81"/>
            <rFont val="Tahoma"/>
            <family val="2"/>
          </rPr>
          <t xml:space="preserve">
2022 Census 5YR Alaska Data </t>
        </r>
        <r>
          <rPr>
            <b/>
            <sz val="9"/>
            <color indexed="81"/>
            <rFont val="Tahoma"/>
            <family val="2"/>
          </rPr>
          <t xml:space="preserve">Column EC </t>
        </r>
        <r>
          <rPr>
            <sz val="9"/>
            <color indexed="81"/>
            <rFont val="Tahoma"/>
            <family val="2"/>
          </rPr>
          <t>of Table S2303. (Estimate!!Percent!!Population 16 to 64 years!!Workers 16 to 64 years who worked full-time, year-round).
See instructions pages 16 and steps 1-3.</t>
        </r>
      </text>
    </comment>
    <comment ref="AL1" authorId="0" shapeId="0" xr:uid="{1DD856DD-A3B3-4F4D-84C7-65DBDAEA9FCB}">
      <text>
        <r>
          <rPr>
            <b/>
            <sz val="9"/>
            <color indexed="81"/>
            <rFont val="Tahoma"/>
            <family val="2"/>
          </rPr>
          <t>Van Sandt, Leah:</t>
        </r>
        <r>
          <rPr>
            <sz val="9"/>
            <color indexed="81"/>
            <rFont val="Tahoma"/>
            <family val="2"/>
          </rPr>
          <t xml:space="preserve">
RUBA &amp; ARUC </t>
        </r>
      </text>
    </comment>
    <comment ref="AL13" authorId="0" shapeId="0" xr:uid="{096428DE-DCC4-47FA-8EC0-5D6D487497F5}">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84" authorId="0" shapeId="0" xr:uid="{F5E5E60E-CEDB-42E6-9B12-2B6A2EC6AC45}">
      <text>
        <r>
          <rPr>
            <b/>
            <sz val="9"/>
            <color indexed="81"/>
            <rFont val="Tahoma"/>
            <family val="2"/>
          </rPr>
          <t>Van Sandt, Leah:</t>
        </r>
        <r>
          <rPr>
            <sz val="9"/>
            <color indexed="81"/>
            <rFont val="Tahoma"/>
            <family val="2"/>
          </rPr>
          <t xml:space="preserve">
Eareckson AFB Station is in the Census Data but NOT in the Affordability Framework 2020.</t>
        </r>
      </text>
    </comment>
    <comment ref="AL157" authorId="0" shapeId="0" xr:uid="{E2D1A518-42F3-4EE8-B929-7897D9184968}">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L166" authorId="0" shapeId="0" xr:uid="{74264210-34CB-480D-8632-841F3B775E3C}">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167" authorId="0" shapeId="0" xr:uid="{31BF2518-18C1-4611-9182-B40FDF6C3A10}">
      <text>
        <r>
          <rPr>
            <b/>
            <sz val="9"/>
            <color indexed="81"/>
            <rFont val="Tahoma"/>
            <family val="2"/>
          </rPr>
          <t>Van Sandt, Leah:</t>
        </r>
        <r>
          <rPr>
            <sz val="9"/>
            <color indexed="81"/>
            <rFont val="Tahoma"/>
            <family val="2"/>
          </rPr>
          <t xml:space="preserve">
Kodiak not in the March 2023 User Fee spreadsheet.</t>
        </r>
      </text>
    </comment>
    <comment ref="A181" authorId="0" shapeId="0" xr:uid="{AABED2DB-C444-4F3A-B0B1-F712A9753A1F}">
      <text>
        <r>
          <rPr>
            <b/>
            <sz val="9"/>
            <color indexed="81"/>
            <rFont val="Tahoma"/>
            <family val="2"/>
          </rPr>
          <t>Van Sandt, Leah:</t>
        </r>
        <r>
          <rPr>
            <sz val="9"/>
            <color indexed="81"/>
            <rFont val="Tahoma"/>
            <family val="2"/>
          </rPr>
          <t xml:space="preserve">
Lakes community NOT in 2022 Census data downloaded.</t>
        </r>
      </text>
    </comment>
    <comment ref="A202" authorId="0" shapeId="0" xr:uid="{24F18EC7-5DF8-4B56-8F53-42D033F4C5ED}">
      <text>
        <r>
          <rPr>
            <b/>
            <sz val="9"/>
            <color indexed="81"/>
            <rFont val="Tahoma"/>
            <family val="2"/>
          </rPr>
          <t>Van Sandt, Leah:</t>
        </r>
        <r>
          <rPr>
            <sz val="9"/>
            <color indexed="81"/>
            <rFont val="Tahoma"/>
            <family val="2"/>
          </rPr>
          <t xml:space="preserve">
Mill Bay Community is in the 2022 Census Data but NOT in the Affordability Framework. </t>
        </r>
      </text>
    </comment>
    <comment ref="A229" authorId="0" shapeId="0" xr:uid="{D743496B-8892-4E1B-B956-E831B6831C2E}">
      <text>
        <r>
          <rPr>
            <b/>
            <sz val="9"/>
            <color indexed="81"/>
            <rFont val="Tahoma"/>
            <family val="2"/>
          </rPr>
          <t>Van Sandt, Leah:</t>
        </r>
        <r>
          <rPr>
            <sz val="9"/>
            <color indexed="81"/>
            <rFont val="Tahoma"/>
            <family val="2"/>
          </rPr>
          <t xml:space="preserve">
North Lakes community NOT in Affordability Framework 2020.  
But included in the 2021 census data.</t>
        </r>
      </text>
    </comment>
    <comment ref="AL229" authorId="0" shapeId="0" xr:uid="{F06E47EE-A726-4C6E-B7F2-C4E1B1DADFE8}">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232" authorId="0" shapeId="0" xr:uid="{1F7734B2-F8A6-4A39-8E74-99AB6E9AAD0E}">
      <text>
        <r>
          <rPr>
            <b/>
            <sz val="9"/>
            <color indexed="81"/>
            <rFont val="Tahoma"/>
            <family val="2"/>
          </rPr>
          <t>Van Sandt, Leah:</t>
        </r>
        <r>
          <rPr>
            <sz val="9"/>
            <color indexed="81"/>
            <rFont val="Tahoma"/>
            <family val="2"/>
          </rPr>
          <t xml:space="preserve">
Northway Junction NOT in the 2021-2022 Census Data.</t>
        </r>
      </text>
    </comment>
    <comment ref="A233" authorId="0" shapeId="0" xr:uid="{8178DC38-97BA-4236-A6DD-055BEDF4F814}">
      <text>
        <r>
          <rPr>
            <b/>
            <sz val="9"/>
            <color indexed="81"/>
            <rFont val="Tahoma"/>
            <family val="2"/>
          </rPr>
          <t>Van Sandt, Leah:</t>
        </r>
        <r>
          <rPr>
            <sz val="9"/>
            <color indexed="81"/>
            <rFont val="Tahoma"/>
            <family val="2"/>
          </rPr>
          <t xml:space="preserve">
Northway Village NOT in the 2021-2022 Census Data.</t>
        </r>
      </text>
    </comment>
    <comment ref="AL250" authorId="0" shapeId="0" xr:uid="{C74FA3BC-FCDF-496F-A8DF-0200568765A5}">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L279" authorId="0" shapeId="0" xr:uid="{1145F76D-B573-45F8-9C32-386AF3C5B566}">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297" authorId="0" shapeId="0" xr:uid="{AFE20BB5-B7A4-474E-B5CF-16BBE2D11A6B}">
      <text>
        <r>
          <rPr>
            <b/>
            <sz val="9"/>
            <color indexed="81"/>
            <rFont val="Tahoma"/>
            <family val="2"/>
          </rPr>
          <t>Van Sandt, Leah:</t>
        </r>
        <r>
          <rPr>
            <sz val="9"/>
            <color indexed="81"/>
            <rFont val="Tahoma"/>
            <family val="2"/>
          </rPr>
          <t xml:space="preserve">
South Lakes NOT in Affordability Framework 2020 but in the Census.gov 2022 Data.</t>
        </r>
      </text>
    </comment>
    <comment ref="AL301" authorId="0" shapeId="0" xr:uid="{7F78F3C6-3F4D-44F2-AB20-1BA6058A3A34}">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L312" authorId="0" shapeId="0" xr:uid="{51996CA9-8CB1-4420-B585-87615EFA90D2}">
      <text>
        <r>
          <rPr>
            <b/>
            <sz val="9"/>
            <color indexed="81"/>
            <rFont val="Tahoma"/>
            <family val="2"/>
          </rPr>
          <t>Van Sandt, Leah:</t>
        </r>
        <r>
          <rPr>
            <sz val="9"/>
            <color indexed="81"/>
            <rFont val="Tahoma"/>
            <family val="2"/>
          </rPr>
          <t xml:space="preserve">
This is the reported user fee for this community for combined water and sewer.   </t>
        </r>
      </text>
    </comment>
    <comment ref="AL354" authorId="0" shapeId="0" xr:uid="{5FF7BE29-CD72-42EE-BA24-00BAEB019BFE}">
      <text>
        <r>
          <rPr>
            <b/>
            <sz val="9"/>
            <color indexed="81"/>
            <rFont val="Tahoma"/>
            <family val="2"/>
          </rPr>
          <t>Van Sandt, Leah:</t>
        </r>
        <r>
          <rPr>
            <sz val="9"/>
            <color indexed="81"/>
            <rFont val="Tahoma"/>
            <family val="2"/>
          </rPr>
          <t xml:space="preserve">
This is the reported user fee for this community for combined water and sewer. Prior years.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Van Sandt, Leah</author>
  </authors>
  <commentList>
    <comment ref="A1" authorId="0" shapeId="0" xr:uid="{29912212-7BE4-41B1-AA1B-8918CF2EFCFF}">
      <text>
        <r>
          <rPr>
            <b/>
            <sz val="9"/>
            <color indexed="81"/>
            <rFont val="Tahoma"/>
            <family val="2"/>
          </rPr>
          <t>Van Sandt, Leah:</t>
        </r>
        <r>
          <rPr>
            <sz val="9"/>
            <color indexed="81"/>
            <rFont val="Tahoma"/>
            <family val="2"/>
          </rPr>
          <t xml:space="preserve">
</t>
        </r>
        <r>
          <rPr>
            <b/>
            <sz val="9"/>
            <color indexed="81"/>
            <rFont val="Tahoma"/>
            <family val="2"/>
          </rPr>
          <t>ARUC</t>
        </r>
        <r>
          <rPr>
            <sz val="9"/>
            <color indexed="81"/>
            <rFont val="Tahoma"/>
            <family val="2"/>
          </rPr>
          <t xml:space="preserve"> communities Font Color is </t>
        </r>
        <r>
          <rPr>
            <b/>
            <sz val="9"/>
            <color indexed="81"/>
            <rFont val="Tahoma"/>
            <family val="2"/>
          </rPr>
          <t>Brown.</t>
        </r>
      </text>
    </comment>
    <comment ref="A13" authorId="0" shapeId="0" xr:uid="{DE18F571-4AA1-4051-9F73-727E3855BB61}">
      <text>
        <r>
          <rPr>
            <b/>
            <sz val="9"/>
            <color indexed="81"/>
            <rFont val="Tahoma"/>
            <family val="2"/>
          </rPr>
          <t>Van Sandt, Leah:</t>
        </r>
        <r>
          <rPr>
            <sz val="9"/>
            <color indexed="81"/>
            <rFont val="Tahoma"/>
            <family val="2"/>
          </rPr>
          <t xml:space="preserve">
ARUC community as of 2024</t>
        </r>
      </text>
    </comment>
    <comment ref="N13" authorId="0" shapeId="0" xr:uid="{1C095C28-A726-436F-A29D-884F63E6C2E1}">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46" authorId="0" shapeId="0" xr:uid="{146CB648-86F2-4C5B-B959-980735D0A9EB}">
      <text>
        <r>
          <rPr>
            <b/>
            <sz val="9"/>
            <color indexed="81"/>
            <rFont val="Tahoma"/>
            <family val="2"/>
          </rPr>
          <t>Van Sandt, Leah:</t>
        </r>
        <r>
          <rPr>
            <sz val="9"/>
            <color indexed="81"/>
            <rFont val="Tahoma"/>
            <family val="2"/>
          </rPr>
          <t xml:space="preserve">
ARUC community as of 2024</t>
        </r>
      </text>
    </comment>
    <comment ref="A51" authorId="0" shapeId="0" xr:uid="{C29A0375-AE1E-405C-B31A-2D504C283CD3}">
      <text>
        <r>
          <rPr>
            <b/>
            <sz val="9"/>
            <color indexed="81"/>
            <rFont val="Tahoma"/>
            <family val="2"/>
          </rPr>
          <t>Van Sandt, Leah:</t>
        </r>
        <r>
          <rPr>
            <sz val="9"/>
            <color indexed="81"/>
            <rFont val="Tahoma"/>
            <family val="2"/>
          </rPr>
          <t xml:space="preserve">
ARUC community as of 2024</t>
        </r>
      </text>
    </comment>
    <comment ref="A72" authorId="0" shapeId="0" xr:uid="{105EFCFE-0202-49CA-B2B1-F4A8D1727040}">
      <text>
        <r>
          <rPr>
            <b/>
            <sz val="9"/>
            <color indexed="81"/>
            <rFont val="Tahoma"/>
            <family val="2"/>
          </rPr>
          <t>Van Sandt, Leah:</t>
        </r>
        <r>
          <rPr>
            <sz val="9"/>
            <color indexed="81"/>
            <rFont val="Tahoma"/>
            <family val="2"/>
          </rPr>
          <t xml:space="preserve">
ARUC community as of 2024</t>
        </r>
      </text>
    </comment>
    <comment ref="N72" authorId="0" shapeId="0" xr:uid="{9763E7FA-67C0-4F01-A40B-AA9F1C16C1F9}">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118" authorId="0" shapeId="0" xr:uid="{BA70C34A-AB7E-4D35-9E4E-0CF33EB09294}">
      <text>
        <r>
          <rPr>
            <b/>
            <sz val="9"/>
            <color indexed="81"/>
            <rFont val="Tahoma"/>
            <family val="2"/>
          </rPr>
          <t>Van Sandt, Leah:</t>
        </r>
        <r>
          <rPr>
            <sz val="9"/>
            <color indexed="81"/>
            <rFont val="Tahoma"/>
            <family val="2"/>
          </rPr>
          <t xml:space="preserve">
ARUC community as of 2024</t>
        </r>
      </text>
    </comment>
    <comment ref="A119" authorId="0" shapeId="0" xr:uid="{3FA02EB1-5CBD-44E7-BE95-042D2ABCCF27}">
      <text>
        <r>
          <rPr>
            <b/>
            <sz val="9"/>
            <color indexed="81"/>
            <rFont val="Tahoma"/>
            <family val="2"/>
          </rPr>
          <t>Van Sandt, Leah:</t>
        </r>
        <r>
          <rPr>
            <sz val="9"/>
            <color indexed="81"/>
            <rFont val="Tahoma"/>
            <family val="2"/>
          </rPr>
          <t xml:space="preserve">
ARUC community as of 2024</t>
        </r>
      </text>
    </comment>
    <comment ref="A131" authorId="0" shapeId="0" xr:uid="{4778414E-2794-4AD4-A19E-5622E5EE27B8}">
      <text>
        <r>
          <rPr>
            <b/>
            <sz val="9"/>
            <color indexed="81"/>
            <rFont val="Tahoma"/>
            <family val="2"/>
          </rPr>
          <t>Van Sandt, Leah:</t>
        </r>
        <r>
          <rPr>
            <sz val="9"/>
            <color indexed="81"/>
            <rFont val="Tahoma"/>
            <family val="2"/>
          </rPr>
          <t xml:space="preserve">
ARUC community as of 2024</t>
        </r>
      </text>
    </comment>
    <comment ref="A157" authorId="0" shapeId="0" xr:uid="{0E02A0B7-99E5-422A-A267-B3CA23E46DBD}">
      <text>
        <r>
          <rPr>
            <b/>
            <sz val="9"/>
            <color indexed="81"/>
            <rFont val="Tahoma"/>
            <family val="2"/>
          </rPr>
          <t>Van Sandt, Leah:</t>
        </r>
        <r>
          <rPr>
            <sz val="9"/>
            <color indexed="81"/>
            <rFont val="Tahoma"/>
            <family val="2"/>
          </rPr>
          <t xml:space="preserve">
ARUC community as of 2024</t>
        </r>
      </text>
    </comment>
    <comment ref="N157" authorId="0" shapeId="0" xr:uid="{AA55D81F-BCD2-445D-9335-AB0A2E89FED1}">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166" authorId="0" shapeId="0" xr:uid="{684F9B3A-C2CC-42B7-AD65-145DF2B65230}">
      <text>
        <r>
          <rPr>
            <b/>
            <sz val="9"/>
            <color indexed="81"/>
            <rFont val="Tahoma"/>
            <family val="2"/>
          </rPr>
          <t>Van Sandt, Leah:</t>
        </r>
        <r>
          <rPr>
            <sz val="9"/>
            <color indexed="81"/>
            <rFont val="Tahoma"/>
            <family val="2"/>
          </rPr>
          <t xml:space="preserve">
ARUC community as of 2024</t>
        </r>
      </text>
    </comment>
    <comment ref="N166" authorId="0" shapeId="0" xr:uid="{1FECB15C-7FF1-4D32-8103-62DC8C1CD70D}">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189" authorId="0" shapeId="0" xr:uid="{D553370E-B6EE-41FC-93F4-E76C6DACF3C1}">
      <text>
        <r>
          <rPr>
            <b/>
            <sz val="9"/>
            <color indexed="81"/>
            <rFont val="Tahoma"/>
            <family val="2"/>
          </rPr>
          <t>Van Sandt, Leah:</t>
        </r>
        <r>
          <rPr>
            <sz val="9"/>
            <color indexed="81"/>
            <rFont val="Tahoma"/>
            <family val="2"/>
          </rPr>
          <t xml:space="preserve">
ARUC community as of 2024</t>
        </r>
      </text>
    </comment>
    <comment ref="A217" authorId="0" shapeId="0" xr:uid="{E306B3D9-8785-44CD-83C0-76A6EE17E684}">
      <text>
        <r>
          <rPr>
            <b/>
            <sz val="9"/>
            <color indexed="81"/>
            <rFont val="Tahoma"/>
            <family val="2"/>
          </rPr>
          <t>Van Sandt, Leah:</t>
        </r>
        <r>
          <rPr>
            <sz val="9"/>
            <color indexed="81"/>
            <rFont val="Tahoma"/>
            <family val="2"/>
          </rPr>
          <t xml:space="preserve">
ARUC community as of 2024</t>
        </r>
      </text>
    </comment>
    <comment ref="A218" authorId="0" shapeId="0" xr:uid="{209CF3B3-FDA0-433A-AB15-E901E094AC32}">
      <text>
        <r>
          <rPr>
            <b/>
            <sz val="9"/>
            <color indexed="81"/>
            <rFont val="Tahoma"/>
            <family val="2"/>
          </rPr>
          <t>Van Sandt, Leah:</t>
        </r>
        <r>
          <rPr>
            <sz val="9"/>
            <color indexed="81"/>
            <rFont val="Tahoma"/>
            <family val="2"/>
          </rPr>
          <t xml:space="preserve">
ARUC community as of 2024</t>
        </r>
      </text>
    </comment>
    <comment ref="N229" authorId="0" shapeId="0" xr:uid="{750BD08A-1145-44DC-8E3E-22347955A7F7}">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250" authorId="0" shapeId="0" xr:uid="{4BE3E6A5-448B-40E5-B7C8-3E34F61D7D5B}">
      <text>
        <r>
          <rPr>
            <b/>
            <sz val="9"/>
            <color indexed="81"/>
            <rFont val="Tahoma"/>
            <family val="2"/>
          </rPr>
          <t>Van Sandt, Leah:</t>
        </r>
        <r>
          <rPr>
            <sz val="9"/>
            <color indexed="81"/>
            <rFont val="Tahoma"/>
            <family val="2"/>
          </rPr>
          <t xml:space="preserve">
ARUC community as of 2024</t>
        </r>
      </text>
    </comment>
    <comment ref="N250" authorId="0" shapeId="0" xr:uid="{B98507BD-DE70-4B2A-A4D2-5E19D032F47A}">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269" authorId="0" shapeId="0" xr:uid="{9F123C6F-7A04-4EF1-8A73-413F99EB652C}">
      <text>
        <r>
          <rPr>
            <b/>
            <sz val="9"/>
            <color indexed="81"/>
            <rFont val="Tahoma"/>
            <family val="2"/>
          </rPr>
          <t>Van Sandt, Leah:</t>
        </r>
        <r>
          <rPr>
            <sz val="9"/>
            <color indexed="81"/>
            <rFont val="Tahoma"/>
            <family val="2"/>
          </rPr>
          <t xml:space="preserve">
ARUC community as of 2024</t>
        </r>
      </text>
    </comment>
    <comment ref="A275" authorId="0" shapeId="0" xr:uid="{A233C932-796E-4ABB-AFB3-7FC2A6BDF570}">
      <text>
        <r>
          <rPr>
            <b/>
            <sz val="9"/>
            <color indexed="81"/>
            <rFont val="Tahoma"/>
            <family val="2"/>
          </rPr>
          <t>Van Sandt, Leah:</t>
        </r>
        <r>
          <rPr>
            <sz val="9"/>
            <color indexed="81"/>
            <rFont val="Tahoma"/>
            <family val="2"/>
          </rPr>
          <t xml:space="preserve">
ARUC community as of 2024</t>
        </r>
      </text>
    </comment>
    <comment ref="A279" authorId="0" shapeId="0" xr:uid="{189895CE-A8B5-42E0-B1B0-C57FF580C0D6}">
      <text>
        <r>
          <rPr>
            <b/>
            <sz val="9"/>
            <color indexed="81"/>
            <rFont val="Tahoma"/>
            <family val="2"/>
          </rPr>
          <t>Van Sandt, Leah:</t>
        </r>
        <r>
          <rPr>
            <sz val="9"/>
            <color indexed="81"/>
            <rFont val="Tahoma"/>
            <family val="2"/>
          </rPr>
          <t xml:space="preserve">
ARUC community as of 2024</t>
        </r>
      </text>
    </comment>
    <comment ref="N279" authorId="0" shapeId="0" xr:uid="{D4E1C200-853A-48EB-B183-CE086023A57D}">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281" authorId="0" shapeId="0" xr:uid="{8DB91384-BE95-487D-8718-C5764FAF4BE7}">
      <text>
        <r>
          <rPr>
            <b/>
            <sz val="9"/>
            <color indexed="81"/>
            <rFont val="Tahoma"/>
            <family val="2"/>
          </rPr>
          <t>Van Sandt, Leah:</t>
        </r>
        <r>
          <rPr>
            <sz val="9"/>
            <color indexed="81"/>
            <rFont val="Tahoma"/>
            <family val="2"/>
          </rPr>
          <t xml:space="preserve">
ARUC community as of 2024</t>
        </r>
      </text>
    </comment>
    <comment ref="A289" authorId="0" shapeId="0" xr:uid="{F84A3867-C057-4641-A2D3-21958E908152}">
      <text>
        <r>
          <rPr>
            <b/>
            <sz val="9"/>
            <color indexed="81"/>
            <rFont val="Tahoma"/>
            <family val="2"/>
          </rPr>
          <t>Van Sandt, Leah:</t>
        </r>
        <r>
          <rPr>
            <sz val="9"/>
            <color indexed="81"/>
            <rFont val="Tahoma"/>
            <family val="2"/>
          </rPr>
          <t xml:space="preserve">
ARUC community as of 2024</t>
        </r>
      </text>
    </comment>
    <comment ref="A297" authorId="0" shapeId="0" xr:uid="{43164433-10E4-4512-B265-5787E447E966}">
      <text>
        <r>
          <rPr>
            <b/>
            <sz val="9"/>
            <color indexed="81"/>
            <rFont val="Tahoma"/>
            <family val="2"/>
          </rPr>
          <t>Van Sandt, Leah:</t>
        </r>
        <r>
          <rPr>
            <sz val="9"/>
            <color indexed="81"/>
            <rFont val="Tahoma"/>
            <family val="2"/>
          </rPr>
          <t xml:space="preserve">
ARUC community as of 2024</t>
        </r>
      </text>
    </comment>
    <comment ref="A301" authorId="0" shapeId="0" xr:uid="{6043E6A7-E4CA-4E58-85BF-EA37005E1410}">
      <text>
        <r>
          <rPr>
            <b/>
            <sz val="9"/>
            <color indexed="81"/>
            <rFont val="Tahoma"/>
            <family val="2"/>
          </rPr>
          <t>Van Sandt, Leah:</t>
        </r>
        <r>
          <rPr>
            <sz val="9"/>
            <color indexed="81"/>
            <rFont val="Tahoma"/>
            <family val="2"/>
          </rPr>
          <t xml:space="preserve">
ARUC community as of 2024</t>
        </r>
      </text>
    </comment>
    <comment ref="N301" authorId="0" shapeId="0" xr:uid="{B91D4DE7-7D18-4808-AD16-3B56DB098DD2}">
      <text>
        <r>
          <rPr>
            <b/>
            <sz val="9"/>
            <color indexed="81"/>
            <rFont val="Tahoma"/>
            <family val="2"/>
          </rPr>
          <t>Van Sandt, Leah:</t>
        </r>
        <r>
          <rPr>
            <sz val="9"/>
            <color indexed="81"/>
            <rFont val="Tahoma"/>
            <family val="2"/>
          </rPr>
          <t xml:space="preserve">
This ARUC community has decreased Monthly User rates due to subsidies. They have paid a subsidy to keep the rates the same for the new year. </t>
        </r>
      </text>
    </comment>
    <comment ref="A325" authorId="0" shapeId="0" xr:uid="{5119A77D-F907-4386-9019-E92FA9A4885E}">
      <text>
        <r>
          <rPr>
            <b/>
            <sz val="9"/>
            <color indexed="81"/>
            <rFont val="Tahoma"/>
            <family val="2"/>
          </rPr>
          <t>Van Sandt, Leah:</t>
        </r>
        <r>
          <rPr>
            <sz val="9"/>
            <color indexed="81"/>
            <rFont val="Tahoma"/>
            <family val="2"/>
          </rPr>
          <t xml:space="preserve">
ARUC community as of 2024</t>
        </r>
      </text>
    </comment>
    <comment ref="A334" authorId="0" shapeId="0" xr:uid="{5C04512E-FBA8-4FDF-9FB3-A577EA6DF611}">
      <text>
        <r>
          <rPr>
            <b/>
            <sz val="9"/>
            <color indexed="81"/>
            <rFont val="Tahoma"/>
            <family val="2"/>
          </rPr>
          <t>Van Sandt, Leah:</t>
        </r>
        <r>
          <rPr>
            <sz val="9"/>
            <color indexed="81"/>
            <rFont val="Tahoma"/>
            <family val="2"/>
          </rPr>
          <t xml:space="preserve">
ARUC community as of 2024</t>
        </r>
      </text>
    </comment>
    <comment ref="A338" authorId="0" shapeId="0" xr:uid="{34102CEE-4D06-43AF-83F1-27E54E2A2C61}">
      <text>
        <r>
          <rPr>
            <b/>
            <sz val="9"/>
            <color indexed="81"/>
            <rFont val="Tahoma"/>
            <family val="2"/>
          </rPr>
          <t>Van Sandt, Leah:</t>
        </r>
        <r>
          <rPr>
            <sz val="9"/>
            <color indexed="81"/>
            <rFont val="Tahoma"/>
            <family val="2"/>
          </rPr>
          <t xml:space="preserve">
ARUC community as of 2024</t>
        </r>
      </text>
    </comment>
  </commentList>
</comments>
</file>

<file path=xl/sharedStrings.xml><?xml version="1.0" encoding="utf-8"?>
<sst xmlns="http://schemas.openxmlformats.org/spreadsheetml/2006/main" count="7486" uniqueCount="686">
  <si>
    <t>Affordability Framework Calculations</t>
  </si>
  <si>
    <t>Community</t>
  </si>
  <si>
    <t xml:space="preserve">Koyuk </t>
  </si>
  <si>
    <t xml:space="preserve">          Select a community by clicking on the cell</t>
  </si>
  <si>
    <t>Current Fees' Affordability</t>
  </si>
  <si>
    <t>Affordability Thresholds</t>
  </si>
  <si>
    <t>Monthly</t>
  </si>
  <si>
    <t>Annual</t>
  </si>
  <si>
    <t>Highest fee possible 
for a medium burden</t>
  </si>
  <si>
    <t>Highest fee possible
for a low burden</t>
  </si>
  <si>
    <t>Detailed Calculation of the Affordability Framework</t>
  </si>
  <si>
    <t>Residential Index (RI) Calculations:</t>
  </si>
  <si>
    <t>Step 1: Calculate the annual household water&amp; wastewater user fees</t>
  </si>
  <si>
    <t xml:space="preserve"> Monthly Reported Fee</t>
  </si>
  <si>
    <t>Annual household fee</t>
  </si>
  <si>
    <t>Step 2: Calculate the percentage of income the household fees account for</t>
  </si>
  <si>
    <t>Quintile</t>
  </si>
  <si>
    <t>Upper Limit</t>
  </si>
  <si>
    <t>Group of households with lowest income</t>
  </si>
  <si>
    <t>Group of households with second lowest income</t>
  </si>
  <si>
    <t xml:space="preserve">Middle income </t>
  </si>
  <si>
    <t>Step 3: Average of RIs calculated in Step 2</t>
  </si>
  <si>
    <t>Community RI</t>
  </si>
  <si>
    <t>Financial Capability Indicator (FCI) Calculations:</t>
  </si>
  <si>
    <t>Step 5: Assign scores to select socio-economic indicators</t>
  </si>
  <si>
    <t>Socioeconomic Indicators</t>
  </si>
  <si>
    <t>Value</t>
  </si>
  <si>
    <t>FCI Score</t>
  </si>
  <si>
    <t>Percentage Households on SNAP</t>
  </si>
  <si>
    <t>Percentage Households under the Poverty Level</t>
  </si>
  <si>
    <t>Working-age residents with full-time employment</t>
  </si>
  <si>
    <t>Step 6: Average scores from Step 5 to obtain the community FCI</t>
  </si>
  <si>
    <t>FCI</t>
  </si>
  <si>
    <t>Community_Affordability</t>
  </si>
  <si>
    <t>Affordability</t>
  </si>
  <si>
    <t>Community_Medium
Monthly</t>
  </si>
  <si>
    <t>Medium_Burden
ThresholdMonthly</t>
  </si>
  <si>
    <t>Community_Medium
Annual</t>
  </si>
  <si>
    <t>MediumBurden
ThresholdAnnnual</t>
  </si>
  <si>
    <t>Commmunity_Low
Monthly</t>
  </si>
  <si>
    <t>Low_Burden
ThresholdMonthly</t>
  </si>
  <si>
    <t>Community_Low
Annual</t>
  </si>
  <si>
    <t>Low_Burden
ThresholdAnnual</t>
  </si>
  <si>
    <t>Community_Month</t>
  </si>
  <si>
    <t>Monthly_Fees</t>
  </si>
  <si>
    <t>Community_Annual</t>
  </si>
  <si>
    <t>Annual_Fees</t>
  </si>
  <si>
    <t>Community_Notes</t>
  </si>
  <si>
    <t>Notes</t>
  </si>
  <si>
    <t>Calculations displayed in tool</t>
  </si>
  <si>
    <t>Community_RI_IQ1</t>
  </si>
  <si>
    <t>RI_IQ1</t>
  </si>
  <si>
    <t>Community_RI_IQ2</t>
  </si>
  <si>
    <t>RI_IQ2</t>
  </si>
  <si>
    <t>Community_RI_IQ3</t>
  </si>
  <si>
    <t>RI_IQ3</t>
  </si>
  <si>
    <t>Community_VillageRI</t>
  </si>
  <si>
    <t>Village_RI</t>
  </si>
  <si>
    <t>Community_SNAPFCI</t>
  </si>
  <si>
    <t>SNAP_FCI</t>
  </si>
  <si>
    <t>Community_PovertyFCI</t>
  </si>
  <si>
    <t>Poverty_FCI</t>
  </si>
  <si>
    <t>Community_FTEFCI</t>
  </si>
  <si>
    <t>FTE_FCI</t>
  </si>
  <si>
    <t>Community_FCI</t>
  </si>
  <si>
    <t>Village_FCI</t>
  </si>
  <si>
    <t>Calculations Hidden in Public Tool View</t>
  </si>
  <si>
    <t>3RI_Calculation
Medium</t>
  </si>
  <si>
    <t>3RI_Calculation
Low</t>
  </si>
  <si>
    <t>Y = 1/IQ1+1/IQ2+1/IQ3</t>
  </si>
  <si>
    <t>Affordability_Calculation</t>
  </si>
  <si>
    <t>Medium Burden Threshold</t>
  </si>
  <si>
    <t>MediumBurden
Threshold_Calc</t>
  </si>
  <si>
    <t>MediumBurden
Annual</t>
  </si>
  <si>
    <t>LowBurden
Threshold</t>
  </si>
  <si>
    <t>LowBurden
Annual</t>
  </si>
  <si>
    <t>Data is to the right of this column</t>
  </si>
  <si>
    <t>IQ1_Average</t>
  </si>
  <si>
    <t>Community_IQ2</t>
  </si>
  <si>
    <t>IQ2_Average</t>
  </si>
  <si>
    <t>Community_IQ3</t>
  </si>
  <si>
    <t>IQ3_Average</t>
  </si>
  <si>
    <t>Community_SNAP</t>
  </si>
  <si>
    <t>SNAP_PercentagePoints</t>
  </si>
  <si>
    <t>Community_PovertyLevel</t>
  </si>
  <si>
    <t>Poverty_PercentagePoints</t>
  </si>
  <si>
    <t>Community_FTE</t>
  </si>
  <si>
    <t>FTE_PercentagePoints</t>
  </si>
  <si>
    <t>-</t>
  </si>
  <si>
    <t>IQ1_2019</t>
  </si>
  <si>
    <t>IQ1_2020</t>
  </si>
  <si>
    <t>IQ1_2021</t>
  </si>
  <si>
    <t>IQ1_2022</t>
  </si>
  <si>
    <t>IQ1_2023</t>
  </si>
  <si>
    <t>IQ2_2019</t>
  </si>
  <si>
    <t>IQ2_2020</t>
  </si>
  <si>
    <t>IQ2_2021</t>
  </si>
  <si>
    <t>IQ2_2022</t>
  </si>
  <si>
    <t>IQ2_2023</t>
  </si>
  <si>
    <t>IQ3_2019</t>
  </si>
  <si>
    <t>IQ3_2020</t>
  </si>
  <si>
    <t>IQ3_2021</t>
  </si>
  <si>
    <t>IQ3_2022</t>
  </si>
  <si>
    <t>IQ3_2023</t>
  </si>
  <si>
    <t>SNAP_2019
(Percentage Points)</t>
  </si>
  <si>
    <t>SNAP_2020
(Percentage Points)</t>
  </si>
  <si>
    <t>SNAP_2021
(Percentage Points)</t>
  </si>
  <si>
    <t>SNAP_2022
(Percentage Points)</t>
  </si>
  <si>
    <t>SNAP_2023
(Percentage Points)</t>
  </si>
  <si>
    <t>SNAP_Average 
(Percentage Points)</t>
  </si>
  <si>
    <t>Poverty_2019
(Percentage Points)</t>
  </si>
  <si>
    <t>Poverty_2020
(Percentage Points)</t>
  </si>
  <si>
    <t>Poverty_2021
(Percentage Points)</t>
  </si>
  <si>
    <t>Poverty_2022
(Percentage Points)</t>
  </si>
  <si>
    <t>Poverty_2023
(Percentage Points)</t>
  </si>
  <si>
    <t>Poverty_Average
(Percentage Points)</t>
  </si>
  <si>
    <t>Full Time Employment_2019
(Percentage Points)</t>
  </si>
  <si>
    <t>Full Time Employment_2020
(Percentage Points)</t>
  </si>
  <si>
    <t>Full Time Employment_2021
(Percentage Points)</t>
  </si>
  <si>
    <t>Full Time Employment_2022
(Percentage Points)</t>
  </si>
  <si>
    <t>Full Time Employment_2023
(Percentage Points)</t>
  </si>
  <si>
    <t>Full Time Employment_Average
(Percentage Points)</t>
  </si>
  <si>
    <t>Monthly Fees</t>
  </si>
  <si>
    <t>KNOWN/UNKNOWN MONTHLY FEES</t>
  </si>
  <si>
    <t xml:space="preserve">Adak </t>
  </si>
  <si>
    <t>This is the reported user fee for this community for combined water and sewer services.</t>
  </si>
  <si>
    <t>Known</t>
  </si>
  <si>
    <t xml:space="preserve">Akhiok </t>
  </si>
  <si>
    <t xml:space="preserve">Akiachak  </t>
  </si>
  <si>
    <t xml:space="preserve">Akiak </t>
  </si>
  <si>
    <t xml:space="preserve">Akutan </t>
  </si>
  <si>
    <t>This community is reported to not charge for water and sewer services.</t>
  </si>
  <si>
    <t xml:space="preserve">Alakanuk </t>
  </si>
  <si>
    <t xml:space="preserve">Alatna  </t>
  </si>
  <si>
    <t>The water and sewer charges are unknown</t>
  </si>
  <si>
    <t>Unknown</t>
  </si>
  <si>
    <t xml:space="preserve">Alcan Border  </t>
  </si>
  <si>
    <t xml:space="preserve">Aleknagik </t>
  </si>
  <si>
    <t>This is the reported user fee for this community for sewer services.</t>
  </si>
  <si>
    <t xml:space="preserve">Aleneva  </t>
  </si>
  <si>
    <t xml:space="preserve">Allakaket </t>
  </si>
  <si>
    <t xml:space="preserve">Allakaket is reported to only have a watering hole, and to not charge for its use. </t>
  </si>
  <si>
    <t>KNOWN</t>
  </si>
  <si>
    <t xml:space="preserve">Ambler </t>
  </si>
  <si>
    <t>This is the reported user fee for this community for combined water and sewer services. It is subsidized by the borough.</t>
  </si>
  <si>
    <t xml:space="preserve">Anaktuvuk Pass </t>
  </si>
  <si>
    <t xml:space="preserve">Anchor Point  </t>
  </si>
  <si>
    <t xml:space="preserve">Anchorage  </t>
  </si>
  <si>
    <t xml:space="preserve">Anderson </t>
  </si>
  <si>
    <t>This is the reported user fee for sewer services.</t>
  </si>
  <si>
    <t xml:space="preserve">Angoon </t>
  </si>
  <si>
    <t xml:space="preserve">Aniak </t>
  </si>
  <si>
    <t>This is the reported user fee for this community for residential sewer services. $150 for commercial.</t>
  </si>
  <si>
    <t xml:space="preserve">Anvik </t>
  </si>
  <si>
    <t xml:space="preserve">There are no monthly charges for the piped sewer system. If you want to evaluate a proposed fee or a different fee, please enter the user fee in the blue cell below. </t>
  </si>
  <si>
    <t xml:space="preserve">Arctic Village  </t>
  </si>
  <si>
    <t xml:space="preserve">Atka </t>
  </si>
  <si>
    <t xml:space="preserve"> Seniors are reported to pay $60/month. The fee is susbisided by the AMPY system. I</t>
  </si>
  <si>
    <t xml:space="preserve">Atmautluak  </t>
  </si>
  <si>
    <t>2,500-</t>
  </si>
  <si>
    <t xml:space="preserve">Atqasuk </t>
  </si>
  <si>
    <t xml:space="preserve">Attu Station  </t>
  </si>
  <si>
    <t xml:space="preserve">Badger  </t>
  </si>
  <si>
    <t xml:space="preserve">Bear Creek  </t>
  </si>
  <si>
    <t xml:space="preserve">Beaver  </t>
  </si>
  <si>
    <t xml:space="preserve">Beluga  </t>
  </si>
  <si>
    <t xml:space="preserve">Bethel </t>
  </si>
  <si>
    <t xml:space="preserve">This is the reported user fee for this community. Hauls are $217.12 for residential rate for 2,000 gals of water/sewer hauled each month.  </t>
  </si>
  <si>
    <t xml:space="preserve">Bettles </t>
  </si>
  <si>
    <t xml:space="preserve">Big Delta  </t>
  </si>
  <si>
    <t xml:space="preserve">Big Lake  </t>
  </si>
  <si>
    <t xml:space="preserve">Birch Creek  </t>
  </si>
  <si>
    <t xml:space="preserve">Brevig Mission </t>
  </si>
  <si>
    <t>This is the reported user fee for combined water and sewer services.</t>
  </si>
  <si>
    <t xml:space="preserve">Buckland </t>
  </si>
  <si>
    <t xml:space="preserve">Buffalo Soapstone  </t>
  </si>
  <si>
    <t xml:space="preserve">Butte  </t>
  </si>
  <si>
    <t xml:space="preserve">Cantwell  </t>
  </si>
  <si>
    <t xml:space="preserve">Central  </t>
  </si>
  <si>
    <t xml:space="preserve">Chalkyitsik  </t>
  </si>
  <si>
    <t xml:space="preserve">Chase  </t>
  </si>
  <si>
    <t xml:space="preserve">Chefornak </t>
  </si>
  <si>
    <t xml:space="preserve">Chena Ridge  </t>
  </si>
  <si>
    <t xml:space="preserve">Chenega  </t>
  </si>
  <si>
    <t xml:space="preserve">Chevak </t>
  </si>
  <si>
    <t xml:space="preserve">Chickaloon  </t>
  </si>
  <si>
    <t xml:space="preserve">Chicken  </t>
  </si>
  <si>
    <t xml:space="preserve">Chignik </t>
  </si>
  <si>
    <t>This is the reported user fee for combined water and sewer services. The utility also charges a seasonal fee ($56 for combined water and sewer services).</t>
  </si>
  <si>
    <t xml:space="preserve">Chignik Lagoon  </t>
  </si>
  <si>
    <t xml:space="preserve">This is the reported user fee for combined water and sewer services. The utility also offers a septic pump and haul service for $100. </t>
  </si>
  <si>
    <t xml:space="preserve">Chignik Lake  </t>
  </si>
  <si>
    <t xml:space="preserve">Chiniak  </t>
  </si>
  <si>
    <t xml:space="preserve">Chisana  </t>
  </si>
  <si>
    <t xml:space="preserve">Chistochina  </t>
  </si>
  <si>
    <t xml:space="preserve">Chitina  </t>
  </si>
  <si>
    <t xml:space="preserve">Chuathbaluk </t>
  </si>
  <si>
    <t xml:space="preserve">Circle  </t>
  </si>
  <si>
    <t xml:space="preserve">Clam Gulch  </t>
  </si>
  <si>
    <t xml:space="preserve">Clark's Point </t>
  </si>
  <si>
    <t xml:space="preserve">Coffman Cove </t>
  </si>
  <si>
    <t>This is the reported user fee for combined water and sewer services for the first 5K. $12 for each additional 1K.</t>
  </si>
  <si>
    <t xml:space="preserve">Cohoe  </t>
  </si>
  <si>
    <t xml:space="preserve">Cold Bay </t>
  </si>
  <si>
    <t xml:space="preserve">Coldfoot  </t>
  </si>
  <si>
    <t xml:space="preserve">College  </t>
  </si>
  <si>
    <t xml:space="preserve">Cooper Landing  </t>
  </si>
  <si>
    <t xml:space="preserve">Copper Center  </t>
  </si>
  <si>
    <t xml:space="preserve">Cordova </t>
  </si>
  <si>
    <t xml:space="preserve">Covenant Life  </t>
  </si>
  <si>
    <t xml:space="preserve">Craig </t>
  </si>
  <si>
    <t>Metered</t>
  </si>
  <si>
    <t>Meter-based rates; several classes.</t>
  </si>
  <si>
    <t xml:space="preserve">Crooked Creek  </t>
  </si>
  <si>
    <t xml:space="preserve">Crown Point  </t>
  </si>
  <si>
    <t xml:space="preserve">Deering </t>
  </si>
  <si>
    <t xml:space="preserve">Delta Junction </t>
  </si>
  <si>
    <t xml:space="preserve">Deltana  </t>
  </si>
  <si>
    <t xml:space="preserve">Denali Park  </t>
  </si>
  <si>
    <t xml:space="preserve">Diamond Ridge  </t>
  </si>
  <si>
    <t xml:space="preserve">Dillingham </t>
  </si>
  <si>
    <t xml:space="preserve">Diomede </t>
  </si>
  <si>
    <t xml:space="preserve">Dot Lake  </t>
  </si>
  <si>
    <t xml:space="preserve">Dot Lake Village  </t>
  </si>
  <si>
    <t xml:space="preserve">Dry Creek  </t>
  </si>
  <si>
    <t xml:space="preserve">Eagle </t>
  </si>
  <si>
    <t xml:space="preserve">Eagle Village  </t>
  </si>
  <si>
    <t xml:space="preserve">Edna Bay </t>
  </si>
  <si>
    <t xml:space="preserve">Eek </t>
  </si>
  <si>
    <t xml:space="preserve">Egegik </t>
  </si>
  <si>
    <t xml:space="preserve">Eielson AFB  </t>
  </si>
  <si>
    <t xml:space="preserve">Ekwok </t>
  </si>
  <si>
    <t>This is the reported user fee for combined water and septic pump and haul.</t>
  </si>
  <si>
    <t xml:space="preserve">Elfin Cove  </t>
  </si>
  <si>
    <t xml:space="preserve">Elim </t>
  </si>
  <si>
    <t xml:space="preserve">Emmonak </t>
  </si>
  <si>
    <t xml:space="preserve">This is the reported user fee for combined water and sewer services. Elders are charged $90/month. </t>
  </si>
  <si>
    <t xml:space="preserve">Ester  </t>
  </si>
  <si>
    <t xml:space="preserve">Eureka Roadhouse  </t>
  </si>
  <si>
    <t xml:space="preserve">Evansville  </t>
  </si>
  <si>
    <t xml:space="preserve">Excursion Inlet  </t>
  </si>
  <si>
    <t xml:space="preserve">Fairbanks </t>
  </si>
  <si>
    <t xml:space="preserve">False Pass </t>
  </si>
  <si>
    <t xml:space="preserve">Farm Loop  </t>
  </si>
  <si>
    <t xml:space="preserve">Farmers Loop  </t>
  </si>
  <si>
    <t xml:space="preserve">Ferry  </t>
  </si>
  <si>
    <t xml:space="preserve">Fishhook  </t>
  </si>
  <si>
    <t xml:space="preserve">Flat  </t>
  </si>
  <si>
    <t xml:space="preserve">Fort Greely  </t>
  </si>
  <si>
    <t xml:space="preserve">Fort Yukon </t>
  </si>
  <si>
    <t xml:space="preserve">This is the reported user fee for this community. This excludes the city tax. </t>
  </si>
  <si>
    <t xml:space="preserve">Four Mile Road  </t>
  </si>
  <si>
    <t xml:space="preserve">Fox  </t>
  </si>
  <si>
    <t xml:space="preserve">Fox River  </t>
  </si>
  <si>
    <t xml:space="preserve">Fritz Creek  </t>
  </si>
  <si>
    <t xml:space="preserve">Funny River  </t>
  </si>
  <si>
    <t xml:space="preserve">Gakona  </t>
  </si>
  <si>
    <t xml:space="preserve">Galena </t>
  </si>
  <si>
    <t xml:space="preserve">Galena charges a (unknown) metered rate or customers buy as needed. You can estimate the affordability of the rate by calculating the average household bill in Galena.  To continue, please enter the user fee in the blue cell below. </t>
  </si>
  <si>
    <t xml:space="preserve">Gambell </t>
  </si>
  <si>
    <t xml:space="preserve">Game Creek  </t>
  </si>
  <si>
    <t xml:space="preserve">Gateway  </t>
  </si>
  <si>
    <t xml:space="preserve">Glacier View  </t>
  </si>
  <si>
    <t xml:space="preserve">Glennallen  </t>
  </si>
  <si>
    <t xml:space="preserve">Goldstream  </t>
  </si>
  <si>
    <t xml:space="preserve">Golovin </t>
  </si>
  <si>
    <t xml:space="preserve">This is the reported user fee for this community including the NSEDC CBS funds. </t>
  </si>
  <si>
    <t xml:space="preserve">Goodnews Bay </t>
  </si>
  <si>
    <t xml:space="preserve">Grayling </t>
  </si>
  <si>
    <t xml:space="preserve">Gulkana  </t>
  </si>
  <si>
    <t xml:space="preserve">Gustavus </t>
  </si>
  <si>
    <t xml:space="preserve">Haines  </t>
  </si>
  <si>
    <t xml:space="preserve">This is the reported user fee for this community for combined water and sewer.   </t>
  </si>
  <si>
    <t xml:space="preserve">Halibut Cove  </t>
  </si>
  <si>
    <t xml:space="preserve">Happy Valley  </t>
  </si>
  <si>
    <t xml:space="preserve">Harding-Birch Lakes  </t>
  </si>
  <si>
    <t xml:space="preserve">Healy  </t>
  </si>
  <si>
    <t xml:space="preserve">Healy Lake  </t>
  </si>
  <si>
    <t xml:space="preserve">Hobart Bay  </t>
  </si>
  <si>
    <t xml:space="preserve">Hollis  </t>
  </si>
  <si>
    <t xml:space="preserve">Holy Cross </t>
  </si>
  <si>
    <t xml:space="preserve">Homer </t>
  </si>
  <si>
    <t xml:space="preserve">Hoonah </t>
  </si>
  <si>
    <t>This is the reported user fee for combined water and sewer services.  Senior combined rates $91.79 ($39.90 -water; $51.89 -sewer).</t>
  </si>
  <si>
    <t xml:space="preserve">Hooper Bay </t>
  </si>
  <si>
    <t xml:space="preserve">Hope  </t>
  </si>
  <si>
    <t xml:space="preserve">Houston </t>
  </si>
  <si>
    <t xml:space="preserve">Hughes </t>
  </si>
  <si>
    <t xml:space="preserve">This is the reported user fee for this community. There is also a watering point, and households are charged $20 to use it.  </t>
  </si>
  <si>
    <t xml:space="preserve">Huslia </t>
  </si>
  <si>
    <t>This is the reported user fee for combined water and sewer services.  Rates $140 for Business and $1700 for school.</t>
  </si>
  <si>
    <t xml:space="preserve">Hydaburg </t>
  </si>
  <si>
    <t xml:space="preserve">Hyder  </t>
  </si>
  <si>
    <t xml:space="preserve">Igiugig  </t>
  </si>
  <si>
    <t xml:space="preserve">Iliamna  </t>
  </si>
  <si>
    <t xml:space="preserve">Ivanof Bay  </t>
  </si>
  <si>
    <t xml:space="preserve">Juneau  </t>
  </si>
  <si>
    <t xml:space="preserve">Kachemak </t>
  </si>
  <si>
    <t xml:space="preserve">Kake </t>
  </si>
  <si>
    <t>This is the reported user fee for combined water and sewer services. Residential $48/water and $27.89/sewer. Commercial $72/water and $36.86/sewer).</t>
  </si>
  <si>
    <t xml:space="preserve">Kaktovik </t>
  </si>
  <si>
    <t>This is the reported user fee for combined water and sewer services. Rate $55/water and $14/sewer.</t>
  </si>
  <si>
    <t xml:space="preserve">Kalifornsky  </t>
  </si>
  <si>
    <t xml:space="preserve">Kaltag </t>
  </si>
  <si>
    <t xml:space="preserve">Karluk  </t>
  </si>
  <si>
    <t xml:space="preserve">Kasaan </t>
  </si>
  <si>
    <t xml:space="preserve">This is the reported user fee for this community for piped drinking water for residents. Commercial/dock fee is $105.38, seniors are charged $81.68 and religious affiliates $27.50.  </t>
  </si>
  <si>
    <t xml:space="preserve">Kasigluk  </t>
  </si>
  <si>
    <t xml:space="preserve">This is the reported user fee for this community for piped homes. Homes on flush and haul are charged $90/month.   </t>
  </si>
  <si>
    <t xml:space="preserve">Kasilof  </t>
  </si>
  <si>
    <t xml:space="preserve">Kenai </t>
  </si>
  <si>
    <t xml:space="preserve">Kenny Lake  </t>
  </si>
  <si>
    <t xml:space="preserve">Ketchikan </t>
  </si>
  <si>
    <t xml:space="preserve">Kiana </t>
  </si>
  <si>
    <t>This is the reported user fee for combined water and sewer services. The fee is partially subsidized by the borough.</t>
  </si>
  <si>
    <t xml:space="preserve">King Cove </t>
  </si>
  <si>
    <t xml:space="preserve">King Salmon  </t>
  </si>
  <si>
    <t xml:space="preserve">This is the reported user fee for this community for piped sewers.  </t>
  </si>
  <si>
    <t xml:space="preserve">Kipnuk  </t>
  </si>
  <si>
    <t xml:space="preserve">Kivalina </t>
  </si>
  <si>
    <t xml:space="preserve">Klawock </t>
  </si>
  <si>
    <t xml:space="preserve">This is the reported user fee for this community. Some homes are on meters and are charged a metered rate.   </t>
  </si>
  <si>
    <t xml:space="preserve">Klukwan  </t>
  </si>
  <si>
    <t xml:space="preserve">Knik River  </t>
  </si>
  <si>
    <t xml:space="preserve">Knik-Fairview  </t>
  </si>
  <si>
    <t xml:space="preserve">Kobuk </t>
  </si>
  <si>
    <t xml:space="preserve">This is the reported user fee for this community and it is subsidized by the borough.  </t>
  </si>
  <si>
    <t xml:space="preserve">Kodiak </t>
  </si>
  <si>
    <t xml:space="preserve">Kodiak Station  </t>
  </si>
  <si>
    <t xml:space="preserve">Kokhanok  </t>
  </si>
  <si>
    <t xml:space="preserve">Koliganek  </t>
  </si>
  <si>
    <t>   20.00</t>
  </si>
  <si>
    <t xml:space="preserve">Kongiganak  </t>
  </si>
  <si>
    <t xml:space="preserve">Kotlik </t>
  </si>
  <si>
    <t xml:space="preserve">Kotzebue </t>
  </si>
  <si>
    <t xml:space="preserve">Koyukuk </t>
  </si>
  <si>
    <t xml:space="preserve">Kupreanof </t>
  </si>
  <si>
    <t xml:space="preserve">Kwethluk </t>
  </si>
  <si>
    <t xml:space="preserve">Kwigillingok  </t>
  </si>
  <si>
    <t xml:space="preserve">Lake Louise  </t>
  </si>
  <si>
    <t xml:space="preserve">Lake Minchumina  </t>
  </si>
  <si>
    <t>250,000+</t>
  </si>
  <si>
    <t xml:space="preserve">Lakes  </t>
  </si>
  <si>
    <t xml:space="preserve">Larsen Bay </t>
  </si>
  <si>
    <t xml:space="preserve">Lazy Mountain  </t>
  </si>
  <si>
    <t xml:space="preserve">Levelock  </t>
  </si>
  <si>
    <t xml:space="preserve">Lime Village  </t>
  </si>
  <si>
    <t xml:space="preserve">Livengood  </t>
  </si>
  <si>
    <t xml:space="preserve">Loring  </t>
  </si>
  <si>
    <t xml:space="preserve">Lowell Point  </t>
  </si>
  <si>
    <t xml:space="preserve">Lower Kalskag </t>
  </si>
  <si>
    <t xml:space="preserve">This is the reported user fee for this community. Households are charged $120/month if they are only on one piped service (water or sewer).  </t>
  </si>
  <si>
    <t xml:space="preserve">Lutak  </t>
  </si>
  <si>
    <t xml:space="preserve">Manley Hot Springs  </t>
  </si>
  <si>
    <t xml:space="preserve">Manokotak </t>
  </si>
  <si>
    <t xml:space="preserve">Marshall </t>
  </si>
  <si>
    <t xml:space="preserve">McCarthy  </t>
  </si>
  <si>
    <t xml:space="preserve">McGrath </t>
  </si>
  <si>
    <t xml:space="preserve">Meadow Lakes  </t>
  </si>
  <si>
    <t xml:space="preserve">Mekoryuk </t>
  </si>
  <si>
    <t xml:space="preserve">Mendeltna  </t>
  </si>
  <si>
    <t xml:space="preserve">Mentasta Lake  </t>
  </si>
  <si>
    <t xml:space="preserve">Mertarvik  </t>
  </si>
  <si>
    <t xml:space="preserve">Metlakatla  </t>
  </si>
  <si>
    <t xml:space="preserve">Minto  </t>
  </si>
  <si>
    <t xml:space="preserve">Moose Creek  </t>
  </si>
  <si>
    <t xml:space="preserve">Moose Pass  </t>
  </si>
  <si>
    <t xml:space="preserve">Mosquito Lake  </t>
  </si>
  <si>
    <t xml:space="preserve">Mountain Village </t>
  </si>
  <si>
    <t xml:space="preserve">Mud Bay  </t>
  </si>
  <si>
    <t xml:space="preserve">Nabesna  </t>
  </si>
  <si>
    <t xml:space="preserve">Naknek  </t>
  </si>
  <si>
    <t xml:space="preserve">Nanwalek  </t>
  </si>
  <si>
    <t xml:space="preserve">Napakiak </t>
  </si>
  <si>
    <t xml:space="preserve">Napaskiak </t>
  </si>
  <si>
    <t xml:space="preserve">Naukati Bay  </t>
  </si>
  <si>
    <t xml:space="preserve">Nelchina  </t>
  </si>
  <si>
    <t xml:space="preserve">Nelson Lagoon  </t>
  </si>
  <si>
    <t xml:space="preserve">Nenana </t>
  </si>
  <si>
    <t>This is the reported user fee for combined water and sewer services. $1600 during school year $100 during summer.</t>
  </si>
  <si>
    <t xml:space="preserve">New Stuyahok </t>
  </si>
  <si>
    <t xml:space="preserve">Newhalen </t>
  </si>
  <si>
    <t xml:space="preserve">Newtok  </t>
  </si>
  <si>
    <t xml:space="preserve">Nightmute </t>
  </si>
  <si>
    <t xml:space="preserve">Nikiski  </t>
  </si>
  <si>
    <t xml:space="preserve">Nikolaevsk  </t>
  </si>
  <si>
    <t xml:space="preserve">This is the reported user fee for this community for piped water services.  </t>
  </si>
  <si>
    <t xml:space="preserve">Nikolai </t>
  </si>
  <si>
    <t xml:space="preserve">Nikolski  </t>
  </si>
  <si>
    <t>$1 per day, per household, combined water and sewer services.</t>
  </si>
  <si>
    <t xml:space="preserve">Ninilchik  </t>
  </si>
  <si>
    <t xml:space="preserve">Noatak  </t>
  </si>
  <si>
    <t xml:space="preserve">Nome </t>
  </si>
  <si>
    <t xml:space="preserve">Nondalton </t>
  </si>
  <si>
    <t xml:space="preserve">Noorvik </t>
  </si>
  <si>
    <t>The water and sewer charges are unknown. Latest info available (March 2020) was $53.55/month for combined water and sewer with fees subsidized by the borough.</t>
  </si>
  <si>
    <t xml:space="preserve">North Pole </t>
  </si>
  <si>
    <t xml:space="preserve">Northway  </t>
  </si>
  <si>
    <t xml:space="preserve">Northway Junction  </t>
  </si>
  <si>
    <t xml:space="preserve">Northway Village  </t>
  </si>
  <si>
    <t xml:space="preserve">Nuiqsut </t>
  </si>
  <si>
    <t xml:space="preserve">Nulato </t>
  </si>
  <si>
    <t>Plus 4% sales tax is the reported user fee for this community for combined water and sewer.</t>
  </si>
  <si>
    <t xml:space="preserve">Nunam Iqua </t>
  </si>
  <si>
    <t>Metered residential rate varies with use. $60-$80 is the reported average for combined water and sewer services. Base rate of $82.50. If you want to evaluate a proposed fee or a different fee, please enter the user fee.</t>
  </si>
  <si>
    <t xml:space="preserve">Nunapitchuk </t>
  </si>
  <si>
    <t xml:space="preserve">Old Harbor </t>
  </si>
  <si>
    <t xml:space="preserve">This is the reported user fee for this community for combined water and sewer.  </t>
  </si>
  <si>
    <t xml:space="preserve">Oscarville  </t>
  </si>
  <si>
    <t xml:space="preserve">Ouzinkie </t>
  </si>
  <si>
    <t>This is the reported user fee for this community for combined water and sewer.  ($75 rate for senior residents.)</t>
  </si>
  <si>
    <t xml:space="preserve">Palmer </t>
  </si>
  <si>
    <t xml:space="preserve">Paxson  </t>
  </si>
  <si>
    <t xml:space="preserve">Pedro Bay  </t>
  </si>
  <si>
    <t xml:space="preserve">Pelican </t>
  </si>
  <si>
    <t xml:space="preserve">Perryville  </t>
  </si>
  <si>
    <t xml:space="preserve">Petersburg  </t>
  </si>
  <si>
    <t xml:space="preserve">Petersville  </t>
  </si>
  <si>
    <t xml:space="preserve">Pilot Point </t>
  </si>
  <si>
    <t xml:space="preserve">Pilot Station </t>
  </si>
  <si>
    <t xml:space="preserve">This is the reported user fee for this community for combined water and sewer. The fees are subsidized by the borough  </t>
  </si>
  <si>
    <t xml:space="preserve">Pitkas Point  </t>
  </si>
  <si>
    <t xml:space="preserve">This is the reported user fee for this community for combined water and sewer. The fees are subsidized by the borough.  </t>
  </si>
  <si>
    <t xml:space="preserve">Platinum </t>
  </si>
  <si>
    <t>This is the reported user fee for this community for combined water and sewer. Some households pay $15 for watering point and free septic pumping.</t>
  </si>
  <si>
    <t xml:space="preserve">Pleasant Valley  </t>
  </si>
  <si>
    <t xml:space="preserve">Point Baker  </t>
  </si>
  <si>
    <t xml:space="preserve">Point Hope </t>
  </si>
  <si>
    <t xml:space="preserve">Point Lay  </t>
  </si>
  <si>
    <t xml:space="preserve">Point MacKenzie  </t>
  </si>
  <si>
    <t xml:space="preserve">Point Possession  </t>
  </si>
  <si>
    <t xml:space="preserve">Pope-Vannoy Landing  </t>
  </si>
  <si>
    <t xml:space="preserve">Port Alexander </t>
  </si>
  <si>
    <t xml:space="preserve">Port Alsworth  </t>
  </si>
  <si>
    <t xml:space="preserve">Port Clarence  </t>
  </si>
  <si>
    <t xml:space="preserve">Port Graham  </t>
  </si>
  <si>
    <t xml:space="preserve">Port Heiden </t>
  </si>
  <si>
    <t xml:space="preserve">Port Lions </t>
  </si>
  <si>
    <t xml:space="preserve">Port Protection  </t>
  </si>
  <si>
    <t xml:space="preserve">Portage Creek  </t>
  </si>
  <si>
    <t xml:space="preserve">Primrose  </t>
  </si>
  <si>
    <t xml:space="preserve">Prudhoe Bay  </t>
  </si>
  <si>
    <t xml:space="preserve">Quinhagak </t>
  </si>
  <si>
    <t>This is the reported user fee for this community for combined water and sewer. Flush and haul for non-piped service.</t>
  </si>
  <si>
    <t xml:space="preserve">Rampart  </t>
  </si>
  <si>
    <t xml:space="preserve">Red Devil  </t>
  </si>
  <si>
    <t xml:space="preserve">Red Dog Mine  </t>
  </si>
  <si>
    <t xml:space="preserve">Ridgeway  </t>
  </si>
  <si>
    <t xml:space="preserve">Ruby </t>
  </si>
  <si>
    <t xml:space="preserve">Russian Mission </t>
  </si>
  <si>
    <t xml:space="preserve">Salamatof  </t>
  </si>
  <si>
    <t xml:space="preserve">Salcha  </t>
  </si>
  <si>
    <t xml:space="preserve">Sand Point </t>
  </si>
  <si>
    <t xml:space="preserve">Savoonga </t>
  </si>
  <si>
    <t xml:space="preserve">Saxman </t>
  </si>
  <si>
    <t xml:space="preserve">Scammon Bay </t>
  </si>
  <si>
    <t xml:space="preserve">Selawik </t>
  </si>
  <si>
    <t xml:space="preserve">This is the reported user fee for this community for combined water and sewer. The fees are subsidized by the borough. If households are only connected to one piped service, they are charged $34 for the water or sewer service.   </t>
  </si>
  <si>
    <t xml:space="preserve">Seldovia </t>
  </si>
  <si>
    <t xml:space="preserve">This is the reported user fee for this community for combined water and sewer. Change expected for July 1, 2023.  </t>
  </si>
  <si>
    <t xml:space="preserve">Seldovia Village  </t>
  </si>
  <si>
    <t xml:space="preserve">Seward </t>
  </si>
  <si>
    <t xml:space="preserve">Shageluk </t>
  </si>
  <si>
    <t xml:space="preserve">Shaktoolik </t>
  </si>
  <si>
    <t xml:space="preserve">Shishmaref </t>
  </si>
  <si>
    <t xml:space="preserve">Shungnak </t>
  </si>
  <si>
    <t xml:space="preserve">Silver Springs  </t>
  </si>
  <si>
    <t xml:space="preserve">Sitka  </t>
  </si>
  <si>
    <t xml:space="preserve">Skagway  </t>
  </si>
  <si>
    <t xml:space="preserve">Skwentna  </t>
  </si>
  <si>
    <t xml:space="preserve">Slana  </t>
  </si>
  <si>
    <t xml:space="preserve">Sleetmute  </t>
  </si>
  <si>
    <t xml:space="preserve">This is the reported user fee for this community for piped water.  </t>
  </si>
  <si>
    <t xml:space="preserve">Soldotna </t>
  </si>
  <si>
    <t xml:space="preserve">South Naknek  </t>
  </si>
  <si>
    <t xml:space="preserve">This is the reported user fee for this community for combined water and sewer. Individually, each service is charged $50/month.  </t>
  </si>
  <si>
    <t xml:space="preserve">South Van Horn  </t>
  </si>
  <si>
    <t xml:space="preserve">St. George </t>
  </si>
  <si>
    <t xml:space="preserve">St. Mary's </t>
  </si>
  <si>
    <t xml:space="preserve">St. Michael </t>
  </si>
  <si>
    <t xml:space="preserve">This is the reported user fee for this community for combined water and sewer. The fees are subsidized.  </t>
  </si>
  <si>
    <t xml:space="preserve">St. Paul </t>
  </si>
  <si>
    <t xml:space="preserve">Stebbins </t>
  </si>
  <si>
    <t xml:space="preserve">Steele Creek  </t>
  </si>
  <si>
    <t xml:space="preserve">Sterling  </t>
  </si>
  <si>
    <t xml:space="preserve">Stevens Village  </t>
  </si>
  <si>
    <t xml:space="preserve">Stony River  </t>
  </si>
  <si>
    <t xml:space="preserve">Sunrise  </t>
  </si>
  <si>
    <t xml:space="preserve">Susitna  </t>
  </si>
  <si>
    <t xml:space="preserve">Susitna North  </t>
  </si>
  <si>
    <t xml:space="preserve">Sutton-Alpine  </t>
  </si>
  <si>
    <t xml:space="preserve">Takotna  </t>
  </si>
  <si>
    <t>The water and sewer charges are unknown. Latest info available was $75/month in March 2020.</t>
  </si>
  <si>
    <t xml:space="preserve">Talkeetna  </t>
  </si>
  <si>
    <t xml:space="preserve">Tanacross  </t>
  </si>
  <si>
    <t>This is the reported user fee for this community for combined water and sewer. $45 for commercial</t>
  </si>
  <si>
    <t xml:space="preserve">Tanaina  </t>
  </si>
  <si>
    <t xml:space="preserve">Tanana </t>
  </si>
  <si>
    <t xml:space="preserve">Tatitlek  </t>
  </si>
  <si>
    <t xml:space="preserve">This is the reported user fee for this community for water services.  </t>
  </si>
  <si>
    <t xml:space="preserve">Tazlina  </t>
  </si>
  <si>
    <t xml:space="preserve">Teller </t>
  </si>
  <si>
    <t xml:space="preserve">Tenakee Springs </t>
  </si>
  <si>
    <t xml:space="preserve">Tetlin  </t>
  </si>
  <si>
    <t xml:space="preserve">Thorne Bay </t>
  </si>
  <si>
    <t xml:space="preserve">This is the reported user fee for this community for piped services.  </t>
  </si>
  <si>
    <t xml:space="preserve">Togiak </t>
  </si>
  <si>
    <t xml:space="preserve">Tok  </t>
  </si>
  <si>
    <t xml:space="preserve">Toksook Bay </t>
  </si>
  <si>
    <t xml:space="preserve">Tolsona  </t>
  </si>
  <si>
    <t xml:space="preserve">Tonsina  </t>
  </si>
  <si>
    <t xml:space="preserve">Trapper Creek  </t>
  </si>
  <si>
    <t xml:space="preserve">Tuluksak  </t>
  </si>
  <si>
    <t xml:space="preserve">Tuntutuliak  </t>
  </si>
  <si>
    <t xml:space="preserve">Tununak  </t>
  </si>
  <si>
    <t xml:space="preserve">Twin Hills  </t>
  </si>
  <si>
    <t xml:space="preserve">Two Rivers  </t>
  </si>
  <si>
    <t xml:space="preserve">Tyonek  </t>
  </si>
  <si>
    <t xml:space="preserve">Ugashik  </t>
  </si>
  <si>
    <t xml:space="preserve">Unalakleet </t>
  </si>
  <si>
    <t xml:space="preserve">Unalaska </t>
  </si>
  <si>
    <t xml:space="preserve">Upper Kalskag </t>
  </si>
  <si>
    <t>This is the reported user fee for the piped sewer services in this community.  $500 for commercial and $1500 for school rates.</t>
  </si>
  <si>
    <t xml:space="preserve">Utqiagvik </t>
  </si>
  <si>
    <t xml:space="preserve">Valdez </t>
  </si>
  <si>
    <t xml:space="preserve">Venetie  </t>
  </si>
  <si>
    <t xml:space="preserve">Wainwright </t>
  </si>
  <si>
    <t xml:space="preserve">Wales </t>
  </si>
  <si>
    <t xml:space="preserve">Wasilla </t>
  </si>
  <si>
    <t xml:space="preserve">Whale Pass </t>
  </si>
  <si>
    <t xml:space="preserve">White Mountain </t>
  </si>
  <si>
    <t xml:space="preserve">Whitestone  </t>
  </si>
  <si>
    <t xml:space="preserve">Whitestone Logging Camp  </t>
  </si>
  <si>
    <t xml:space="preserve">Whittier </t>
  </si>
  <si>
    <t>Services in Whittier are metered. To evaluate the affordability, enter estimated monthly bill. As of March 2023, combined water and sewer costs $.001/gallon with a $16.28 service charge.</t>
  </si>
  <si>
    <t>METERED *</t>
  </si>
  <si>
    <t xml:space="preserve">Willow  </t>
  </si>
  <si>
    <t xml:space="preserve">Willow Creek  </t>
  </si>
  <si>
    <t xml:space="preserve">Wiseman  </t>
  </si>
  <si>
    <t xml:space="preserve">Womens Bay  </t>
  </si>
  <si>
    <t xml:space="preserve">Wrangell  </t>
  </si>
  <si>
    <t>Unmetered Rates. $18.91 service charge.</t>
  </si>
  <si>
    <t xml:space="preserve">Yakutat  </t>
  </si>
  <si>
    <t>Served/Unserved</t>
  </si>
  <si>
    <t>Region</t>
  </si>
  <si>
    <t>Community Current Service Level</t>
  </si>
  <si>
    <t>Community Water System</t>
  </si>
  <si>
    <t>Community Sewer System</t>
  </si>
  <si>
    <t>Community Sewer Treatment Disposal</t>
  </si>
  <si>
    <t>SNAP_Average</t>
  </si>
  <si>
    <t>Poverty_Average</t>
  </si>
  <si>
    <t>Full Time Employment_Average</t>
  </si>
  <si>
    <t>Annual Fees</t>
  </si>
  <si>
    <t>RI_Village</t>
  </si>
  <si>
    <t>FCI_SNAP</t>
  </si>
  <si>
    <t>FCI_Poverty</t>
  </si>
  <si>
    <t>FCI_FullTimeEmployment</t>
  </si>
  <si>
    <t>FCI_Village</t>
  </si>
  <si>
    <t>Affordability Assessment</t>
  </si>
  <si>
    <t>Low Burden Threshold</t>
  </si>
  <si>
    <t>Anchorage</t>
  </si>
  <si>
    <t>Piped</t>
  </si>
  <si>
    <t>Pressure</t>
  </si>
  <si>
    <t>Gravity</t>
  </si>
  <si>
    <t>OF</t>
  </si>
  <si>
    <t>Low burden</t>
  </si>
  <si>
    <t>ST/OF</t>
  </si>
  <si>
    <t>Medium Burden</t>
  </si>
  <si>
    <t>Bethel</t>
  </si>
  <si>
    <t>Ongoing Piped</t>
  </si>
  <si>
    <t>Lagoon</t>
  </si>
  <si>
    <t>High Burden</t>
  </si>
  <si>
    <t>Circulating</t>
  </si>
  <si>
    <t>Low Burden</t>
  </si>
  <si>
    <t>Vacuum</t>
  </si>
  <si>
    <t>Unserved</t>
  </si>
  <si>
    <t>Fairbanks</t>
  </si>
  <si>
    <t>no piped or haul service</t>
  </si>
  <si>
    <t>Dillingham</t>
  </si>
  <si>
    <t>Individual</t>
  </si>
  <si>
    <t>Wells</t>
  </si>
  <si>
    <t>ST/DF</t>
  </si>
  <si>
    <t>NA</t>
  </si>
  <si>
    <t>no residential piped or haul service</t>
  </si>
  <si>
    <t>Kotzebue</t>
  </si>
  <si>
    <t>Juneau</t>
  </si>
  <si>
    <t>Nome</t>
  </si>
  <si>
    <t>WWTP/OF</t>
  </si>
  <si>
    <t>Closed Haul</t>
  </si>
  <si>
    <t>Vaccum</t>
  </si>
  <si>
    <t>closed haul</t>
  </si>
  <si>
    <t>Piped/wp</t>
  </si>
  <si>
    <t>piped</t>
  </si>
  <si>
    <t>circulating</t>
  </si>
  <si>
    <t>gravity</t>
  </si>
  <si>
    <t>Individual wells</t>
  </si>
  <si>
    <t>unserved communities identified from list on VSW website: https://dec.alaska.gov/media/8116/vsw-july-2017-unserved-villages-by-region.pdf</t>
  </si>
  <si>
    <t>system description from RUBA annual rates report</t>
  </si>
  <si>
    <t>IQ1_2016</t>
  </si>
  <si>
    <t>IQ1_2017</t>
  </si>
  <si>
    <t>IQ1_2018</t>
  </si>
  <si>
    <t>IQ2_2016</t>
  </si>
  <si>
    <t>IQ2_2017</t>
  </si>
  <si>
    <t>IQ2_2018</t>
  </si>
  <si>
    <t>IQ3_2016</t>
  </si>
  <si>
    <t>IQ3_2017</t>
  </si>
  <si>
    <t>IQ3_2018</t>
  </si>
  <si>
    <t>SNAP_2016
(Percentage Points)</t>
  </si>
  <si>
    <t>SNAP_2017
(Percentage Points)</t>
  </si>
  <si>
    <t>SNAP_2018
(Percentage Points)</t>
  </si>
  <si>
    <t>Poverty_2016
(Percentage Points)</t>
  </si>
  <si>
    <t>Poverty_2017
(Percentage Points)</t>
  </si>
  <si>
    <t>Poverty_2018
(Percentage Points)</t>
  </si>
  <si>
    <t>Full Time Employment_2016
(Percentage Points)</t>
  </si>
  <si>
    <t>Full Time Employment_2017
(Percentage Points)</t>
  </si>
  <si>
    <t>Full Time Employment_2018
(Percentage Points)</t>
  </si>
  <si>
    <t xml:space="preserve">This is the reported user fee for this community. Hauls are $198.69 for residential rate for 2,000 gals of water/sewer hauled each month.  </t>
  </si>
  <si>
    <t xml:space="preserve">This is the reported user fee for combined water and sewer services. The utility also offers a septic pump and haul service for $150. </t>
  </si>
  <si>
    <t>Reported user fee for combined water and sewer services; estimated with scale based on unit size.</t>
  </si>
  <si>
    <t>Drinking water is billed per gallon. $35.70 is the reported user fee for piped sewer services only; this fee is subsidized by the borough.</t>
  </si>
  <si>
    <t>Meter-based rates; various rate schedules.</t>
  </si>
  <si>
    <t>This is the reported user fee for combined water and sewer services.  Senior combined rates $86.96 ($35.44 -water; $22.80 -sewer).</t>
  </si>
  <si>
    <t>This is the reported user fee for combined water and sewer services. The fee is subsidized by the borough.</t>
  </si>
  <si>
    <t xml:space="preserve">The water and sewer charges are unknown  </t>
  </si>
  <si>
    <t>Metered residential rate varies with use. $60-$80 is the reported average for combined water and sewer services. If you want to evaluate a proposed fee or a different fee, please enter the user fee.</t>
  </si>
  <si>
    <t>This is the reported user fee for this community for combined water and sewer.  ($67.50 rate for senior residents.)</t>
  </si>
  <si>
    <t>The water and sewer charges are unknown. Latest info available was $59.32/month in March 2020.</t>
  </si>
  <si>
    <t>Header Name</t>
  </si>
  <si>
    <t>Description</t>
  </si>
  <si>
    <t>IQ1_2015</t>
  </si>
  <si>
    <t>Income Quintile 1 in year 2015</t>
  </si>
  <si>
    <t>Income Quintile 1 in year 2016</t>
  </si>
  <si>
    <t>Income Quintile 1 in year 2017</t>
  </si>
  <si>
    <t>Income Quintile 1 in year 2018</t>
  </si>
  <si>
    <t>Income Quintile 1 in year 2019</t>
  </si>
  <si>
    <t>Average of Income Quintile 1 values for the previous 5 years</t>
  </si>
  <si>
    <t>IQ2_2015</t>
  </si>
  <si>
    <t>Income Quintile 2 in year 2015</t>
  </si>
  <si>
    <t>Income Quintile 2 in year 2016</t>
  </si>
  <si>
    <t>Income Quintile 2 in year 2017</t>
  </si>
  <si>
    <t>Income Quintile 2 in year 2018</t>
  </si>
  <si>
    <t>Income Quintile 2 in year 2019</t>
  </si>
  <si>
    <t>Average of Income Quintile 2 values for the previous 5 years</t>
  </si>
  <si>
    <t>IQ3_2015</t>
  </si>
  <si>
    <t>Income Quintile 3 in year 2015</t>
  </si>
  <si>
    <t>Income Quintile 3 in year 2016</t>
  </si>
  <si>
    <t>Income Quintile 3 in year 2017</t>
  </si>
  <si>
    <t>Income Quintile 3 in year 2018</t>
  </si>
  <si>
    <t>Income Quintile 3 in year 2019</t>
  </si>
  <si>
    <t>Average of Income Quintile 3 values for the previous 5 years</t>
  </si>
  <si>
    <t>SNAP_2015</t>
  </si>
  <si>
    <t>Percentage of households on SNAP in 2015</t>
  </si>
  <si>
    <t>SNAP_2016</t>
  </si>
  <si>
    <t>Percentage of households on SNAP in 2016</t>
  </si>
  <si>
    <t>SNAP_2017</t>
  </si>
  <si>
    <t>Percentage of households on SNAP in 2017</t>
  </si>
  <si>
    <t>SNAP_2018</t>
  </si>
  <si>
    <t>Percentage of households on SNAP in 2018</t>
  </si>
  <si>
    <t>SNAP_2019</t>
  </si>
  <si>
    <t>Percentage of households on SNAP in 2019</t>
  </si>
  <si>
    <t>Average of the percentage of households on SNAP for the previous 5 years</t>
  </si>
  <si>
    <t>Poverty_2015</t>
  </si>
  <si>
    <t>Percentage of households below the poverty level in 2015</t>
  </si>
  <si>
    <t>Poverty_2016</t>
  </si>
  <si>
    <t>Percentage of households below the poverty level in 2016</t>
  </si>
  <si>
    <t>Poverty_2017</t>
  </si>
  <si>
    <t>Percentage of households below the poverty level in 2017</t>
  </si>
  <si>
    <t>Poverty_2018</t>
  </si>
  <si>
    <t>Percentage of households below the poverty level in 2018</t>
  </si>
  <si>
    <t>Poverty_2019</t>
  </si>
  <si>
    <t>Percentage of households below the poverty level in 2019</t>
  </si>
  <si>
    <t>Average of the percentage of households below the poverty level for the previous 5 years</t>
  </si>
  <si>
    <t>Full Time Employment_2015</t>
  </si>
  <si>
    <t>Percentage of people between the ages of 16-64 who worked full time in 2015</t>
  </si>
  <si>
    <t>Full Time Employment_2016</t>
  </si>
  <si>
    <t>Percentage of people between the ages of 16-64 who worked full time in 2016</t>
  </si>
  <si>
    <t>Full Time Employment_2017</t>
  </si>
  <si>
    <t>Percentage of people between the ages of 16-64 who worked full time in 2017</t>
  </si>
  <si>
    <t>Full Time Employment_2018</t>
  </si>
  <si>
    <t>Percentage of people between the ages of 16-64 who worked full time in 2018</t>
  </si>
  <si>
    <t>Full Time Employment_2019</t>
  </si>
  <si>
    <t>Percentage of people between the ages of 16-64 who worked full time in 2019</t>
  </si>
  <si>
    <t>Average of the percentage of people between the ages of 16-64 who worked full time in the previous 5 years</t>
  </si>
  <si>
    <t>Fees households pay for water and wastewater services</t>
  </si>
  <si>
    <t xml:space="preserve">These notes show up in column E23 of the "Affordability Framework" tab. </t>
  </si>
  <si>
    <t>Drinking water is billed per gallon (.085/gal). Fees are subsidized by the borough.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</si>
</sst>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
    <numFmt numFmtId="165" formatCode="_(&quot;$&quot;* #,##0_);_(&quot;$&quot;* \(#,##0\);_(&quot;$&quot;* &quot;-&quot;??_);_(@_)"/>
    <numFmt numFmtId="166" formatCode="_([$$-409]* #,##0.00_);_([$$-409]* \(#,##0.00\);_([$$-409]* &quot;-&quot;??_);_(@_)"/>
    <numFmt numFmtId="167" formatCode="0.0"/>
    <numFmt numFmtId="168" formatCode="0.00000000000"/>
    <numFmt numFmtId="169" formatCode="_(&quot;$&quot;* #,##0.000_);_(&quot;$&quot;* \(#,##0.000\);_(&quot;$&quot;* &quot;-&quot;??_);_(@_)"/>
    <numFmt numFmtId="170" formatCode="0.0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i/>
      <sz val="16"/>
      <color theme="1"/>
      <name val="Calibri"/>
      <family val="2"/>
      <scheme val="minor"/>
    </font>
    <font>
      <b/>
      <sz val="14"/>
      <color theme="1"/>
      <name val="Calibri"/>
      <family val="2"/>
      <scheme val="minor"/>
    </font>
    <font>
      <b/>
      <u/>
      <sz val="22"/>
      <color theme="1"/>
      <name val="Calibri"/>
      <family val="2"/>
      <scheme val="minor"/>
    </font>
    <font>
      <sz val="12"/>
      <color theme="1"/>
      <name val="Calibri"/>
      <family val="2"/>
      <scheme val="minor"/>
    </font>
    <font>
      <i/>
      <sz val="12"/>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u/>
      <sz val="22"/>
      <color theme="1"/>
      <name val="Calibri"/>
      <family val="2"/>
      <scheme val="minor"/>
    </font>
    <font>
      <i/>
      <u/>
      <sz val="11"/>
      <color theme="1"/>
      <name val="Calibri"/>
      <family val="2"/>
      <scheme val="minor"/>
    </font>
    <font>
      <b/>
      <sz val="11"/>
      <name val="Calibri"/>
      <family val="2"/>
      <scheme val="minor"/>
    </font>
    <font>
      <b/>
      <sz val="11"/>
      <color rgb="FFFF0000"/>
      <name val="Calibri"/>
      <family val="2"/>
      <scheme val="minor"/>
    </font>
    <font>
      <sz val="9"/>
      <color indexed="81"/>
      <name val="Tahoma"/>
      <family val="2"/>
    </font>
    <font>
      <b/>
      <sz val="9"/>
      <color indexed="81"/>
      <name val="Tahoma"/>
      <family val="2"/>
    </font>
    <font>
      <sz val="11"/>
      <color rgb="FF0070C0"/>
      <name val="Calibri"/>
      <family val="2"/>
      <scheme val="minor"/>
    </font>
    <font>
      <b/>
      <sz val="11"/>
      <color rgb="FF0070C0"/>
      <name val="Calibri"/>
      <family val="2"/>
      <scheme val="minor"/>
    </font>
    <font>
      <sz val="11"/>
      <color theme="7" tint="-0.499984740745262"/>
      <name val="Calibri"/>
      <family val="2"/>
      <scheme val="minor"/>
    </font>
    <font>
      <sz val="11"/>
      <color theme="5" tint="-0.499984740745262"/>
      <name val="Calibri"/>
      <family val="2"/>
      <scheme val="minor"/>
    </font>
    <font>
      <sz val="11"/>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4" tint="-0.499984740745262"/>
        <bgColor indexed="64"/>
      </patternFill>
    </fill>
    <fill>
      <patternFill patternType="solid">
        <fgColor theme="1"/>
        <bgColor indexed="64"/>
      </patternFill>
    </fill>
    <fill>
      <patternFill patternType="solid">
        <fgColor rgb="FFC00000"/>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theme="7" tint="0.39997558519241921"/>
      </left>
      <right/>
      <top/>
      <bottom/>
      <diagonal/>
    </border>
    <border>
      <left style="thin">
        <color theme="1"/>
      </left>
      <right/>
      <top/>
      <bottom/>
      <diagonal/>
    </border>
    <border>
      <left style="thin">
        <color theme="1"/>
      </left>
      <right style="thin">
        <color theme="1"/>
      </right>
      <top style="thin">
        <color theme="1"/>
      </top>
      <bottom style="thin">
        <color theme="1"/>
      </bottom>
      <diagonal/>
    </border>
    <border>
      <left/>
      <right style="thin">
        <color theme="1"/>
      </right>
      <top/>
      <bottom/>
      <diagonal/>
    </border>
    <border>
      <left/>
      <right/>
      <top/>
      <bottom style="thin">
        <color indexed="64"/>
      </bottom>
      <diagonal/>
    </border>
    <border>
      <left style="thin">
        <color indexed="64"/>
      </left>
      <right style="thin">
        <color theme="1"/>
      </right>
      <top style="thin">
        <color theme="1"/>
      </top>
      <bottom style="thin">
        <color theme="1"/>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right>
      <top/>
      <bottom style="medium">
        <color theme="1"/>
      </bottom>
      <diagonal/>
    </border>
    <border>
      <left style="thin">
        <color theme="0"/>
      </left>
      <right style="thin">
        <color theme="0"/>
      </right>
      <top/>
      <bottom/>
      <diagonal/>
    </border>
    <border>
      <left style="thin">
        <color theme="0"/>
      </left>
      <right style="thin">
        <color theme="0"/>
      </right>
      <top/>
      <bottom style="medium">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0" fillId="2" borderId="0" xfId="0" applyFill="1"/>
    <xf numFmtId="0" fontId="2" fillId="2" borderId="0" xfId="0" applyFont="1" applyFill="1" applyAlignment="1">
      <alignment wrapText="1"/>
    </xf>
    <xf numFmtId="0" fontId="0" fillId="2" borderId="0" xfId="0" applyFill="1" applyAlignment="1">
      <alignment horizontal="left" wrapText="1"/>
    </xf>
    <xf numFmtId="9" fontId="0" fillId="2" borderId="0" xfId="2" applyFont="1" applyFill="1" applyBorder="1"/>
    <xf numFmtId="0" fontId="2" fillId="2" borderId="0" xfId="0" applyFont="1" applyFill="1" applyAlignment="1">
      <alignment horizontal="left" wrapText="1"/>
    </xf>
    <xf numFmtId="10" fontId="0" fillId="2" borderId="0" xfId="2" applyNumberFormat="1" applyFont="1" applyFill="1" applyBorder="1"/>
    <xf numFmtId="44" fontId="1" fillId="2" borderId="0" xfId="1" applyFont="1" applyFill="1" applyBorder="1" applyAlignment="1" applyProtection="1">
      <alignment horizontal="left" wrapText="1"/>
      <protection locked="0"/>
    </xf>
    <xf numFmtId="0" fontId="4" fillId="2" borderId="0" xfId="0" applyFont="1" applyFill="1" applyAlignment="1">
      <alignment horizontal="center" vertical="center" wrapText="1"/>
    </xf>
    <xf numFmtId="0" fontId="0" fillId="2" borderId="0" xfId="0" applyFill="1" applyAlignment="1">
      <alignment wrapText="1"/>
    </xf>
    <xf numFmtId="0" fontId="0" fillId="0" borderId="2" xfId="0" applyBorder="1"/>
    <xf numFmtId="0" fontId="0" fillId="2" borderId="3" xfId="0" applyFill="1" applyBorder="1"/>
    <xf numFmtId="165" fontId="0" fillId="2" borderId="3" xfId="1" applyNumberFormat="1" applyFont="1" applyFill="1" applyBorder="1"/>
    <xf numFmtId="0" fontId="2" fillId="2" borderId="0" xfId="0" applyFont="1" applyFill="1"/>
    <xf numFmtId="49" fontId="4" fillId="2" borderId="0" xfId="1" applyNumberFormat="1" applyFont="1" applyFill="1" applyBorder="1" applyAlignment="1">
      <alignment horizontal="left" vertical="center" wrapText="1"/>
    </xf>
    <xf numFmtId="10" fontId="1" fillId="2" borderId="0" xfId="2" applyNumberFormat="1" applyFont="1" applyFill="1" applyBorder="1"/>
    <xf numFmtId="0" fontId="0" fillId="2" borderId="0" xfId="0" applyFill="1" applyAlignment="1">
      <alignment horizontal="left" vertical="center" wrapText="1"/>
    </xf>
    <xf numFmtId="44" fontId="1" fillId="2" borderId="0" xfId="1" applyFont="1" applyFill="1" applyBorder="1" applyAlignment="1">
      <alignment horizontal="left" vertical="center" wrapText="1"/>
    </xf>
    <xf numFmtId="166" fontId="1" fillId="2" borderId="0" xfId="1" applyNumberFormat="1" applyFont="1" applyFill="1" applyBorder="1" applyAlignment="1">
      <alignment horizontal="left" vertical="center"/>
    </xf>
    <xf numFmtId="0" fontId="0" fillId="2" borderId="5" xfId="0" applyFill="1" applyBorder="1"/>
    <xf numFmtId="0" fontId="0" fillId="2" borderId="0" xfId="0" applyFill="1" applyAlignment="1">
      <alignment horizontal="right"/>
    </xf>
    <xf numFmtId="0" fontId="0" fillId="2" borderId="3" xfId="0" applyFill="1" applyBorder="1" applyAlignment="1">
      <alignment wrapText="1"/>
    </xf>
    <xf numFmtId="0" fontId="2" fillId="2" borderId="0" xfId="0" applyFont="1" applyFill="1" applyAlignment="1">
      <alignment horizontal="left" vertical="center" wrapText="1"/>
    </xf>
    <xf numFmtId="0" fontId="0" fillId="2" borderId="7" xfId="0" applyFill="1" applyBorder="1"/>
    <xf numFmtId="0" fontId="7" fillId="2" borderId="0" xfId="0" applyFont="1" applyFill="1" applyAlignment="1">
      <alignment horizontal="center" vertical="center"/>
    </xf>
    <xf numFmtId="0" fontId="2" fillId="2" borderId="0" xfId="0" applyFont="1" applyFill="1" applyAlignment="1">
      <alignment horizontal="center"/>
    </xf>
    <xf numFmtId="0" fontId="0" fillId="0" borderId="8" xfId="0" applyBorder="1"/>
    <xf numFmtId="0" fontId="0" fillId="2" borderId="9" xfId="0" applyFill="1" applyBorder="1"/>
    <xf numFmtId="0" fontId="0" fillId="2" borderId="11" xfId="0" applyFill="1" applyBorder="1" applyAlignment="1">
      <alignment horizontal="left" vertical="center" wrapText="1"/>
    </xf>
    <xf numFmtId="0" fontId="4" fillId="2" borderId="12" xfId="0" applyFont="1" applyFill="1" applyBorder="1" applyAlignment="1">
      <alignment horizontal="center" vertical="center"/>
    </xf>
    <xf numFmtId="165" fontId="0" fillId="2" borderId="0" xfId="1" applyNumberFormat="1" applyFont="1" applyFill="1" applyBorder="1" applyAlignment="1" applyProtection="1">
      <alignment horizontal="right"/>
    </xf>
    <xf numFmtId="0" fontId="0" fillId="2" borderId="14" xfId="0" applyFill="1" applyBorder="1"/>
    <xf numFmtId="0" fontId="11" fillId="0" borderId="0" xfId="0" applyFont="1"/>
    <xf numFmtId="0" fontId="0" fillId="0" borderId="0" xfId="0" applyAlignment="1">
      <alignment horizontal="center" vertical="center" wrapText="1"/>
    </xf>
    <xf numFmtId="0" fontId="10" fillId="6" borderId="0" xfId="0" applyFont="1" applyFill="1" applyAlignment="1">
      <alignment horizontal="center" vertical="center" wrapText="1"/>
    </xf>
    <xf numFmtId="0" fontId="6" fillId="0" borderId="0" xfId="0" applyFont="1"/>
    <xf numFmtId="0" fontId="8" fillId="2" borderId="10" xfId="0" applyFont="1" applyFill="1" applyBorder="1" applyAlignment="1">
      <alignment horizontal="center" vertical="center" wrapText="1"/>
    </xf>
    <xf numFmtId="166" fontId="1" fillId="2" borderId="10" xfId="1" applyNumberFormat="1" applyFont="1" applyFill="1" applyBorder="1" applyAlignment="1">
      <alignment horizontal="center" vertical="center"/>
    </xf>
    <xf numFmtId="165" fontId="0" fillId="4" borderId="0" xfId="0" applyNumberFormat="1" applyFill="1"/>
    <xf numFmtId="165" fontId="0" fillId="2" borderId="0" xfId="0" applyNumberFormat="1" applyFill="1" applyAlignment="1" applyProtection="1">
      <alignment horizontal="right"/>
      <protection locked="0"/>
    </xf>
    <xf numFmtId="165" fontId="0" fillId="4" borderId="0" xfId="0" applyNumberFormat="1" applyFill="1" applyAlignment="1">
      <alignment horizontal="right"/>
    </xf>
    <xf numFmtId="0" fontId="2" fillId="2" borderId="17" xfId="0" applyFont="1" applyFill="1" applyBorder="1"/>
    <xf numFmtId="0" fontId="0" fillId="2" borderId="13" xfId="0" applyFill="1" applyBorder="1"/>
    <xf numFmtId="164" fontId="0" fillId="2" borderId="1" xfId="2" applyNumberFormat="1" applyFont="1" applyFill="1" applyBorder="1" applyAlignment="1" applyProtection="1">
      <alignment horizontal="right"/>
    </xf>
    <xf numFmtId="2" fontId="0" fillId="2" borderId="1" xfId="0" applyNumberFormat="1" applyFill="1" applyBorder="1"/>
    <xf numFmtId="0" fontId="14" fillId="2" borderId="0" xfId="0" applyFont="1" applyFill="1"/>
    <xf numFmtId="0" fontId="14" fillId="2" borderId="0" xfId="0" applyFont="1" applyFill="1" applyAlignment="1">
      <alignment horizontal="center"/>
    </xf>
    <xf numFmtId="0" fontId="0" fillId="0" borderId="9" xfId="0" applyBorder="1"/>
    <xf numFmtId="165" fontId="0" fillId="3" borderId="0" xfId="1" applyNumberFormat="1" applyFont="1" applyFill="1" applyBorder="1" applyAlignment="1" applyProtection="1">
      <alignment horizontal="center" vertical="center" wrapText="1"/>
    </xf>
    <xf numFmtId="0" fontId="2" fillId="2" borderId="0" xfId="0" applyFont="1" applyFill="1" applyAlignment="1">
      <alignment vertical="center" wrapText="1"/>
    </xf>
    <xf numFmtId="165" fontId="0" fillId="3" borderId="0" xfId="0" applyNumberFormat="1" applyFill="1" applyAlignment="1">
      <alignment horizontal="center" vertical="center" wrapText="1"/>
    </xf>
    <xf numFmtId="0" fontId="2" fillId="0" borderId="0" xfId="0" applyFont="1"/>
    <xf numFmtId="0" fontId="10" fillId="8" borderId="0" xfId="1" applyNumberFormat="1" applyFont="1" applyFill="1" applyAlignment="1">
      <alignment horizontal="center" vertical="center" wrapText="1"/>
    </xf>
    <xf numFmtId="0" fontId="10" fillId="8" borderId="0" xfId="0" applyFont="1" applyFill="1" applyAlignment="1">
      <alignment horizontal="center" vertical="center" wrapText="1"/>
    </xf>
    <xf numFmtId="0" fontId="12" fillId="7" borderId="0" xfId="1" applyNumberFormat="1" applyFont="1" applyFill="1" applyAlignment="1">
      <alignment horizontal="center" vertical="center" wrapText="1"/>
    </xf>
    <xf numFmtId="0" fontId="12" fillId="7" borderId="0" xfId="0" applyFont="1" applyFill="1" applyAlignment="1">
      <alignment horizontal="center" vertical="center" wrapText="1"/>
    </xf>
    <xf numFmtId="0" fontId="0" fillId="0" borderId="0" xfId="0" applyAlignment="1">
      <alignment wrapText="1"/>
    </xf>
    <xf numFmtId="0" fontId="0" fillId="0" borderId="0" xfId="0" applyAlignment="1">
      <alignment vertical="center" wrapText="1"/>
    </xf>
    <xf numFmtId="165" fontId="0" fillId="0" borderId="0" xfId="0" applyNumberFormat="1"/>
    <xf numFmtId="164" fontId="0" fillId="0" borderId="0" xfId="0" applyNumberFormat="1"/>
    <xf numFmtId="164" fontId="0" fillId="0" borderId="0" xfId="2" applyNumberFormat="1" applyFont="1"/>
    <xf numFmtId="164" fontId="0" fillId="0" borderId="0" xfId="0" applyNumberFormat="1" applyAlignment="1">
      <alignment horizontal="center" vertical="center" wrapText="1"/>
    </xf>
    <xf numFmtId="10" fontId="0" fillId="0" borderId="0" xfId="2" applyNumberFormat="1" applyFont="1" applyAlignment="1">
      <alignment horizontal="center" vertical="center" wrapText="1"/>
    </xf>
    <xf numFmtId="10" fontId="0" fillId="0" borderId="0" xfId="2" applyNumberFormat="1" applyFont="1"/>
    <xf numFmtId="10" fontId="2" fillId="0" borderId="0" xfId="2" applyNumberFormat="1" applyFont="1" applyAlignment="1">
      <alignment horizontal="center" vertical="center" wrapText="1"/>
    </xf>
    <xf numFmtId="10" fontId="2" fillId="0" borderId="0" xfId="2" applyNumberFormat="1" applyFont="1"/>
    <xf numFmtId="0" fontId="2" fillId="0" borderId="0" xfId="0" applyFont="1" applyAlignment="1">
      <alignment horizontal="center" vertical="center" wrapText="1"/>
    </xf>
    <xf numFmtId="2" fontId="2" fillId="0" borderId="0" xfId="0" applyNumberFormat="1" applyFont="1"/>
    <xf numFmtId="0" fontId="0" fillId="10" borderId="0" xfId="0" applyFill="1" applyAlignment="1">
      <alignment horizontal="center" vertical="center" wrapText="1"/>
    </xf>
    <xf numFmtId="0" fontId="0" fillId="10" borderId="0" xfId="0" applyFill="1"/>
    <xf numFmtId="165" fontId="0" fillId="10" borderId="0" xfId="1" applyNumberFormat="1" applyFont="1" applyFill="1"/>
    <xf numFmtId="44" fontId="0" fillId="10" borderId="0" xfId="1" applyFont="1" applyFill="1"/>
    <xf numFmtId="2" fontId="12" fillId="7" borderId="0" xfId="2" applyNumberFormat="1" applyFont="1" applyFill="1" applyAlignment="1">
      <alignment horizontal="center" vertical="center" wrapText="1"/>
    </xf>
    <xf numFmtId="2" fontId="0" fillId="0" borderId="0" xfId="0" applyNumberFormat="1"/>
    <xf numFmtId="2" fontId="12" fillId="7" borderId="0" xfId="0" applyNumberFormat="1" applyFont="1" applyFill="1" applyAlignment="1">
      <alignment horizontal="center" vertical="center" wrapText="1"/>
    </xf>
    <xf numFmtId="0" fontId="12" fillId="8" borderId="0" xfId="1" applyNumberFormat="1" applyFont="1" applyFill="1" applyAlignment="1">
      <alignment horizontal="center" vertical="center" wrapText="1"/>
    </xf>
    <xf numFmtId="0" fontId="10" fillId="6" borderId="0" xfId="0" applyFont="1" applyFill="1" applyAlignment="1">
      <alignment horizontal="center" vertical="center"/>
    </xf>
    <xf numFmtId="0" fontId="10" fillId="7" borderId="0" xfId="0" applyFont="1" applyFill="1" applyAlignment="1">
      <alignment horizontal="center" vertical="center"/>
    </xf>
    <xf numFmtId="10" fontId="10" fillId="7" borderId="0" xfId="2" applyNumberFormat="1" applyFont="1" applyFill="1" applyBorder="1" applyAlignment="1">
      <alignment horizontal="center" vertical="center"/>
    </xf>
    <xf numFmtId="0" fontId="10" fillId="8" borderId="0" xfId="0" applyFont="1" applyFill="1" applyAlignment="1">
      <alignment horizontal="center" vertical="center"/>
    </xf>
    <xf numFmtId="165" fontId="10" fillId="7" borderId="0" xfId="1" applyNumberFormat="1" applyFont="1" applyFill="1" applyBorder="1" applyAlignment="1">
      <alignment horizontal="center" vertical="center"/>
    </xf>
    <xf numFmtId="164" fontId="10" fillId="7" borderId="0" xfId="2" applyNumberFormat="1" applyFont="1" applyFill="1" applyBorder="1" applyAlignment="1">
      <alignment horizontal="center" vertical="center"/>
    </xf>
    <xf numFmtId="2" fontId="10" fillId="6" borderId="0" xfId="0" applyNumberFormat="1" applyFont="1" applyFill="1" applyAlignment="1">
      <alignment horizontal="center" vertical="center"/>
    </xf>
    <xf numFmtId="0" fontId="10" fillId="0" borderId="0" xfId="0" applyFont="1" applyAlignment="1">
      <alignment horizontal="center" vertical="center"/>
    </xf>
    <xf numFmtId="0" fontId="0" fillId="5" borderId="0" xfId="0" applyFill="1" applyAlignment="1">
      <alignment horizontal="right"/>
    </xf>
    <xf numFmtId="10" fontId="0" fillId="5" borderId="0" xfId="2" applyNumberFormat="1" applyFont="1" applyFill="1" applyBorder="1" applyAlignment="1">
      <alignment horizontal="right"/>
    </xf>
    <xf numFmtId="2" fontId="0" fillId="5" borderId="0" xfId="0" applyNumberFormat="1" applyFill="1" applyAlignment="1">
      <alignment horizontal="right"/>
    </xf>
    <xf numFmtId="165" fontId="1" fillId="5" borderId="0" xfId="1" applyNumberFormat="1" applyFont="1" applyFill="1" applyBorder="1" applyAlignment="1">
      <alignment horizontal="right"/>
    </xf>
    <xf numFmtId="165" fontId="0" fillId="5" borderId="0" xfId="1" applyNumberFormat="1" applyFont="1" applyFill="1" applyBorder="1" applyAlignment="1">
      <alignment horizontal="right"/>
    </xf>
    <xf numFmtId="164" fontId="0" fillId="5" borderId="0" xfId="2" applyNumberFormat="1" applyFont="1" applyFill="1" applyBorder="1" applyAlignment="1">
      <alignment horizontal="right"/>
    </xf>
    <xf numFmtId="0" fontId="0" fillId="0" borderId="0" xfId="0" applyAlignment="1">
      <alignment horizontal="right"/>
    </xf>
    <xf numFmtId="10" fontId="0" fillId="0" borderId="0" xfId="2" applyNumberFormat="1" applyFont="1" applyAlignment="1">
      <alignment horizontal="right"/>
    </xf>
    <xf numFmtId="164" fontId="0" fillId="0" borderId="0" xfId="2" applyNumberFormat="1" applyFont="1" applyAlignment="1">
      <alignment horizontal="right"/>
    </xf>
    <xf numFmtId="0" fontId="0" fillId="4" borderId="0" xfId="0" applyFill="1" applyAlignment="1">
      <alignment horizontal="left"/>
    </xf>
    <xf numFmtId="0" fontId="0" fillId="5" borderId="0" xfId="0" applyFill="1" applyAlignment="1">
      <alignment horizontal="left"/>
    </xf>
    <xf numFmtId="0" fontId="0" fillId="8" borderId="0" xfId="0" applyFill="1" applyAlignment="1">
      <alignment horizontal="left"/>
    </xf>
    <xf numFmtId="165" fontId="1" fillId="5" borderId="0" xfId="1" applyNumberFormat="1" applyFont="1" applyFill="1" applyBorder="1" applyAlignment="1">
      <alignment horizontal="left"/>
    </xf>
    <xf numFmtId="165" fontId="0" fillId="5" borderId="0" xfId="1" applyNumberFormat="1" applyFont="1" applyFill="1" applyBorder="1" applyAlignment="1">
      <alignment horizontal="left"/>
    </xf>
    <xf numFmtId="2" fontId="0" fillId="4" borderId="0" xfId="0" applyNumberFormat="1" applyFill="1" applyAlignment="1">
      <alignment horizontal="left"/>
    </xf>
    <xf numFmtId="0" fontId="0" fillId="0" borderId="0" xfId="0" applyAlignment="1">
      <alignment horizontal="left"/>
    </xf>
    <xf numFmtId="2" fontId="0" fillId="0" borderId="0" xfId="0" applyNumberFormat="1" applyAlignment="1">
      <alignment horizontal="left"/>
    </xf>
    <xf numFmtId="0" fontId="10" fillId="7" borderId="0" xfId="0" applyFont="1" applyFill="1" applyAlignment="1">
      <alignment horizontal="right" vertical="center"/>
    </xf>
    <xf numFmtId="165" fontId="0" fillId="5" borderId="0" xfId="1" applyNumberFormat="1" applyFont="1" applyFill="1" applyAlignment="1">
      <alignment horizontal="right"/>
    </xf>
    <xf numFmtId="165" fontId="0" fillId="0" borderId="0" xfId="1" applyNumberFormat="1" applyFont="1" applyAlignment="1">
      <alignment horizontal="right"/>
    </xf>
    <xf numFmtId="165" fontId="10" fillId="7" borderId="0" xfId="1" applyNumberFormat="1" applyFont="1" applyFill="1" applyAlignment="1">
      <alignment horizontal="center" vertical="center"/>
    </xf>
    <xf numFmtId="0" fontId="10" fillId="7" borderId="0" xfId="0" applyFont="1" applyFill="1" applyAlignment="1">
      <alignment horizontal="center" vertical="center" wrapText="1"/>
    </xf>
    <xf numFmtId="11" fontId="10" fillId="7" borderId="0" xfId="0" applyNumberFormat="1" applyFont="1" applyFill="1" applyAlignment="1">
      <alignment horizontal="center" vertical="center"/>
    </xf>
    <xf numFmtId="11" fontId="0" fillId="5" borderId="0" xfId="0" applyNumberFormat="1" applyFill="1" applyAlignment="1">
      <alignment horizontal="right"/>
    </xf>
    <xf numFmtId="11" fontId="0" fillId="0" borderId="0" xfId="0" applyNumberFormat="1" applyAlignment="1">
      <alignment horizontal="right"/>
    </xf>
    <xf numFmtId="165" fontId="0" fillId="5" borderId="0" xfId="1" applyNumberFormat="1" applyFont="1" applyFill="1" applyAlignment="1">
      <alignment horizontal="left"/>
    </xf>
    <xf numFmtId="165" fontId="0" fillId="0" borderId="0" xfId="1" applyNumberFormat="1" applyFont="1" applyAlignment="1">
      <alignment horizontal="left"/>
    </xf>
    <xf numFmtId="165" fontId="0" fillId="0" borderId="0" xfId="1" applyNumberFormat="1" applyFont="1"/>
    <xf numFmtId="2" fontId="0" fillId="8" borderId="0" xfId="0" applyNumberFormat="1" applyFill="1" applyAlignment="1">
      <alignment horizontal="right"/>
    </xf>
    <xf numFmtId="165" fontId="10" fillId="7" borderId="0" xfId="1" applyNumberFormat="1" applyFont="1" applyFill="1" applyBorder="1" applyAlignment="1">
      <alignment horizontal="center" vertical="center" wrapText="1"/>
    </xf>
    <xf numFmtId="168" fontId="10" fillId="7" borderId="0" xfId="0" applyNumberFormat="1" applyFont="1" applyFill="1" applyAlignment="1">
      <alignment horizontal="center" vertical="center"/>
    </xf>
    <xf numFmtId="168" fontId="0" fillId="5" borderId="0" xfId="0" applyNumberFormat="1" applyFill="1" applyAlignment="1">
      <alignment horizontal="right"/>
    </xf>
    <xf numFmtId="168" fontId="0" fillId="0" borderId="0" xfId="0" applyNumberFormat="1" applyAlignment="1">
      <alignment horizontal="right"/>
    </xf>
    <xf numFmtId="165" fontId="10" fillId="7" borderId="0" xfId="1" applyNumberFormat="1" applyFont="1" applyFill="1" applyAlignment="1">
      <alignment horizontal="center" vertical="center" wrapText="1"/>
    </xf>
    <xf numFmtId="165" fontId="0" fillId="4" borderId="0" xfId="1" applyNumberFormat="1" applyFont="1" applyFill="1" applyAlignment="1">
      <alignment horizontal="left"/>
    </xf>
    <xf numFmtId="165" fontId="10" fillId="6" borderId="0" xfId="1" applyNumberFormat="1" applyFont="1" applyFill="1" applyAlignment="1">
      <alignment horizontal="center" vertical="center" wrapText="1"/>
    </xf>
    <xf numFmtId="44" fontId="1" fillId="2" borderId="1" xfId="1" applyFont="1" applyFill="1" applyBorder="1" applyAlignment="1" applyProtection="1">
      <alignment horizontal="left" wrapText="1"/>
    </xf>
    <xf numFmtId="10" fontId="0" fillId="2" borderId="16" xfId="2" applyNumberFormat="1" applyFont="1" applyFill="1" applyBorder="1" applyAlignment="1" applyProtection="1">
      <alignment horizontal="right"/>
    </xf>
    <xf numFmtId="10" fontId="1" fillId="2" borderId="6" xfId="2" applyNumberFormat="1" applyFont="1" applyFill="1" applyBorder="1" applyAlignment="1">
      <alignment horizontal="center" vertical="center"/>
    </xf>
    <xf numFmtId="165" fontId="0" fillId="2" borderId="6" xfId="1" applyNumberFormat="1" applyFont="1" applyFill="1" applyBorder="1" applyAlignment="1" applyProtection="1">
      <alignment horizontal="center" vertical="center"/>
    </xf>
    <xf numFmtId="10" fontId="0" fillId="2" borderId="5" xfId="2" applyNumberFormat="1" applyFont="1" applyFill="1" applyBorder="1" applyAlignment="1">
      <alignment horizontal="center" vertical="center"/>
    </xf>
    <xf numFmtId="10" fontId="0" fillId="2" borderId="13" xfId="2" applyNumberFormat="1" applyFont="1" applyFill="1" applyBorder="1" applyAlignment="1">
      <alignment horizontal="center" vertical="center"/>
    </xf>
    <xf numFmtId="0" fontId="2" fillId="0" borderId="0" xfId="0" applyFont="1" applyAlignment="1">
      <alignment horizontal="center"/>
    </xf>
    <xf numFmtId="2" fontId="11" fillId="2" borderId="0" xfId="2" applyNumberFormat="1" applyFont="1" applyFill="1" applyAlignment="1">
      <alignment horizontal="right"/>
    </xf>
    <xf numFmtId="2" fontId="1" fillId="2" borderId="0" xfId="2" applyNumberFormat="1" applyFont="1" applyFill="1" applyAlignment="1">
      <alignment horizontal="right"/>
    </xf>
    <xf numFmtId="2" fontId="0" fillId="0" borderId="0" xfId="0" applyNumberFormat="1" applyAlignment="1">
      <alignment horizontal="right"/>
    </xf>
    <xf numFmtId="167" fontId="11" fillId="2" borderId="0" xfId="2" applyNumberFormat="1" applyFont="1" applyFill="1" applyAlignment="1">
      <alignment horizontal="right"/>
    </xf>
    <xf numFmtId="0" fontId="11" fillId="2" borderId="0" xfId="1" applyNumberFormat="1" applyFont="1" applyFill="1" applyAlignment="1">
      <alignment horizontal="right"/>
    </xf>
    <xf numFmtId="165" fontId="11" fillId="0" borderId="0" xfId="1" applyNumberFormat="1" applyFont="1" applyAlignment="1">
      <alignment horizontal="right"/>
    </xf>
    <xf numFmtId="0" fontId="0" fillId="0" borderId="18" xfId="0" applyBorder="1"/>
    <xf numFmtId="0" fontId="0" fillId="2" borderId="19" xfId="0" applyFill="1" applyBorder="1" applyAlignment="1">
      <alignment horizontal="right"/>
    </xf>
    <xf numFmtId="0" fontId="0" fillId="8" borderId="1" xfId="0" applyFill="1" applyBorder="1" applyAlignment="1">
      <alignment horizontal="center" vertical="center"/>
    </xf>
    <xf numFmtId="44" fontId="10" fillId="7" borderId="0" xfId="1" applyFont="1" applyFill="1" applyBorder="1" applyAlignment="1">
      <alignment horizontal="center" vertical="center" wrapText="1"/>
    </xf>
    <xf numFmtId="44" fontId="0" fillId="5" borderId="0" xfId="1" applyFont="1" applyFill="1" applyBorder="1" applyAlignment="1">
      <alignment horizontal="right"/>
    </xf>
    <xf numFmtId="44" fontId="0" fillId="0" borderId="0" xfId="1" applyFont="1" applyAlignment="1">
      <alignment horizontal="right"/>
    </xf>
    <xf numFmtId="169" fontId="10" fillId="7" borderId="0" xfId="1" applyNumberFormat="1" applyFont="1" applyFill="1" applyAlignment="1">
      <alignment horizontal="center" vertical="center" wrapText="1"/>
    </xf>
    <xf numFmtId="169" fontId="0" fillId="5" borderId="0" xfId="1" applyNumberFormat="1" applyFont="1" applyFill="1" applyAlignment="1">
      <alignment horizontal="left"/>
    </xf>
    <xf numFmtId="169" fontId="0" fillId="0" borderId="0" xfId="1" applyNumberFormat="1" applyFont="1" applyAlignment="1">
      <alignment horizontal="left"/>
    </xf>
    <xf numFmtId="169" fontId="0" fillId="0" borderId="0" xfId="1" applyNumberFormat="1" applyFont="1"/>
    <xf numFmtId="170" fontId="0" fillId="5" borderId="0" xfId="0" applyNumberFormat="1" applyFill="1" applyAlignment="1">
      <alignment horizontal="right"/>
    </xf>
    <xf numFmtId="2" fontId="10" fillId="8" borderId="0" xfId="2" applyNumberFormat="1" applyFont="1" applyFill="1" applyAlignment="1">
      <alignment horizontal="center" vertical="center" wrapText="1"/>
    </xf>
    <xf numFmtId="2" fontId="10" fillId="9" borderId="0" xfId="2" applyNumberFormat="1" applyFont="1" applyFill="1" applyAlignment="1">
      <alignment horizontal="center" vertical="center" wrapText="1"/>
    </xf>
    <xf numFmtId="2" fontId="10" fillId="8" borderId="0" xfId="0" applyNumberFormat="1" applyFont="1" applyFill="1" applyAlignment="1">
      <alignment horizontal="center" vertical="center" wrapText="1"/>
    </xf>
    <xf numFmtId="2" fontId="10" fillId="9" borderId="0" xfId="0" applyNumberFormat="1" applyFont="1" applyFill="1" applyAlignment="1">
      <alignment horizontal="center" vertical="center" wrapText="1"/>
    </xf>
    <xf numFmtId="2" fontId="10" fillId="0" borderId="0" xfId="0" applyNumberFormat="1" applyFont="1" applyAlignment="1">
      <alignment horizontal="right"/>
    </xf>
    <xf numFmtId="0" fontId="11" fillId="2" borderId="0" xfId="1" applyNumberFormat="1" applyFont="1" applyFill="1" applyAlignment="1" applyProtection="1">
      <alignment horizontal="right"/>
      <protection locked="0"/>
    </xf>
    <xf numFmtId="3" fontId="11" fillId="2" borderId="0" xfId="1" applyNumberFormat="1" applyFont="1" applyFill="1" applyAlignment="1" applyProtection="1">
      <alignment horizontal="right"/>
      <protection locked="0"/>
    </xf>
    <xf numFmtId="0" fontId="11" fillId="0" borderId="0" xfId="0" applyFont="1" applyAlignment="1">
      <alignment horizontal="right"/>
    </xf>
    <xf numFmtId="165" fontId="11" fillId="0" borderId="0" xfId="1" applyNumberFormat="1" applyFont="1" applyAlignment="1">
      <alignment horizontal="left"/>
    </xf>
    <xf numFmtId="165" fontId="15" fillId="5" borderId="0" xfId="1" applyNumberFormat="1" applyFont="1" applyFill="1" applyAlignment="1">
      <alignment horizontal="right"/>
    </xf>
    <xf numFmtId="2" fontId="2" fillId="5" borderId="0" xfId="2" applyNumberFormat="1" applyFont="1" applyFill="1" applyAlignment="1">
      <alignment horizontal="right"/>
    </xf>
    <xf numFmtId="2" fontId="15" fillId="5" borderId="0" xfId="2" applyNumberFormat="1" applyFont="1" applyFill="1" applyAlignment="1">
      <alignment horizontal="right" wrapText="1"/>
    </xf>
    <xf numFmtId="2" fontId="15" fillId="5" borderId="0" xfId="2" applyNumberFormat="1" applyFont="1" applyFill="1" applyAlignment="1">
      <alignment horizontal="right"/>
    </xf>
    <xf numFmtId="0" fontId="0" fillId="2" borderId="15" xfId="0" applyFill="1" applyBorder="1" applyAlignment="1">
      <alignment wrapText="1"/>
    </xf>
    <xf numFmtId="0" fontId="11" fillId="0" borderId="0" xfId="1" applyNumberFormat="1" applyFont="1" applyFill="1" applyAlignment="1" applyProtection="1">
      <alignment horizontal="right"/>
      <protection locked="0"/>
    </xf>
    <xf numFmtId="0" fontId="11" fillId="0" borderId="0" xfId="1" applyNumberFormat="1" applyFont="1" applyFill="1" applyAlignment="1">
      <alignment horizontal="right"/>
    </xf>
    <xf numFmtId="2" fontId="11" fillId="0" borderId="0" xfId="2" applyNumberFormat="1" applyFont="1" applyFill="1" applyAlignment="1">
      <alignment horizontal="right"/>
    </xf>
    <xf numFmtId="167" fontId="11" fillId="0" borderId="0" xfId="2" applyNumberFormat="1" applyFont="1" applyFill="1" applyAlignment="1">
      <alignment horizontal="right"/>
    </xf>
    <xf numFmtId="2" fontId="1" fillId="0" borderId="0" xfId="2" applyNumberFormat="1" applyFont="1" applyFill="1" applyAlignment="1">
      <alignment horizontal="right"/>
    </xf>
    <xf numFmtId="3" fontId="0" fillId="0" borderId="0" xfId="0" applyNumberFormat="1"/>
    <xf numFmtId="0" fontId="10" fillId="11" borderId="0" xfId="1" applyNumberFormat="1" applyFont="1" applyFill="1" applyAlignment="1">
      <alignment horizontal="center" vertical="center" wrapText="1"/>
    </xf>
    <xf numFmtId="0" fontId="19" fillId="4" borderId="0" xfId="0" applyFont="1" applyFill="1"/>
    <xf numFmtId="0" fontId="19" fillId="2" borderId="0" xfId="1" applyNumberFormat="1" applyFont="1" applyFill="1" applyAlignment="1" applyProtection="1">
      <alignment horizontal="right"/>
      <protection locked="0"/>
    </xf>
    <xf numFmtId="165" fontId="20" fillId="5" borderId="0" xfId="1" applyNumberFormat="1" applyFont="1" applyFill="1" applyAlignment="1">
      <alignment horizontal="right"/>
    </xf>
    <xf numFmtId="0" fontId="19" fillId="2" borderId="0" xfId="1" applyNumberFormat="1" applyFont="1" applyFill="1" applyAlignment="1">
      <alignment horizontal="right"/>
    </xf>
    <xf numFmtId="2" fontId="19" fillId="2" borderId="0" xfId="2" applyNumberFormat="1" applyFont="1" applyFill="1" applyAlignment="1">
      <alignment horizontal="right"/>
    </xf>
    <xf numFmtId="167" fontId="19" fillId="2" borderId="0" xfId="2" applyNumberFormat="1" applyFont="1" applyFill="1" applyAlignment="1">
      <alignment horizontal="right"/>
    </xf>
    <xf numFmtId="2" fontId="20" fillId="5" borderId="0" xfId="2" applyNumberFormat="1" applyFont="1" applyFill="1" applyAlignment="1">
      <alignment horizontal="right"/>
    </xf>
    <xf numFmtId="2" fontId="20" fillId="5" borderId="0" xfId="2" applyNumberFormat="1" applyFont="1" applyFill="1" applyAlignment="1">
      <alignment horizontal="right" wrapText="1"/>
    </xf>
    <xf numFmtId="0" fontId="0" fillId="12" borderId="0" xfId="0" applyFill="1"/>
    <xf numFmtId="0" fontId="12" fillId="11" borderId="0" xfId="1" applyNumberFormat="1" applyFont="1" applyFill="1" applyAlignment="1">
      <alignment horizontal="center" vertical="center" wrapText="1"/>
    </xf>
    <xf numFmtId="0" fontId="1" fillId="13" borderId="0" xfId="1" applyNumberFormat="1" applyFont="1" applyFill="1" applyAlignment="1">
      <alignment horizontal="right"/>
    </xf>
    <xf numFmtId="0" fontId="11" fillId="13" borderId="0" xfId="1" applyNumberFormat="1" applyFont="1" applyFill="1" applyAlignment="1">
      <alignment horizontal="right"/>
    </xf>
    <xf numFmtId="0" fontId="1" fillId="13" borderId="0" xfId="1" quotePrefix="1" applyNumberFormat="1" applyFont="1" applyFill="1" applyAlignment="1">
      <alignment horizontal="right"/>
    </xf>
    <xf numFmtId="0" fontId="21" fillId="0" borderId="0" xfId="0" applyFont="1"/>
    <xf numFmtId="0" fontId="22" fillId="0" borderId="0" xfId="0" applyFont="1"/>
    <xf numFmtId="0" fontId="22" fillId="4" borderId="0" xfId="0" applyFont="1" applyFill="1"/>
    <xf numFmtId="0" fontId="12" fillId="11" borderId="0" xfId="0" applyFont="1" applyFill="1" applyAlignment="1">
      <alignment horizontal="center" vertical="center" wrapText="1"/>
    </xf>
    <xf numFmtId="0" fontId="11" fillId="2" borderId="0" xfId="0" applyFont="1" applyFill="1" applyAlignment="1">
      <alignment wrapText="1"/>
    </xf>
    <xf numFmtId="0" fontId="1" fillId="0" borderId="0" xfId="0" applyFont="1" applyAlignment="1">
      <alignment horizontal="right" wrapText="1"/>
    </xf>
    <xf numFmtId="0" fontId="0" fillId="14" borderId="0" xfId="0" applyFill="1" applyAlignment="1">
      <alignment horizontal="center" vertical="center"/>
    </xf>
    <xf numFmtId="0" fontId="0" fillId="14" borderId="0" xfId="0" applyFill="1"/>
    <xf numFmtId="0" fontId="11" fillId="14" borderId="0" xfId="0" applyFont="1" applyFill="1"/>
    <xf numFmtId="0" fontId="23" fillId="2" borderId="0" xfId="0" applyFont="1" applyFill="1" applyAlignment="1">
      <alignment wrapText="1"/>
    </xf>
    <xf numFmtId="0" fontId="0" fillId="12" borderId="0" xfId="0" applyFill="1" applyAlignment="1">
      <alignment horizontal="right"/>
    </xf>
    <xf numFmtId="0" fontId="11" fillId="0" borderId="0" xfId="1" applyNumberFormat="1" applyFont="1" applyFill="1" applyBorder="1" applyAlignment="1" applyProtection="1">
      <alignment horizontal="right"/>
      <protection locked="0"/>
    </xf>
    <xf numFmtId="2" fontId="0" fillId="2" borderId="0" xfId="2" applyNumberFormat="1" applyFont="1" applyFill="1" applyAlignment="1">
      <alignment horizontal="right"/>
    </xf>
    <xf numFmtId="167" fontId="11" fillId="2" borderId="0" xfId="2" applyNumberFormat="1" applyFont="1" applyFill="1" applyBorder="1" applyAlignment="1">
      <alignment horizontal="right"/>
    </xf>
    <xf numFmtId="2" fontId="11" fillId="2" borderId="0" xfId="2" applyNumberFormat="1" applyFont="1" applyFill="1" applyBorder="1" applyAlignment="1">
      <alignment horizontal="right"/>
    </xf>
    <xf numFmtId="0" fontId="19" fillId="12" borderId="0" xfId="0" applyFont="1" applyFill="1"/>
    <xf numFmtId="0" fontId="16" fillId="12" borderId="0" xfId="0" applyFont="1" applyFill="1"/>
    <xf numFmtId="0" fontId="11" fillId="12" borderId="0" xfId="0" applyFont="1" applyFill="1"/>
    <xf numFmtId="0" fontId="20" fillId="12" borderId="0" xfId="0" applyFont="1" applyFill="1"/>
    <xf numFmtId="0" fontId="6" fillId="2" borderId="0" xfId="0" applyFont="1" applyFill="1" applyAlignment="1">
      <alignment horizontal="left" wrapText="1"/>
    </xf>
    <xf numFmtId="0" fontId="13" fillId="2" borderId="0" xfId="0" applyFont="1" applyFill="1" applyAlignment="1">
      <alignment horizontal="center" vertical="center"/>
    </xf>
    <xf numFmtId="0" fontId="2" fillId="2" borderId="0" xfId="0" applyFont="1" applyFill="1" applyAlignment="1">
      <alignment horizontal="left"/>
    </xf>
    <xf numFmtId="0" fontId="2" fillId="0" borderId="0" xfId="0" applyFont="1" applyAlignment="1">
      <alignment horizontal="left" wrapText="1"/>
    </xf>
    <xf numFmtId="0" fontId="6" fillId="2" borderId="0" xfId="0" applyFont="1" applyFill="1" applyAlignment="1">
      <alignment horizontal="left" wrapText="1"/>
    </xf>
    <xf numFmtId="0" fontId="13" fillId="2" borderId="0" xfId="0" applyFont="1" applyFill="1" applyAlignment="1">
      <alignment horizontal="center" vertical="center"/>
    </xf>
    <xf numFmtId="0" fontId="5" fillId="2" borderId="3" xfId="0" applyFont="1" applyFill="1" applyBorder="1" applyAlignment="1">
      <alignment horizontal="center"/>
    </xf>
    <xf numFmtId="0" fontId="5" fillId="2" borderId="7" xfId="0" applyFont="1" applyFill="1" applyBorder="1" applyAlignment="1">
      <alignment horizontal="center"/>
    </xf>
    <xf numFmtId="0" fontId="2" fillId="2" borderId="0" xfId="0" applyFont="1" applyFill="1" applyAlignment="1">
      <alignment horizontal="left"/>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0" xfId="0" applyFont="1" applyFill="1" applyAlignment="1">
      <alignment horizontal="right"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cellXfs>
  <cellStyles count="3">
    <cellStyle name="Currency" xfId="1" builtinId="4"/>
    <cellStyle name="Normal" xfId="0" builtinId="0"/>
    <cellStyle name="Percent" xfId="2" builtinId="5"/>
  </cellStyles>
  <dxfs count="134">
    <dxf>
      <fill>
        <patternFill>
          <bgColor theme="7" tint="0.59996337778862885"/>
        </patternFill>
      </fill>
    </dxf>
    <dxf>
      <fill>
        <patternFill>
          <bgColor theme="7" tint="0.59996337778862885"/>
        </patternFill>
      </fill>
    </dxf>
    <dxf>
      <fill>
        <patternFill>
          <bgColor rgb="FFCC99FF"/>
        </patternFill>
      </fill>
    </dxf>
    <dxf>
      <fill>
        <patternFill patternType="none">
          <bgColor auto="1"/>
        </patternFill>
      </fill>
    </dxf>
    <dxf>
      <fill>
        <patternFill>
          <bgColor rgb="FFFF9966"/>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7" tint="0.59996337778862885"/>
        </patternFill>
      </fill>
    </dxf>
    <dxf>
      <fill>
        <patternFill>
          <bgColor theme="9" tint="0.79998168889431442"/>
        </patternFill>
      </fill>
    </dxf>
    <dxf>
      <fill>
        <patternFill>
          <bgColor theme="7" tint="0.59996337778862885"/>
        </patternFill>
      </fill>
      <border>
        <left style="thin">
          <color rgb="FFFFC000"/>
        </left>
        <right style="thin">
          <color rgb="FFFFC000"/>
        </right>
        <top style="thin">
          <color rgb="FFFFC000"/>
        </top>
        <bottom style="thin">
          <color rgb="FFFFC000"/>
        </bottom>
      </border>
    </dxf>
    <dxf>
      <fill>
        <patternFill>
          <bgColor theme="9" tint="0.79998168889431442"/>
        </patternFill>
      </fill>
      <border>
        <left style="thin">
          <color auto="1"/>
        </left>
        <right style="thin">
          <color auto="1"/>
        </right>
        <top style="thin">
          <color auto="1"/>
        </top>
        <bottom style="thin">
          <color auto="1"/>
        </bottom>
      </border>
    </dxf>
    <dxf>
      <fill>
        <patternFill>
          <bgColor rgb="FFFF5050"/>
        </patternFill>
      </fill>
      <border>
        <left style="thin">
          <color auto="1"/>
        </left>
        <right style="thin">
          <color auto="1"/>
        </right>
        <top style="thin">
          <color auto="1"/>
        </top>
        <bottom style="thin">
          <color auto="1"/>
        </bottom>
      </border>
    </dxf>
    <dxf>
      <fill>
        <patternFill>
          <bgColor theme="2"/>
        </patternFill>
      </fill>
    </dxf>
    <dxf>
      <numFmt numFmtId="165" formatCode="_(&quot;$&quot;* #,##0_);_(&quot;$&quot;* \(#,##0\);_(&quot;$&quot;* &quot;-&quot;??_);_(@_)"/>
      <fill>
        <patternFill patternType="solid">
          <fgColor indexed="64"/>
          <bgColor theme="9"/>
        </patternFill>
      </fill>
    </dxf>
    <dxf>
      <numFmt numFmtId="165" formatCode="_(&quot;$&quot;* #,##0_);_(&quot;$&quot;* \(#,##0\);_(&quot;$&quot;* &quot;-&quot;??_);_(@_)"/>
      <fill>
        <patternFill patternType="solid">
          <fgColor indexed="64"/>
          <bgColor theme="9"/>
        </patternFill>
      </fill>
    </dxf>
    <dxf>
      <numFmt numFmtId="0" formatCode="General"/>
      <fill>
        <patternFill patternType="solid">
          <fgColor indexed="64"/>
          <bgColor theme="9"/>
        </patternFill>
      </fill>
    </dxf>
    <dxf>
      <font>
        <b/>
      </font>
      <numFmt numFmtId="2" formatCode="0.00"/>
    </dxf>
    <dxf>
      <numFmt numFmtId="0" formatCode="General"/>
    </dxf>
    <dxf>
      <numFmt numFmtId="0" formatCode="General"/>
    </dxf>
    <dxf>
      <numFmt numFmtId="0" formatCode="General"/>
    </dxf>
    <dxf>
      <font>
        <b/>
        <i val="0"/>
      </font>
      <numFmt numFmtId="14" formatCode="0.00%"/>
    </dxf>
    <dxf>
      <numFmt numFmtId="14" formatCode="0.00%"/>
    </dxf>
    <dxf>
      <numFmt numFmtId="14" formatCode="0.00%"/>
    </dxf>
    <dxf>
      <numFmt numFmtId="14" formatCode="0.00%"/>
    </dxf>
    <dxf>
      <numFmt numFmtId="0" formatCode="General"/>
    </dxf>
    <dxf>
      <numFmt numFmtId="164" formatCode="0.0%"/>
    </dxf>
    <dxf>
      <numFmt numFmtId="164" formatCode="0.0%"/>
    </dxf>
    <dxf>
      <font>
        <b val="0"/>
        <i val="0"/>
        <strike val="0"/>
        <condense val="0"/>
        <extend val="0"/>
        <outline val="0"/>
        <shadow val="0"/>
        <u val="none"/>
        <vertAlign val="baseline"/>
        <sz val="11"/>
        <color theme="1"/>
        <name val="Calibri"/>
        <family val="2"/>
        <scheme val="minor"/>
      </font>
      <numFmt numFmtId="164" formatCode="0.0%"/>
    </dxf>
    <dxf>
      <numFmt numFmtId="165" formatCode="_(&quot;$&quot;* #,##0_);_(&quot;$&quot;* \(#,##0\);_(&quot;$&quot;* &quot;-&quot;??_);_(@_)"/>
    </dxf>
    <dxf>
      <numFmt numFmtId="165" formatCode="_(&quot;$&quot;* #,##0_);_(&quot;$&quot;* \(#,##0\);_(&quot;$&quot;* &quot;-&quot;??_);_(@_)"/>
    </dxf>
    <dxf>
      <numFmt numFmtId="165" formatCode="_(&quot;$&quot;* #,##0_);_(&quot;$&quot;* \(#,##0\);_(&quot;$&quot;* &quot;-&quot;??_);_(@_)"/>
    </dxf>
    <dxf>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none"/>
      </font>
      <numFmt numFmtId="2" formatCode="0.00"/>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499984740745262"/>
        </patternFill>
      </fill>
      <alignment horizontal="right" vertical="bottom" textRotation="0" wrapText="0" indent="0" justifyLastLine="0" shrinkToFit="0" readingOrder="0"/>
    </dxf>
    <dxf>
      <font>
        <b/>
        <i val="0"/>
        <strike val="0"/>
        <outline val="0"/>
        <shadow val="0"/>
        <u val="none"/>
        <vertAlign val="baseline"/>
        <sz val="11"/>
        <color auto="1"/>
        <name val="Calibri"/>
        <family val="2"/>
        <scheme val="minor"/>
      </font>
      <numFmt numFmtId="2"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2" formatCode="0.00"/>
      <fill>
        <patternFill patternType="solid">
          <fgColor indexed="64"/>
          <bgColor theme="4" tint="0.79998168889431442"/>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2" formatCode="0.00"/>
      <fill>
        <patternFill patternType="solid">
          <fgColor indexed="64"/>
          <bgColor theme="4" tint="0.79998168889431442"/>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167" formatCode="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16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16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
      <fill>
        <patternFill patternType="solid">
          <fgColor indexed="64"/>
          <bgColor theme="0"/>
        </patternFill>
      </fill>
      <alignment horizontal="right" vertical="bottom" textRotation="0" wrapText="0" indent="0" justifyLastLine="0" shrinkToFit="0" readingOrder="0"/>
    </dxf>
    <dxf>
      <font>
        <b/>
        <i val="0"/>
        <strike val="0"/>
        <outline val="0"/>
        <shadow val="0"/>
        <u val="none"/>
        <vertAlign val="baseline"/>
        <sz val="11"/>
        <color auto="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quot;$&quot;* #,##0_);_(&quot;$&quot;* \(#,##0\);_(&quot;$&quot;* &quot;-&quot;??_);_(@_)"/>
      <fill>
        <patternFill patternType="solid">
          <fgColor indexed="64"/>
          <bgColor theme="0"/>
        </patternFill>
      </fill>
      <alignment horizontal="right" vertical="bottom" textRotation="0" wrapText="0" indent="0" justifyLastLine="0" shrinkToFit="0" readingOrder="0"/>
      <protection locked="0" hidden="0"/>
    </dxf>
    <dxf>
      <font>
        <strike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protection locked="0" hidden="0"/>
    </dxf>
    <dxf>
      <font>
        <b val="0"/>
        <strike val="0"/>
        <outline val="0"/>
        <shadow val="0"/>
        <u val="none"/>
        <vertAlign val="baseline"/>
        <sz val="11"/>
        <color auto="1"/>
        <name val="Calibri"/>
        <family val="2"/>
        <scheme val="minor"/>
      </font>
      <fill>
        <patternFill patternType="solid">
          <fgColor indexed="64"/>
          <bgColor theme="7" tint="0.59999389629810485"/>
        </patternFill>
      </fill>
      <alignment horizontal="general" vertical="bottom" textRotation="0" wrapText="0" indent="0" justifyLastLine="0" shrinkToFit="0" readingOrder="0"/>
    </dxf>
    <dxf>
      <font>
        <strike val="0"/>
        <outline val="0"/>
        <shadow val="0"/>
        <u val="none"/>
        <vertAlign val="baseline"/>
        <sz val="11"/>
        <color auto="1"/>
        <name val="Calibri"/>
        <family val="2"/>
        <scheme val="none"/>
      </font>
      <alignment horizontal="general" vertical="bottom" textRotation="0" wrapText="0" indent="0" justifyLastLine="0" shrinkToFit="0" readingOrder="0"/>
    </dxf>
    <dxf>
      <font>
        <strike val="0"/>
        <outline val="0"/>
        <shadow val="0"/>
        <u val="none"/>
        <vertAlign val="baseline"/>
        <sz val="11"/>
        <color auto="1"/>
        <name val="Calibri"/>
        <family val="2"/>
        <scheme val="minor"/>
      </font>
      <alignment horizontal="center" vertical="center" textRotation="0" wrapText="1" indent="0" justifyLastLine="0" shrinkToFit="0" readingOrder="0"/>
    </dxf>
    <dxf>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7" tint="0.59999389629810485"/>
        </patternFill>
      </fill>
      <alignment horizontal="left" vertical="bottom" textRotation="0" wrapText="0" indent="0" justifyLastLine="0" shrinkToFit="0" readingOrder="0"/>
    </dxf>
    <dxf>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font>
        <b val="0"/>
        <i val="0"/>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font>
        <b val="0"/>
        <i val="0"/>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fill>
        <patternFill patternType="solid">
          <fgColor indexed="64"/>
          <bgColor theme="7" tint="0.59999389629810485"/>
        </patternFill>
      </fill>
      <alignment horizontal="left" vertical="bottom" textRotation="0" wrapText="0" indent="0" justifyLastLine="0" shrinkToFit="0" readingOrder="0"/>
    </dxf>
    <dxf>
      <fill>
        <patternFill patternType="solid">
          <fgColor indexed="64"/>
          <bgColor theme="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71" formatCode="_(&quot;$&quot;* #,##0.0000_);_(&quot;$&quot;* \(#,##0.0000\);_(&quot;$&quot;* &quot;-&quot;??_);_(@_)"/>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15" formatCode="0.00E+00"/>
      <fill>
        <patternFill patternType="solid">
          <fgColor indexed="64"/>
          <bgColor theme="4" tint="0.79998168889431442"/>
        </patternFill>
      </fill>
      <alignment horizontal="right" vertical="bottom" textRotation="0" wrapText="0" indent="0" justifyLastLine="0" shrinkToFit="0" readingOrder="0"/>
    </dxf>
    <dxf>
      <numFmt numFmtId="15" formatCode="0.00E+00"/>
      <fill>
        <patternFill patternType="solid">
          <fgColor indexed="64"/>
          <bgColor theme="4" tint="0.79998168889431442"/>
        </patternFill>
      </fill>
      <alignment horizontal="right" vertical="bottom" textRotation="0" wrapText="0" indent="0" justifyLastLine="0" shrinkToFit="0" readingOrder="0"/>
    </dxf>
    <dxf>
      <numFmt numFmtId="168" formatCode="0.00000000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2" formatCode="0.00"/>
      <fill>
        <patternFill patternType="solid">
          <fgColor indexed="64"/>
          <bgColor theme="1"/>
        </patternFill>
      </fill>
      <alignment horizontal="right" vertical="bottom" textRotation="0" wrapText="0" indent="0" justifyLastLine="0" shrinkToFit="0" readingOrder="0"/>
    </dxf>
    <dxf>
      <numFmt numFmtId="2"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4" formatCode="0.00%"/>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ill>
        <patternFill patternType="solid">
          <fgColor indexed="64"/>
          <bgColor theme="1"/>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9" formatCode="_(&quot;$&quot;* #,##0.000_);_(&quot;$&quot;* \(#,##0.000\);_(&quot;$&quot;* &quot;-&quot;??_);_(@_)"/>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_(&quot;$&quot;* #,##0_);_(&quot;$&quot;* \(#,##0\);_(&quot;$&quot;* &quot;-&quot;??_);_(@_)"/>
      <fill>
        <patternFill patternType="solid">
          <fgColor indexed="64"/>
          <bgColor theme="7" tint="0.59999389629810485"/>
        </patternFill>
      </fill>
      <alignment horizontal="left" vertical="bottom" textRotation="0" wrapText="0" indent="0" justifyLastLine="0" shrinkToFit="0" readingOrder="0"/>
    </dxf>
    <dxf>
      <numFmt numFmtId="165" formatCode="_(&quot;$&quot;* #,##0_);_(&quot;$&quot;* \(#,##0\);_(&quot;$&quot;* &quot;-&quot;??_);_(@_)"/>
      <fill>
        <patternFill patternType="solid">
          <fgColor indexed="64"/>
          <bgColor theme="4" tint="0.79998168889431442"/>
        </patternFill>
      </fill>
      <alignment horizontal="lef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numFmt numFmtId="0" formatCode="General"/>
      <fill>
        <patternFill patternType="solid">
          <fgColor indexed="64"/>
          <bgColor theme="4" tint="0.79998168889431442"/>
        </patternFill>
      </fill>
      <alignment horizontal="right" vertical="bottom" textRotation="0" wrapText="0" indent="0" justifyLastLine="0" shrinkToFit="0" readingOrder="0"/>
    </dxf>
    <dxf>
      <numFmt numFmtId="0" formatCode="General"/>
      <fill>
        <patternFill patternType="solid">
          <fgColor indexed="64"/>
          <bgColor theme="7" tint="0.59999389629810485"/>
        </patternFill>
      </fil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1"/>
        <color theme="0"/>
        <name val="Calibri"/>
        <family val="2"/>
        <scheme val="minor"/>
      </font>
      <alignment horizontal="center" vertical="center" textRotation="0" wrapText="0" indent="0" justifyLastLine="0" shrinkToFit="0" readingOrder="0"/>
    </dxf>
  </dxfs>
  <tableStyles count="0" defaultTableStyle="TableStyleMedium2" defaultPivotStyle="PivotStyleLight16"/>
  <colors>
    <mruColors>
      <color rgb="FFA50021"/>
      <color rgb="FFFF5050"/>
      <color rgb="FF9966FF"/>
      <color rgb="FFFDD7D7"/>
      <color rgb="FFFEDAF4"/>
      <color rgb="FFCCECFF"/>
      <color rgb="FFCC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53915</xdr:colOff>
      <xdr:row>4</xdr:row>
      <xdr:rowOff>53915</xdr:rowOff>
    </xdr:from>
    <xdr:to>
      <xdr:col>3</xdr:col>
      <xdr:colOff>440307</xdr:colOff>
      <xdr:row>4</xdr:row>
      <xdr:rowOff>314505</xdr:rowOff>
    </xdr:to>
    <xdr:sp macro="" textlink="">
      <xdr:nvSpPr>
        <xdr:cNvPr id="2" name="Arrow: Right 1">
          <a:extLst>
            <a:ext uri="{FF2B5EF4-FFF2-40B4-BE49-F238E27FC236}">
              <a16:creationId xmlns:a16="http://schemas.microsoft.com/office/drawing/2014/main" id="{F2303758-5057-4241-81AE-7546208A8A87}"/>
            </a:ext>
          </a:extLst>
        </xdr:cNvPr>
        <xdr:cNvSpPr/>
      </xdr:nvSpPr>
      <xdr:spPr>
        <a:xfrm rot="10800000">
          <a:off x="3154033" y="871627"/>
          <a:ext cx="386392" cy="26059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6184F5-2CC8-43BC-B244-3CFDCA93431F}" name="DoNotChange" displayName="DoNotChange" ref="A1:BD355" totalsRowShown="0" headerRowDxfId="133" dataDxfId="132">
  <sortState xmlns:xlrd2="http://schemas.microsoft.com/office/spreadsheetml/2017/richdata2" ref="AS2:BD355">
    <sortCondition ref="AS1:AS355"/>
  </sortState>
  <tableColumns count="56">
    <tableColumn id="24" xr3:uid="{D10CB319-071A-4388-9F57-ED52401763A9}" name="Community_Affordability" dataDxfId="131">
      <calculatedColumnFormula>DoNotChange[[#This Row],[Community]]</calculatedColumnFormula>
    </tableColumn>
    <tableColumn id="23" xr3:uid="{D1365D78-599A-4498-9BDC-7AEEE8433EAD}" name="Affordability" dataDxfId="130">
      <calculatedColumnFormula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calculatedColumnFormula>
    </tableColumn>
    <tableColumn id="21" xr3:uid="{FA47A48D-2EF2-49DA-8B7A-B8347295A597}" name="Community_Medium_x000a_Monthly" dataDxfId="129">
      <calculatedColumnFormula>DoNotChange[[#This Row],[Community]]</calculatedColumnFormula>
    </tableColumn>
    <tableColumn id="16" xr3:uid="{135924B6-ECAA-43AD-8AE2-6FDC4D9BB076}" name="Medium_Burden_x000a_ThresholdMonthly" dataDxfId="128" dataCellStyle="Currency">
      <calculatedColumnFormula>IFERROR(DoNotChange[[#This Row],[Medium Burden Threshold]],"Cannot Calculate")</calculatedColumnFormula>
    </tableColumn>
    <tableColumn id="62" xr3:uid="{FECD3DB9-7EF3-478F-8750-2D9D24136F0A}" name="Community_Medium_x000a_Annual" dataDxfId="127" dataCellStyle="Currency">
      <calculatedColumnFormula>DoNotChange[[#This Row],[Community]]</calculatedColumnFormula>
    </tableColumn>
    <tableColumn id="63" xr3:uid="{917C28F1-5C6B-44A8-99AA-CDB2B0918DD6}" name="MediumBurden_x000a_ThresholdAnnnual" dataDxfId="126" dataCellStyle="Currency">
      <calculatedColumnFormula>IFERROR(DoNotChange[[#This Row],[MediumBurden
Annual]], "Cannot Calculate")</calculatedColumnFormula>
    </tableColumn>
    <tableColumn id="10" xr3:uid="{FD5BE7CF-AA3F-4AD9-B5A6-99C01D447D61}" name="Commmunity_Low_x000a_Monthly" dataDxfId="125">
      <calculatedColumnFormula>DoNotChange[[#This Row],[Community]]</calculatedColumnFormula>
    </tableColumn>
    <tableColumn id="29" xr3:uid="{FC21B838-4280-43C8-88C5-C00594157B24}" name="Low_Burden_x000a_ThresholdMonthly" dataDxfId="124" dataCellStyle="Currency">
      <calculatedColumnFormula>IFERROR(DoNotChange[[#This Row],[LowBurden
Threshold]],"Any fee will be at least a medium burden")</calculatedColumnFormula>
    </tableColumn>
    <tableColumn id="65" xr3:uid="{BEE81FD1-8DA5-4A22-B1C2-6FB883E60716}" name="Community_Low_x000a_Annual" dataDxfId="123" dataCellStyle="Currency">
      <calculatedColumnFormula>DoNotChange[[#This Row],[Community]]</calculatedColumnFormula>
    </tableColumn>
    <tableColumn id="64" xr3:uid="{DC803EEA-F57E-4634-8E9F-32B68204E1B2}" name="Low_Burden_x000a_ThresholdAnnual" dataDxfId="122" dataCellStyle="Currency">
      <calculatedColumnFormula>IFERROR(DoNotChange[[#This Row],[LowBurden
Annual]], "Any fee will be at least a medium burden")</calculatedColumnFormula>
    </tableColumn>
    <tableColumn id="9" xr3:uid="{86D96FA1-3C8C-4CD5-A17A-917A463A1B3B}" name="Community_Month" dataDxfId="121">
      <calculatedColumnFormula>DoNotChange[[#This Row],[Community]]</calculatedColumnFormula>
    </tableColumn>
    <tableColumn id="20" xr3:uid="{BECAA7A5-4008-4466-92F6-613E99120994}" name="Monthly_Fees" dataDxfId="120" dataCellStyle="Currency">
      <calculatedColumnFormula>Table1422[[#This Row],[Monthly Fees]]</calculatedColumnFormula>
    </tableColumn>
    <tableColumn id="19" xr3:uid="{15BEC1B3-4A3E-48DE-A533-2E5BBBEC38D7}" name="Community_Annual" dataDxfId="119">
      <calculatedColumnFormula>DoNotChange[[#This Row],[Community]]</calculatedColumnFormula>
    </tableColumn>
    <tableColumn id="8" xr3:uid="{142D1CF4-72D5-4F32-90C8-2BA1BD6C05DC}" name="Annual_Fees" dataDxfId="118" dataCellStyle="Currency">
      <calculatedColumnFormula>DoNotChange[[#This Row],[Monthly_Fees]]*12</calculatedColumnFormula>
    </tableColumn>
    <tableColumn id="2" xr3:uid="{AF334DD1-DF19-42FC-B423-C719A29BB52C}" name="Community_Notes" dataDxfId="117">
      <calculatedColumnFormula>DoNotChange[[#This Row],[Community]]</calculatedColumnFormula>
    </tableColumn>
    <tableColumn id="1" xr3:uid="{409D7597-AFED-417E-B916-4AD18E9E6B6C}" name="Notes" dataDxfId="116">
      <calculatedColumnFormula>Table1422[[#This Row],[Notes]]</calculatedColumnFormula>
    </tableColumn>
    <tableColumn id="59" xr3:uid="{0B437F09-177E-43B5-A87B-F1B2A2E91F3B}" name="Calculations displayed in tool" dataDxfId="115"/>
    <tableColumn id="41" xr3:uid="{436C576C-26A8-49FB-8097-CC1B3C015623}" name="Community_RI_IQ1" dataDxfId="114">
      <calculatedColumnFormula>DoNotChange[[#This Row],[Community]]</calculatedColumnFormula>
    </tableColumn>
    <tableColumn id="42" xr3:uid="{2F4E9393-11A0-4BEC-8040-74F349274646}" name="RI_IQ1" dataDxfId="113" dataCellStyle="Percent">
      <calculatedColumnFormula>IF(DoNotChange[[#This Row],[Annual_Fees]]/DoNotChange[[#This Row],[IQ1_Average]]&gt;0, DoNotChange[[#This Row],[Annual_Fees]]/DoNotChange[[#This Row],[IQ1_Average]], "Do not know fees")</calculatedColumnFormula>
    </tableColumn>
    <tableColumn id="43" xr3:uid="{9447FEE6-EF5D-4022-A66A-37ED4047182F}" name="Community_RI_IQ2" dataDxfId="112">
      <calculatedColumnFormula>DoNotChange[[#This Row],[Community]]</calculatedColumnFormula>
    </tableColumn>
    <tableColumn id="44" xr3:uid="{7420177C-6C58-48F7-B4C6-F387239646D8}" name="RI_IQ2" dataDxfId="111" dataCellStyle="Percent">
      <calculatedColumnFormula>IF(DoNotChange[[#This Row],[Annual_Fees]]/DoNotChange[[#This Row],[IQ2_Average]]&gt;0, DoNotChange[[#This Row],[Annual_Fees]]/DoNotChange[[#This Row],[IQ2_Average]], "Do not know fees")</calculatedColumnFormula>
    </tableColumn>
    <tableColumn id="45" xr3:uid="{297B02F8-D8C4-4987-8334-03C2C496B065}" name="Community_RI_IQ3" dataDxfId="110">
      <calculatedColumnFormula>DoNotChange[[#This Row],[Community]]</calculatedColumnFormula>
    </tableColumn>
    <tableColumn id="46" xr3:uid="{FCCAAD91-5CBF-4BC5-B9A0-8BA3BB445728}" name="RI_IQ3" dataDxfId="109" dataCellStyle="Percent">
      <calculatedColumnFormula>IF(DoNotChange[[#This Row],[Annual_Fees]]/DoNotChange[[#This Row],[IQ3_Average]]&gt;0,DoNotChange[[#This Row],[Annual_Fees]]/DoNotChange[[#This Row],[IQ3_Average]], "Do not know fees")</calculatedColumnFormula>
    </tableColumn>
    <tableColumn id="47" xr3:uid="{3B6CB3A5-2FC8-43C9-B3BD-4AF395542E20}" name="Community_VillageRI" dataDxfId="108">
      <calculatedColumnFormula>DoNotChange[[#This Row],[Community]]</calculatedColumnFormula>
    </tableColumn>
    <tableColumn id="48" xr3:uid="{2B8B7FCA-FBEB-4B67-A3A2-24600980BA13}" name="Village_RI" dataDxfId="107" dataCellStyle="Percent">
      <calculatedColumnFormula>IFERROR(AVERAGE(DoNotChange[[#This Row],[RI_IQ1]],DoNotChange[[#This Row],[RI_IQ2]],DoNotChange[[#This Row],[RI_IQ3]]),"ERROR")</calculatedColumnFormula>
    </tableColumn>
    <tableColumn id="36" xr3:uid="{14754F68-2507-4477-B98C-35C79FE28993}" name="Community_SNAPFCI" dataDxfId="106">
      <calculatedColumnFormula>DoNotChange[[#This Row],[Community]]</calculatedColumnFormula>
    </tableColumn>
    <tableColumn id="37" xr3:uid="{4675A293-C3E9-4224-9E78-A8F7968FB1F5}" name="SNAP_FCI" dataDxfId="105">
      <calculatedColumnFormula>IF(DoNotChange[[#This Row],[SNAP_PercentagePoints]]&gt;20%,1, IF(DoNotChange[[#This Row],[SNAP_PercentagePoints]]&lt;=10%, 3, 2))</calculatedColumnFormula>
    </tableColumn>
    <tableColumn id="38" xr3:uid="{18895E6D-1ED5-46A7-A2C2-0B41AC9D6D25}" name="Community_PovertyFCI" dataDxfId="104">
      <calculatedColumnFormula>DoNotChange[[#This Row],[Community]]</calculatedColumnFormula>
    </tableColumn>
    <tableColumn id="39" xr3:uid="{071A4D9B-FD12-49D4-86BC-F2904F8D04E3}" name="Poverty_FCI" dataDxfId="103">
      <calculatedColumnFormula>IF(DoNotChange[[#This Row],[Poverty_PercentagePoints]]&gt;20%,1, IF(DoNotChange[[#This Row],[Poverty_PercentagePoints]]&lt;=10%, 3, 2))</calculatedColumnFormula>
    </tableColumn>
    <tableColumn id="34" xr3:uid="{52AAA63F-161D-47E1-91D8-2C8DA55AE03A}" name="Community_FTEFCI" dataDxfId="102">
      <calculatedColumnFormula>DoNotChange[[#This Row],[Community]]</calculatedColumnFormula>
    </tableColumn>
    <tableColumn id="35" xr3:uid="{9F503A4B-7313-4091-8F1B-50098619EF68}" name="FTE_FCI" dataDxfId="101">
      <calculatedColumnFormula>IF(DoNotChange[[#This Row],[FTE_PercentagePoints]]&lt;=30%,1, IF(DoNotChange[[#This Row],[FTE_PercentagePoints]]&gt;50%, 3, 2))</calculatedColumnFormula>
    </tableColumn>
    <tableColumn id="33" xr3:uid="{48D61300-6EAF-4700-819A-6DC001F24C67}" name="Community_FCI" dataDxfId="100">
      <calculatedColumnFormula>DoNotChange[[#This Row],[Community]]</calculatedColumnFormula>
    </tableColumn>
    <tableColumn id="32" xr3:uid="{A68095AC-02B1-4C50-8B10-C6745F5EFC7D}" name="Village_FCI" dataDxfId="99">
      <calculatedColumnFormula>AVERAGE(DoNotChange[[#This Row],[SNAP_FCI]],DoNotChange[[#This Row],[Poverty_FCI]],DoNotChange[[#This Row],[FTE_FCI]])</calculatedColumnFormula>
    </tableColumn>
    <tableColumn id="54" xr3:uid="{C09DD692-CB0E-4A75-B7F1-79B2ECFC19BB}" name="Calculations Hidden in Public Tool View" dataDxfId="98"/>
    <tableColumn id="51" xr3:uid="{A6E96326-BF22-497F-92B4-F5DBC5F4889B}" name="3RI_Calculation_x000a_Medium" dataDxfId="97">
      <calculatedColumnFormula>IF(DoNotChange[[#This Row],[Village_FCI]]&gt;2.5, 0.24, IF(DoNotChange[[#This Row],[Village_FCI]]&lt;=1.5, 0.06, 0.15))</calculatedColumnFormula>
    </tableColumn>
    <tableColumn id="53" xr3:uid="{2F83D939-D786-4002-9EE3-010E8E2F25C8}" name="3RI_Calculation_x000a_Low" dataDxfId="96">
      <calculatedColumnFormula>IF(DoNotChange[[#This Row],[Village_FCI]]&gt;2.5, 0.15, IF(DoNotChange[[#This Row],[Village_FCI]]&lt;=1.5, "FALSE", 0.06))</calculatedColumnFormula>
    </tableColumn>
    <tableColumn id="52" xr3:uid="{EE8247D7-58FB-4D24-86CB-BFFF071750E4}" name="Y = 1/IQ1+1/IQ2+1/IQ3" dataDxfId="95">
      <calculatedColumnFormula>(1/DoNotChange[[#This Row],[IQ1_Average]]+1/DoNotChange[[#This Row],[IQ2_Average]]+1/DoNotChange[[#This Row],[IQ3_Average]])</calculatedColumnFormula>
    </tableColumn>
    <tableColumn id="55" xr3:uid="{CDF01A1E-1236-45EF-9D51-BFC44A71DC03}" name="Affordability_Calculation" dataDxfId="94">
      <calculatedColumnFormula>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calculatedColumnFormula>
    </tableColumn>
    <tableColumn id="17" xr3:uid="{BD96A9D4-B6DF-4B3D-9ADD-C3320F787229}" name="Medium Burden Threshold" dataDxfId="93">
      <calculatedColumnFormula>ROUND(DoNotChange[[#This Row],[MediumBurden
Threshold_Calc]],1)</calculatedColumnFormula>
    </tableColumn>
    <tableColumn id="56" xr3:uid="{B038FD2A-7B8E-4624-B5CB-180B0B77D3D0}" name="MediumBurden_x000a_Threshold_Calc" dataDxfId="92" dataCellStyle="Currency">
      <calculatedColumnFormula>(DoNotChange[[#This Row],[3RI_Calculation
Medium]]/DoNotChange[[#This Row],[Y = 1/IQ1+1/IQ2+1/IQ3]])/12</calculatedColumnFormula>
    </tableColumn>
    <tableColumn id="60" xr3:uid="{D35E7128-BA40-4940-BD8D-DFCAE47F6E27}" name="MediumBurden_x000a_Annual" dataDxfId="91" dataCellStyle="Currency">
      <calculatedColumnFormula>DoNotChange[[#This Row],[MediumBurden
Threshold_Calc]]*12</calculatedColumnFormula>
    </tableColumn>
    <tableColumn id="58" xr3:uid="{D87AFF78-64C6-4C4F-8A14-981946EEC8B9}" name="LowBurden_x000a_Threshold" dataDxfId="90" dataCellStyle="Currency">
      <calculatedColumnFormula>DoNotChange[[#This Row],[LowBurden
Annual]]/12</calculatedColumnFormula>
    </tableColumn>
    <tableColumn id="61" xr3:uid="{C1F8ABB8-EFCB-4CE7-BF04-9CFC2D664E7B}" name="LowBurden_x000a_Annual" dataDxfId="89" dataCellStyle="Currency">
      <calculatedColumnFormula>(DoNotChange[[#This Row],[3RI_Calculation
Low]]/DoNotChange[[#This Row],[Y = 1/IQ1+1/IQ2+1/IQ3]])</calculatedColumnFormula>
    </tableColumn>
    <tableColumn id="40" xr3:uid="{C5C43A06-E386-46E2-95D4-D09F4F10B64F}" name="Data is to the right of this column" dataDxfId="88"/>
    <tableColumn id="22" xr3:uid="{746417E3-A1DA-49AA-A007-1B2133282C9D}" name="Community" dataDxfId="87">
      <calculatedColumnFormula>Table1422[[#This Row],[Community]]</calculatedColumnFormula>
    </tableColumn>
    <tableColumn id="28" xr3:uid="{2AEFFB49-5D80-42BE-AAD8-6F229FADB3A8}" name="IQ1_Average" dataDxfId="86" dataCellStyle="Currency">
      <calculatedColumnFormula>Table1422[[#This Row],[IQ1_Average]]</calculatedColumnFormula>
    </tableColumn>
    <tableColumn id="11" xr3:uid="{46E57482-E820-4823-8F91-68223AB0232A}" name="Community_IQ2" dataDxfId="85" dataCellStyle="Currency">
      <calculatedColumnFormula>DoNotChange[[#This Row],[Community]]</calculatedColumnFormula>
    </tableColumn>
    <tableColumn id="3" xr3:uid="{45128C73-B6E8-43C4-B21D-1C9A330DD183}" name="IQ2_Average" dataDxfId="84" dataCellStyle="Currency">
      <calculatedColumnFormula>Table1422[[#This Row],[IQ2_Average]]</calculatedColumnFormula>
    </tableColumn>
    <tableColumn id="12" xr3:uid="{E851A1CD-DE60-4E39-9906-6305440A9B34}" name="Community_IQ3" dataDxfId="83" dataCellStyle="Currency">
      <calculatedColumnFormula>DoNotChange[[#This Row],[Community]]</calculatedColumnFormula>
    </tableColumn>
    <tableColumn id="4" xr3:uid="{67C957CA-DED0-4B64-9345-27E8DBE9CE42}" name="IQ3_Average" dataDxfId="82" dataCellStyle="Currency">
      <calculatedColumnFormula>Table1422[[#This Row],[IQ3_Average]]</calculatedColumnFormula>
    </tableColumn>
    <tableColumn id="13" xr3:uid="{ECC924CE-E567-46FB-95E9-CF8A21F1DB07}" name="Community_SNAP" dataDxfId="81" dataCellStyle="Currency">
      <calculatedColumnFormula>DoNotChange[[#This Row],[Community]]</calculatedColumnFormula>
    </tableColumn>
    <tableColumn id="5" xr3:uid="{DBF55530-BAB2-4A25-8C88-D929186B9492}" name="SNAP_PercentagePoints" dataDxfId="80" dataCellStyle="Percent">
      <calculatedColumnFormula>Table1422[[#This Row],[SNAP_Average 
(Percentage Points)]]/100</calculatedColumnFormula>
    </tableColumn>
    <tableColumn id="14" xr3:uid="{C113A967-C403-4E25-B6CA-9BD452F2256C}" name="Community_PovertyLevel" dataDxfId="79">
      <calculatedColumnFormula>DoNotChange[[#This Row],[Community]]</calculatedColumnFormula>
    </tableColumn>
    <tableColumn id="6" xr3:uid="{D7E07F45-9865-4567-8BE8-0A68D6EDE4FE}" name="Poverty_PercentagePoints" dataDxfId="78" dataCellStyle="Percent">
      <calculatedColumnFormula>Table1422[[#This Row],[Poverty_Average
(Percentage Points)]]/100</calculatedColumnFormula>
    </tableColumn>
    <tableColumn id="15" xr3:uid="{9A5A23FE-181F-4E8D-8599-2F64DA271CEB}" name="Community_FTE" dataDxfId="77" dataCellStyle="Percent">
      <calculatedColumnFormula>DoNotChange[[#This Row],[Community]]</calculatedColumnFormula>
    </tableColumn>
    <tableColumn id="7" xr3:uid="{097C64C0-1540-4108-8E3E-BFCF5145CE2B}" name="FTE_PercentagePoints" dataDxfId="76" dataCellStyle="Percent">
      <calculatedColumnFormula>Table1422[[#This Row],[Full Time Employment_Average
(Percentage Points)]]/100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7E1EA8-7650-4641-B287-2139E25C33B4}" name="Table1422" displayName="Table1422" ref="A1:AM355" totalsRowShown="0" headerRowDxfId="75" dataDxfId="74">
  <sortState xmlns:xlrd2="http://schemas.microsoft.com/office/spreadsheetml/2017/richdata2" ref="A2:AK355">
    <sortCondition ref="A1:A355"/>
  </sortState>
  <tableColumns count="39">
    <tableColumn id="1" xr3:uid="{2E14F595-DA9A-4A09-92DE-6FB50E11D388}" name="Community" dataDxfId="73"/>
    <tableColumn id="50" xr3:uid="{887DEB31-C5E5-4CF5-9B85-71CA19DB3EEF}" name="IQ1_2019" dataDxfId="72" dataCellStyle="Currency"/>
    <tableColumn id="49" xr3:uid="{C7497622-9729-48E3-B6BA-89C1AB4B7C3F}" name="IQ1_2020" dataDxfId="71" dataCellStyle="Currency"/>
    <tableColumn id="2" xr3:uid="{19BB6895-54F3-4DD2-8CA7-3110580FAC4E}" name="IQ1_2021" dataDxfId="70" dataCellStyle="Currency"/>
    <tableColumn id="5" xr3:uid="{4BFEF672-1946-4351-B165-D0F2B380C139}" name="IQ1_2022" dataDxfId="69" dataCellStyle="Currency"/>
    <tableColumn id="11" xr3:uid="{7835AC57-4401-408E-A872-BA0AA0467DB5}" name="IQ1_2023" dataDxfId="68" dataCellStyle="Currency"/>
    <tableColumn id="62" xr3:uid="{359DD7CB-860F-46BD-9604-A1CD002E9F5A}" name="IQ1_Average" dataDxfId="67" dataCellStyle="Currency">
      <calculatedColumnFormula>AVERAGE(Table1422[[#This Row],[IQ1_2019]:[IQ1_2023]])</calculatedColumnFormula>
    </tableColumn>
    <tableColumn id="52" xr3:uid="{76EE9DA6-22F3-45A6-809A-FB4CABEB03A2}" name="IQ2_2019" dataDxfId="66" dataCellStyle="Currency"/>
    <tableColumn id="45" xr3:uid="{05D6A6EE-8C3F-4685-8229-7DB8560456CE}" name="IQ2_2020" dataDxfId="65" dataCellStyle="Currency"/>
    <tableColumn id="3" xr3:uid="{E048F580-A502-4979-936A-81208F8A851E}" name="IQ2_2021" dataDxfId="64" dataCellStyle="Currency"/>
    <tableColumn id="6" xr3:uid="{48D07D5F-138B-4010-9581-EE98A65B0CD8}" name="IQ2_2022" dataDxfId="63" dataCellStyle="Currency"/>
    <tableColumn id="12" xr3:uid="{53E24929-D0F3-4039-B5FE-706B84438A8A}" name="IQ2_2023" dataDxfId="62" dataCellStyle="Currency"/>
    <tableColumn id="63" xr3:uid="{60102C2B-79FA-4232-8457-512BB3328B5C}" name="IQ2_Average" dataDxfId="61" dataCellStyle="Currency">
      <calculatedColumnFormula>AVERAGE(Table1422[[#This Row],[IQ2_2019]:[IQ2_2023]])</calculatedColumnFormula>
    </tableColumn>
    <tableColumn id="55" xr3:uid="{F3BD0524-E527-48E5-A25C-E67061A56CAC}" name="IQ3_2019" dataDxfId="60" dataCellStyle="Currency"/>
    <tableColumn id="46" xr3:uid="{F09B6405-AE9C-4D33-97B5-9C888C29D500}" name="IQ3_2020" dataDxfId="59" dataCellStyle="Currency"/>
    <tableColumn id="64" xr3:uid="{FC126C5F-1516-417D-8829-0765AD61BE2B}" name="IQ3_2021" dataDxfId="58" dataCellStyle="Currency"/>
    <tableColumn id="7" xr3:uid="{7828DA6D-368C-4F9E-8A15-8E82802819CD}" name="IQ3_2022" dataDxfId="57" dataCellStyle="Currency"/>
    <tableColumn id="13" xr3:uid="{A959E8B8-10C9-4EC5-92FB-8CFF489B5AE3}" name="IQ3_2023" dataDxfId="56" dataCellStyle="Currency"/>
    <tableColumn id="4" xr3:uid="{F2AC7051-9D93-4F7A-9532-C2A7CE69307D}" name="IQ3_Average" dataDxfId="55" dataCellStyle="Currency">
      <calculatedColumnFormula>AVERAGE(Table1422[[#This Row],[IQ3_2019]:[IQ3_2023]])</calculatedColumnFormula>
    </tableColumn>
    <tableColumn id="68" xr3:uid="{DDDA9886-E727-4513-84B6-59666CDD5D54}" name="SNAP_2019_x000a_(Percentage Points)" dataDxfId="54" dataCellStyle="Percent"/>
    <tableColumn id="67" xr3:uid="{3DB7F633-3D4B-4F38-9E40-8F9D9D146B6F}" name="SNAP_2020_x000a_(Percentage Points)" dataDxfId="53" dataCellStyle="Percent"/>
    <tableColumn id="66" xr3:uid="{66B537AC-47B3-4AC3-9FDF-73812E1E79BE}" name="SNAP_2021_x000a_(Percentage Points)" dataDxfId="52" dataCellStyle="Percent"/>
    <tableColumn id="14" xr3:uid="{01411A62-1C7C-43E5-955E-3A864D426997}" name="SNAP_2022_x000a_(Percentage Points)" dataDxfId="51" dataCellStyle="Percent"/>
    <tableColumn id="8" xr3:uid="{CC3ED106-8293-415D-9F6B-DD4A5C924BA0}" name="SNAP_2023_x000a_(Percentage Points)" dataDxfId="50" dataCellStyle="Percent"/>
    <tableColumn id="78" xr3:uid="{FC6A1B80-7D9A-4362-81B5-35D3070C0572}" name="SNAP_Average _x000a_(Percentage Points)" dataDxfId="49" dataCellStyle="Percent">
      <calculatedColumnFormula>AVERAGE(#REF!)</calculatedColumnFormula>
    </tableColumn>
    <tableColumn id="73" xr3:uid="{0395B7EE-B9A0-4FCB-AC6F-084588ACED9B}" name="Poverty_2019_x000a_(Percentage Points)" dataDxfId="48" dataCellStyle="Percent"/>
    <tableColumn id="71" xr3:uid="{18DBD410-FD4C-4F76-99CB-F2F167BB99D3}" name="Poverty_2020_x000a_(Percentage Points)" dataDxfId="47" dataCellStyle="Percent"/>
    <tableColumn id="70" xr3:uid="{93ED9F3D-FAF2-42B8-BA9E-C989807F3269}" name="Poverty_2021_x000a_(Percentage Points)" dataDxfId="46" dataCellStyle="Percent"/>
    <tableColumn id="15" xr3:uid="{6CEEA990-7265-4050-B402-EC77545BA2B2}" name="Poverty_2022_x000a_(Percentage Points)" dataDxfId="45" dataCellStyle="Percent"/>
    <tableColumn id="9" xr3:uid="{A756B024-A3CB-4EB3-B692-CFD3FB620360}" name="Poverty_2023_x000a_(Percentage Points)" dataDxfId="44" dataCellStyle="Percent"/>
    <tableColumn id="79" xr3:uid="{A05C536E-CA28-40D6-BCCC-14A65B8F3319}" name="Poverty_Average_x000a_(Percentage Points)" dataDxfId="43" dataCellStyle="Percent">
      <calculatedColumnFormula>AVERAGE(#REF!)</calculatedColumnFormula>
    </tableColumn>
    <tableColumn id="75" xr3:uid="{86D2D08B-B358-4F09-9B5C-5FA256D4AA18}" name="Full Time Employment_2019_x000a_(Percentage Points)" dataDxfId="42" dataCellStyle="Percent"/>
    <tableColumn id="74" xr3:uid="{B6737180-1F73-4ACF-B0ED-513B8DD81668}" name="Full Time Employment_2020_x000a_(Percentage Points)" dataDxfId="41" dataCellStyle="Percent"/>
    <tableColumn id="80" xr3:uid="{C1B49C7E-0EC1-4998-8581-077889FDB3E4}" name="Full Time Employment_2021_x000a_(Percentage Points)" dataDxfId="40" dataCellStyle="Percent"/>
    <tableColumn id="10" xr3:uid="{276922B5-C1C7-4D52-8A91-BD3E90CB5D63}" name="Full Time Employment_2022_x000a_(Percentage Points)" dataDxfId="39" dataCellStyle="Percent"/>
    <tableColumn id="16" xr3:uid="{4378651A-75D4-4EF6-BB81-BAB023E92369}" name="Full Time Employment_2023_x000a_(Percentage Points)" dataDxfId="38" dataCellStyle="Percent"/>
    <tableColumn id="36" xr3:uid="{03F96FC7-7564-46E0-A571-44301F8B157D}" name="Full Time Employment_Average_x000a_(Percentage Points)" dataDxfId="37" dataCellStyle="Percent">
      <calculatedColumnFormula>AVERAGE(Table1422[[#This Row],[Full Time Employment_2019
(Percentage Points)]:[Full Time Employment_2023
(Percentage Points)]])</calculatedColumnFormula>
    </tableColumn>
    <tableColumn id="21" xr3:uid="{67BC37CB-849A-4076-B32A-F3B7BD1C2672}" name="Monthly Fees" dataDxfId="36" dataCellStyle="Currency"/>
    <tableColumn id="22" xr3:uid="{94DF3C82-1628-4660-9E53-6502B64B4578}" name="Notes" dataDxfId="35" dataCellStyle="Percent"/>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98F6C2-9EA5-459A-ADB2-F9DA03EA8523}" name="Table3" displayName="Table3" ref="A1:B39" totalsRowShown="0" headerRowDxfId="34">
  <autoFilter ref="A1:B39" xr:uid="{28BC9913-C331-49AA-8196-8C62316E084F}"/>
  <tableColumns count="2">
    <tableColumn id="1" xr3:uid="{F6895AF9-F061-4953-B784-A52DE9EAE8E5}" name="Header Name"/>
    <tableColumn id="2" xr3:uid="{0B42CEF2-3816-4447-9DCA-F79E544A9630}" name="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5B7D66-6D89-49E9-9D63-5D8CDF6D819C}" name="Table2" displayName="Table2" ref="A1:Z355" totalsRowShown="0" headerRowDxfId="33">
  <autoFilter ref="A1:Z355" xr:uid="{35566CAB-DCDC-4687-B8FD-8D80FBF74609}"/>
  <tableColumns count="26">
    <tableColumn id="1" xr3:uid="{DB5DC626-73A2-4CFC-8837-E511D7C0079C}" name="Community">
      <calculatedColumnFormula>Table1422[[#This Row],[Community]]</calculatedColumnFormula>
    </tableColumn>
    <tableColumn id="21" xr3:uid="{EEC367C6-0C09-4EC0-A017-1C9A80FA5811}" name="Served/Unserved"/>
    <tableColumn id="23" xr3:uid="{A49130AB-916B-46C8-8C1A-E50EDD1D2197}" name="Region"/>
    <tableColumn id="24" xr3:uid="{667D4C36-EC52-4C40-8B93-DBE6F4DFB922}" name="Community Current Service Level"/>
    <tableColumn id="25" xr3:uid="{C67CA847-7765-4ABC-9F04-E6968E06C126}" name="Community Water System"/>
    <tableColumn id="26" xr3:uid="{498338E1-FC65-48B5-A012-17D20B8475D9}" name="Community Sewer System"/>
    <tableColumn id="27" xr3:uid="{BE0A41D5-5066-4F47-B59B-2CB5F6E66E33}" name="Community Sewer Treatment Disposal"/>
    <tableColumn id="2" xr3:uid="{A8BB8ACC-D285-49D1-8330-CF173F19FE3E}" name="IQ1_Average" dataDxfId="32">
      <calculatedColumnFormula>Table1422[[#This Row],[IQ1_Average]]</calculatedColumnFormula>
    </tableColumn>
    <tableColumn id="3" xr3:uid="{D70E5FFA-0B7B-4909-BB00-4103E57DE044}" name="IQ2_Average" dataDxfId="31">
      <calculatedColumnFormula>Table1422[[#This Row],[IQ2_Average]]</calculatedColumnFormula>
    </tableColumn>
    <tableColumn id="4" xr3:uid="{8A7DB95D-892F-4FC5-B314-3FC81F6A9124}" name="IQ3_Average" dataDxfId="30">
      <calculatedColumnFormula>Table1422[[#This Row],[IQ3_Average]]</calculatedColumnFormula>
    </tableColumn>
    <tableColumn id="5" xr3:uid="{1A18A01B-8799-4DF4-8FB8-5468300E717D}" name="SNAP_Average" dataDxfId="29" dataCellStyle="Percent">
      <calculatedColumnFormula>Table1422[[#This Row],[SNAP_Average 
(Percentage Points)]]/100</calculatedColumnFormula>
    </tableColumn>
    <tableColumn id="6" xr3:uid="{30926419-4308-4B5A-89C1-7F12CBC04EBE}" name="Poverty_Average" dataDxfId="28">
      <calculatedColumnFormula>Table1422[[#This Row],[Poverty_Average
(Percentage Points)]]/100</calculatedColumnFormula>
    </tableColumn>
    <tableColumn id="7" xr3:uid="{1965B70E-F64C-4B12-AA03-65B201B77952}" name="Full Time Employment_Average" dataDxfId="27">
      <calculatedColumnFormula>Table1422[[#This Row],[Full Time Employment_Average
(Percentage Points)]]/100</calculatedColumnFormula>
    </tableColumn>
    <tableColumn id="8" xr3:uid="{BE58E64A-B818-486A-A90F-33A3700F85EC}" name="Monthly Fees" dataDxfId="26">
      <calculatedColumnFormula>Table1422[[#This Row],[Monthly Fees]]</calculatedColumnFormula>
    </tableColumn>
    <tableColumn id="9" xr3:uid="{60B91086-8378-4CC4-8A35-7C14AEF4D9A9}" name="Annual Fees">
      <calculatedColumnFormula>N2*12</calculatedColumnFormula>
    </tableColumn>
    <tableColumn id="10" xr3:uid="{32789D94-4128-4D12-8358-58AE6565CEF6}" name="RI_IQ1" dataDxfId="25" dataCellStyle="Percent">
      <calculatedColumnFormula>Table2[[#This Row],[Annual Fees]]/Table2[[#This Row],[IQ1_Average]]</calculatedColumnFormula>
    </tableColumn>
    <tableColumn id="11" xr3:uid="{0284B4D1-8B01-4549-94A8-7B1AD5B9B649}" name="RI_IQ2" dataDxfId="24" dataCellStyle="Percent">
      <calculatedColumnFormula>Table2[[#This Row],[Annual Fees]]/Table2[[#This Row],[IQ2_Average]]</calculatedColumnFormula>
    </tableColumn>
    <tableColumn id="12" xr3:uid="{C144BD5B-74D1-40B3-ACAB-9FB6016B7AB6}" name="RI_IQ3" dataDxfId="23" dataCellStyle="Percent">
      <calculatedColumnFormula>Table2[[#This Row],[Annual Fees]]/Table2[[#This Row],[IQ3_Average]]</calculatedColumnFormula>
    </tableColumn>
    <tableColumn id="13" xr3:uid="{3F04BC6F-686F-4A6F-9351-560E5480EADE}" name="RI_Village" dataDxfId="22" dataCellStyle="Percent">
      <calculatedColumnFormula>AVERAGE(Table2[[#This Row],[RI_IQ1]:[RI_IQ3]])</calculatedColumnFormula>
    </tableColumn>
    <tableColumn id="14" xr3:uid="{C48C24C9-51F3-4A07-9683-B78B34DE6F96}" name="FCI_SNAP" dataDxfId="21">
      <calculatedColumnFormula>IF(Table2[[#This Row],[SNAP_Average]]&gt;20%,1, IF(Table2[[#This Row],[SNAP_Average]]&lt;11%, 3, 2))</calculatedColumnFormula>
    </tableColumn>
    <tableColumn id="15" xr3:uid="{1CBA970D-1B9C-4AE6-ABF9-E6B79DF9DC82}" name="FCI_Poverty" dataDxfId="20">
      <calculatedColumnFormula>IF(Table2[[#This Row],[Poverty_Average]]&gt;20%,1, IF(Table2[[#This Row],[Poverty_Average]]&lt;10%, 3, 2))</calculatedColumnFormula>
    </tableColumn>
    <tableColumn id="16" xr3:uid="{34BEFA88-FE8C-4863-A289-F8A544EF74CB}" name="FCI_FullTimeEmployment" dataDxfId="19">
      <calculatedColumnFormula>IF(Table2[[#This Row],[Full Time Employment_Average]]&lt;30%,1, IF(Table2[[#This Row],[Full Time Employment_Average]]&gt;50%, 3, 2))</calculatedColumnFormula>
    </tableColumn>
    <tableColumn id="17" xr3:uid="{091D3828-BDA7-417D-BF07-F4AE5741B8DC}" name="FCI_Village" dataDxfId="18">
      <calculatedColumnFormula>AVERAGE(Table2[[#This Row],[FCI_SNAP]:[FCI_FullTimeEmployment]])</calculatedColumnFormula>
    </tableColumn>
    <tableColumn id="18" xr3:uid="{E12BC918-EB9B-434E-BBB8-EE7B9348D7E2}" name="Affordability Assessment" dataDxfId="17">
      <calculatedColumnFormula>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calculatedColumnFormula>
    </tableColumn>
    <tableColumn id="20" xr3:uid="{C647DE44-FF54-4CE5-9ABF-B73D0939A02D}" name="Low Burden Threshold" dataDxfId="16"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Row],[IQ2_Average]])*(3*0.02)/12,IF(I51&lt;=1.5,"NA")))</calculatedColumnFormula>
    </tableColumn>
    <tableColumn id="19" xr3:uid="{BE967FAE-995A-47D4-B09F-8D9FDAC185F6}" name="Medium Burden Threshold" dataDxfId="15"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954B2-2423-4D5F-898A-3D0C2CB49AD2}">
  <dimension ref="A1:AP491"/>
  <sheetViews>
    <sheetView tabSelected="1" topLeftCell="A38" zoomScale="110" zoomScaleNormal="110" workbookViewId="0">
      <selection activeCell="M59" sqref="M59"/>
    </sheetView>
  </sheetViews>
  <sheetFormatPr defaultRowHeight="15" x14ac:dyDescent="0.25"/>
  <cols>
    <col min="1" max="1" width="4.85546875" customWidth="1"/>
    <col min="2" max="2" width="24.7109375" customWidth="1"/>
    <col min="3" max="3" width="17" customWidth="1"/>
    <col min="4" max="4" width="10.85546875" customWidth="1"/>
    <col min="5" max="5" width="21.42578125" customWidth="1"/>
    <col min="6" max="6" width="8.85546875" style="1"/>
    <col min="7" max="7" width="13.5703125" customWidth="1"/>
  </cols>
  <sheetData>
    <row r="1" spans="1:42" ht="14.25" x14ac:dyDescent="0.25">
      <c r="A1" s="1"/>
      <c r="B1" s="1"/>
      <c r="C1" s="1"/>
      <c r="D1" s="1"/>
      <c r="E1" s="1"/>
    </row>
    <row r="2" spans="1:42" ht="28.5" x14ac:dyDescent="0.25">
      <c r="A2" s="202" t="s">
        <v>0</v>
      </c>
      <c r="B2" s="202"/>
      <c r="C2" s="202"/>
      <c r="D2" s="202"/>
      <c r="E2" s="202"/>
    </row>
    <row r="3" spans="1:42" ht="12.2" customHeight="1" x14ac:dyDescent="0.25">
      <c r="A3" s="198"/>
      <c r="B3" s="198"/>
      <c r="C3" s="198"/>
      <c r="D3" s="198"/>
      <c r="E3" s="198"/>
    </row>
    <row r="4" spans="1:42" ht="9.75" customHeight="1" x14ac:dyDescent="0.25">
      <c r="A4" s="24"/>
      <c r="B4" s="24"/>
      <c r="C4" s="24"/>
      <c r="D4" s="24"/>
      <c r="E4" s="24"/>
    </row>
    <row r="5" spans="1:42" ht="31.9" customHeight="1" x14ac:dyDescent="0.25">
      <c r="A5" s="24"/>
      <c r="B5" s="22" t="s">
        <v>1</v>
      </c>
      <c r="C5" s="36" t="s">
        <v>2</v>
      </c>
      <c r="D5" s="209" t="s">
        <v>3</v>
      </c>
      <c r="E5" s="210"/>
    </row>
    <row r="6" spans="1:42" ht="14.25" x14ac:dyDescent="0.25">
      <c r="A6" s="1"/>
      <c r="B6" s="1"/>
      <c r="C6" s="133"/>
      <c r="D6" s="1"/>
      <c r="E6" s="1"/>
    </row>
    <row r="7" spans="1:42" ht="43.15" customHeight="1" x14ac:dyDescent="0.25">
      <c r="A7" s="1"/>
      <c r="B7" s="22" t="s">
        <v>4</v>
      </c>
      <c r="C7" s="135" t="str">
        <f>VLOOKUP(C5, DoNotChange[[#All],[Community_Affordability]:[Affordability]], 2, FALSE)</f>
        <v>High Burden</v>
      </c>
      <c r="D7" s="1"/>
      <c r="E7" s="1"/>
    </row>
    <row r="8" spans="1:42" ht="14.45" customHeight="1" thickBot="1" x14ac:dyDescent="0.3">
      <c r="A8" s="11"/>
      <c r="B8" s="41"/>
      <c r="C8" s="134"/>
      <c r="D8" s="11"/>
      <c r="E8" s="11"/>
    </row>
    <row r="9" spans="1:42" ht="24" customHeight="1" thickBot="1" x14ac:dyDescent="0.4">
      <c r="A9" s="23"/>
      <c r="B9" s="203" t="s">
        <v>5</v>
      </c>
      <c r="C9" s="203"/>
      <c r="D9" s="204"/>
      <c r="E9" s="204"/>
    </row>
    <row r="10" spans="1:42" ht="14.45" customHeight="1" x14ac:dyDescent="0.25">
      <c r="A10" s="1"/>
      <c r="B10" s="13"/>
      <c r="C10" s="20"/>
      <c r="D10" s="1"/>
      <c r="E10" s="1"/>
    </row>
    <row r="11" spans="1:42" ht="14.45" customHeight="1" x14ac:dyDescent="0.25">
      <c r="A11" s="1"/>
      <c r="B11" s="13"/>
      <c r="C11" s="25" t="s">
        <v>6</v>
      </c>
      <c r="D11" s="1"/>
      <c r="E11" s="25" t="s">
        <v>7</v>
      </c>
    </row>
    <row r="12" spans="1:42" ht="28.15" customHeight="1" x14ac:dyDescent="0.25">
      <c r="A12" s="1"/>
      <c r="B12" s="2" t="s">
        <v>8</v>
      </c>
      <c r="C12" s="40">
        <f>VLOOKUP(C5, DoNotChange[[#All],[Community_Medium
Monthly]:[Medium_Burden
ThresholdMonthly]], 2, FALSE)</f>
        <v>42.7</v>
      </c>
      <c r="D12" s="1"/>
      <c r="E12" s="38">
        <f>C12*12</f>
        <v>512.40000000000009</v>
      </c>
    </row>
    <row r="13" spans="1:42" ht="12.2" customHeight="1" x14ac:dyDescent="0.25">
      <c r="A13" s="1"/>
      <c r="B13" s="2"/>
      <c r="C13" s="39"/>
      <c r="D13" s="1"/>
      <c r="E13" s="1"/>
      <c r="J13" s="26"/>
    </row>
    <row r="14" spans="1:42" ht="73.900000000000006" customHeight="1" x14ac:dyDescent="0.25">
      <c r="A14" s="1"/>
      <c r="B14" s="49" t="s">
        <v>9</v>
      </c>
      <c r="C14" s="48" t="str">
        <f>VLOOKUP(C5,DoNotChange[[#All],[Commmunity_Low
Monthly]:[Low_Burden
ThresholdMonthly]], 2, FALSE)</f>
        <v>Any fee will be at least a medium burden</v>
      </c>
      <c r="D14" s="1"/>
      <c r="E14" s="50" t="str">
        <f>IF(C14="Any fee will be at least a medium burden", "!", IF(C14&gt;0, C14*12))</f>
        <v>!</v>
      </c>
    </row>
    <row r="15" spans="1:42" s="10" customFormat="1" ht="15.6" customHeight="1" thickBot="1" x14ac:dyDescent="0.3">
      <c r="A15" s="11"/>
      <c r="B15" s="11"/>
      <c r="C15" s="21"/>
      <c r="D15" s="11"/>
      <c r="E15" s="12"/>
      <c r="F15" s="1"/>
      <c r="G15"/>
      <c r="H15"/>
      <c r="I15"/>
      <c r="J15"/>
      <c r="K15"/>
      <c r="L15"/>
      <c r="M15"/>
      <c r="N15"/>
      <c r="O15"/>
      <c r="P15"/>
      <c r="Q15"/>
      <c r="R15"/>
      <c r="S15"/>
      <c r="T15"/>
      <c r="U15"/>
      <c r="V15"/>
      <c r="W15"/>
      <c r="X15"/>
      <c r="Y15"/>
      <c r="Z15"/>
      <c r="AA15"/>
      <c r="AB15"/>
      <c r="AC15"/>
      <c r="AD15"/>
      <c r="AE15"/>
      <c r="AF15"/>
      <c r="AG15"/>
      <c r="AH15"/>
      <c r="AI15"/>
      <c r="AJ15"/>
      <c r="AK15"/>
      <c r="AL15"/>
      <c r="AM15"/>
      <c r="AN15"/>
      <c r="AO15"/>
      <c r="AP15"/>
    </row>
    <row r="16" spans="1:42" ht="12.6" customHeight="1" x14ac:dyDescent="0.25">
      <c r="A16" s="206" t="s">
        <v>10</v>
      </c>
      <c r="B16" s="206"/>
      <c r="C16" s="206"/>
      <c r="D16" s="206"/>
      <c r="E16" s="206"/>
    </row>
    <row r="17" spans="1:5" ht="11.45" customHeight="1" thickBot="1" x14ac:dyDescent="0.3">
      <c r="A17" s="207"/>
      <c r="B17" s="207"/>
      <c r="C17" s="207"/>
      <c r="D17" s="207"/>
      <c r="E17" s="207"/>
    </row>
    <row r="18" spans="1:5" ht="11.45" customHeight="1" x14ac:dyDescent="0.25">
      <c r="A18" s="1"/>
      <c r="B18" s="1"/>
      <c r="C18" s="3"/>
      <c r="D18" s="3"/>
      <c r="E18" s="3"/>
    </row>
    <row r="19" spans="1:5" ht="15.6" customHeight="1" x14ac:dyDescent="0.35">
      <c r="A19" s="1"/>
      <c r="B19" s="201" t="s">
        <v>11</v>
      </c>
      <c r="C19" s="201"/>
      <c r="D19" s="201"/>
      <c r="E19" s="3"/>
    </row>
    <row r="20" spans="1:5" ht="15.6" customHeight="1" x14ac:dyDescent="0.35">
      <c r="A20" s="1"/>
      <c r="B20" s="197"/>
      <c r="C20" s="197"/>
      <c r="D20" s="197"/>
      <c r="E20" s="3"/>
    </row>
    <row r="21" spans="1:5" ht="15.6" customHeight="1" x14ac:dyDescent="0.25">
      <c r="A21" s="2"/>
      <c r="B21" s="13" t="s">
        <v>12</v>
      </c>
      <c r="C21" s="13"/>
      <c r="D21" s="5"/>
      <c r="E21" s="5"/>
    </row>
    <row r="22" spans="1:5" ht="20.45" customHeight="1" x14ac:dyDescent="0.25">
      <c r="A22" s="1"/>
      <c r="B22" s="16"/>
      <c r="C22" s="17"/>
      <c r="D22" s="14"/>
      <c r="E22" s="14"/>
    </row>
    <row r="23" spans="1:5" ht="84.2" customHeight="1" x14ac:dyDescent="0.25">
      <c r="A23" s="1"/>
      <c r="B23" s="28" t="s">
        <v>13</v>
      </c>
      <c r="C23" s="37">
        <f>VLOOKUP(C5, DoNotChange[[#All],[Community_Month]:[Monthly_Fees]], 2, FALSE)</f>
        <v>70</v>
      </c>
      <c r="D23" s="47"/>
      <c r="E23" s="16" t="str">
        <f>VLOOKUP(C5, DoNotChange[[#All],[Community_Notes]:[Notes]], 2, FALSE)</f>
        <v>This is the reported user fee for combined water and sewer services.</v>
      </c>
    </row>
    <row r="24" spans="1:5" ht="15" customHeight="1" x14ac:dyDescent="0.25">
      <c r="A24" s="1"/>
      <c r="B24" s="16"/>
      <c r="C24" s="18"/>
      <c r="D24" s="1"/>
      <c r="E24" s="1"/>
    </row>
    <row r="25" spans="1:5" ht="15.6" customHeight="1" x14ac:dyDescent="0.25">
      <c r="A25" s="1"/>
      <c r="B25" s="3" t="s">
        <v>14</v>
      </c>
      <c r="C25" s="120">
        <f>VLOOKUP(C5, DoNotChange[[#All],[Community_Annual]:[Annual_Fees]], 2, FALSE)</f>
        <v>840</v>
      </c>
      <c r="D25" s="5"/>
      <c r="E25" s="5"/>
    </row>
    <row r="26" spans="1:5" ht="15.6" customHeight="1" x14ac:dyDescent="0.25">
      <c r="A26" s="1"/>
      <c r="B26" s="3"/>
      <c r="C26" s="7"/>
      <c r="D26" s="5"/>
      <c r="E26" s="5"/>
    </row>
    <row r="27" spans="1:5" ht="15.6" customHeight="1" x14ac:dyDescent="0.25">
      <c r="A27" s="1"/>
      <c r="B27" s="205" t="s">
        <v>15</v>
      </c>
      <c r="C27" s="205"/>
      <c r="D27" s="205"/>
      <c r="E27" s="205"/>
    </row>
    <row r="28" spans="1:5" ht="16.149999999999999" customHeight="1" x14ac:dyDescent="0.25">
      <c r="A28" s="1"/>
      <c r="B28" s="8" t="s">
        <v>16</v>
      </c>
      <c r="C28" s="29" t="s">
        <v>17</v>
      </c>
      <c r="D28" s="208"/>
      <c r="E28" s="208"/>
    </row>
    <row r="29" spans="1:5" ht="28.5" x14ac:dyDescent="0.25">
      <c r="A29" s="1"/>
      <c r="B29" s="3" t="s">
        <v>18</v>
      </c>
      <c r="C29" s="123">
        <f>VLOOKUP(C5,DoNotChange[[#All],[Community]:[IQ1_Average]],2,FALSE)</f>
        <v>17197.599999999999</v>
      </c>
      <c r="D29" s="124"/>
      <c r="E29" s="125">
        <f>VLOOKUP(C5, DoNotChange[[#All],[Community_RI_IQ1]:[RI_IQ1]], 2, FALSE)</f>
        <v>4.8844024747639207E-2</v>
      </c>
    </row>
    <row r="30" spans="1:5" ht="28.5" x14ac:dyDescent="0.25">
      <c r="A30" s="1"/>
      <c r="B30" s="9" t="s">
        <v>19</v>
      </c>
      <c r="C30" s="123">
        <f>VLOOKUP(C5,DoNotChange[[Community_IQ2]:[IQ2_Average]],2,FALSE)</f>
        <v>27513.200000000001</v>
      </c>
      <c r="D30" s="124"/>
      <c r="E30" s="125">
        <f>VLOOKUP(C5, DoNotChange[[#All],[Community_RI_IQ2]:[RI_IQ2]], 2, FALSE)</f>
        <v>3.0530799761568993E-2</v>
      </c>
    </row>
    <row r="31" spans="1:5" ht="14.25" x14ac:dyDescent="0.25">
      <c r="A31" s="1"/>
      <c r="B31" s="1" t="s">
        <v>20</v>
      </c>
      <c r="C31" s="123">
        <f>VLOOKUP(C5,DoNotChange[[Community_IQ3]:[IQ3_Average]],2,FALSE)</f>
        <v>44347.6</v>
      </c>
      <c r="D31" s="124"/>
      <c r="E31" s="125">
        <f>VLOOKUP(C5, DoNotChange[[#All],[Community_RI_IQ3]:[RI_IQ3]], 2, FALSE)</f>
        <v>1.8941273033940959E-2</v>
      </c>
    </row>
    <row r="32" spans="1:5" ht="14.25" x14ac:dyDescent="0.25">
      <c r="A32" s="1"/>
      <c r="B32" s="1"/>
      <c r="C32" s="30"/>
      <c r="D32" s="6"/>
      <c r="E32" s="6"/>
    </row>
    <row r="33" spans="1:5" ht="14.25" x14ac:dyDescent="0.25">
      <c r="A33" s="1"/>
      <c r="B33" s="205" t="s">
        <v>21</v>
      </c>
      <c r="C33" s="205"/>
      <c r="D33" s="205"/>
      <c r="E33" s="205"/>
    </row>
    <row r="34" spans="1:5" ht="14.25" x14ac:dyDescent="0.25">
      <c r="A34" s="1"/>
      <c r="B34" s="9" t="s">
        <v>22</v>
      </c>
      <c r="C34" s="122">
        <f>VLOOKUP(C5, DoNotChange[[#All],[Community_VillageRI]:[Village_RI]], 2, FALSE)</f>
        <v>3.277203251438305E-2</v>
      </c>
      <c r="D34" s="19"/>
      <c r="E34" s="4"/>
    </row>
    <row r="35" spans="1:5" ht="14.25" x14ac:dyDescent="0.25">
      <c r="A35" s="1"/>
      <c r="B35" s="1"/>
      <c r="C35" s="15"/>
      <c r="D35" s="1"/>
      <c r="E35" s="4"/>
    </row>
    <row r="36" spans="1:5" ht="14.25" x14ac:dyDescent="0.25">
      <c r="A36" s="1"/>
      <c r="B36" s="1"/>
      <c r="C36" s="1"/>
      <c r="D36" s="1"/>
      <c r="E36" s="4"/>
    </row>
    <row r="37" spans="1:5" ht="14.45" customHeight="1" x14ac:dyDescent="0.3">
      <c r="A37" s="1"/>
      <c r="B37" s="201" t="s">
        <v>23</v>
      </c>
      <c r="C37" s="201"/>
      <c r="D37" s="201"/>
      <c r="E37" s="201"/>
    </row>
    <row r="38" spans="1:5" x14ac:dyDescent="0.25">
      <c r="A38" s="1"/>
      <c r="B38" s="1"/>
      <c r="C38" s="1"/>
      <c r="D38" s="1"/>
      <c r="E38" s="1"/>
    </row>
    <row r="39" spans="1:5" x14ac:dyDescent="0.25">
      <c r="A39" s="1"/>
      <c r="B39" s="205" t="s">
        <v>24</v>
      </c>
      <c r="C39" s="205"/>
      <c r="D39" s="205"/>
      <c r="E39" s="205"/>
    </row>
    <row r="40" spans="1:5" x14ac:dyDescent="0.25">
      <c r="A40" s="1"/>
      <c r="B40" s="199"/>
      <c r="C40" s="199"/>
      <c r="D40" s="199"/>
      <c r="E40" s="199"/>
    </row>
    <row r="41" spans="1:5" x14ac:dyDescent="0.25">
      <c r="A41" s="1"/>
      <c r="B41" s="45" t="s">
        <v>25</v>
      </c>
      <c r="C41" s="46" t="s">
        <v>26</v>
      </c>
      <c r="D41" s="46" t="s">
        <v>27</v>
      </c>
      <c r="E41" s="1"/>
    </row>
    <row r="42" spans="1:5" ht="30" x14ac:dyDescent="0.25">
      <c r="A42" s="1"/>
      <c r="B42" s="157" t="s">
        <v>28</v>
      </c>
      <c r="C42" s="121">
        <f>VLOOKUP(C5, DoNotChange[[#All],[Community_SNAP]:[SNAP_PercentagePoints]],2,FALSE)</f>
        <v>0.48219999999999996</v>
      </c>
      <c r="D42" s="42">
        <f>VLOOKUP(C5, DoNotChange[[#All],[Community_SNAPFCI]:[SNAP_FCI]], 2, FALSE)</f>
        <v>1</v>
      </c>
      <c r="E42" s="27"/>
    </row>
    <row r="43" spans="1:5" ht="30" x14ac:dyDescent="0.25">
      <c r="A43" s="1"/>
      <c r="B43" s="9" t="s">
        <v>29</v>
      </c>
      <c r="C43" s="43">
        <f>VLOOKUP(C5, DoNotChange[[#All],[Community_PovertyLevel]:[Poverty_PercentagePoints]],2,FALSE)</f>
        <v>0.49060000000000004</v>
      </c>
      <c r="D43" s="42">
        <f>VLOOKUP(C5, DoNotChange[[#All],[Community_PovertyFCI]:[Poverty_FCI]], 2, FALSE)</f>
        <v>1</v>
      </c>
      <c r="E43" s="1"/>
    </row>
    <row r="44" spans="1:5" ht="27.75" customHeight="1" x14ac:dyDescent="0.25">
      <c r="A44" s="1"/>
      <c r="B44" s="9" t="s">
        <v>30</v>
      </c>
      <c r="C44" s="43">
        <f>VLOOKUP(C5,DoNotChange[[#All],[Community_FTE]:[FTE_PercentagePoints]],2,FALSE)</f>
        <v>0.19839999999999999</v>
      </c>
      <c r="D44" s="42">
        <f>VLOOKUP(C5, DoNotChange[[#All],[Community_FTEFCI]:[FTE_FCI]], 2, FALSE)</f>
        <v>1</v>
      </c>
      <c r="E44" s="27"/>
    </row>
    <row r="45" spans="1:5" x14ac:dyDescent="0.25">
      <c r="A45" s="1"/>
      <c r="B45" s="1"/>
      <c r="C45" s="31"/>
      <c r="D45" s="1"/>
      <c r="E45" s="1"/>
    </row>
    <row r="46" spans="1:5" ht="17.45" customHeight="1" x14ac:dyDescent="0.25">
      <c r="A46" s="1"/>
      <c r="B46" s="205" t="s">
        <v>31</v>
      </c>
      <c r="C46" s="205"/>
      <c r="D46" s="205"/>
      <c r="E46" s="205"/>
    </row>
    <row r="47" spans="1:5" ht="11.45" customHeight="1" x14ac:dyDescent="0.25">
      <c r="A47" s="1"/>
      <c r="B47" s="199"/>
      <c r="C47" s="199"/>
      <c r="D47" s="199"/>
      <c r="E47" s="199"/>
    </row>
    <row r="48" spans="1:5" ht="13.9" customHeight="1" x14ac:dyDescent="0.25">
      <c r="A48" s="1"/>
      <c r="B48" s="1" t="s">
        <v>32</v>
      </c>
      <c r="C48" s="44">
        <f>VLOOKUP(C5,DoNotChange[[#All],[Community_FCI]:[Village_FCI]],2,FALSE)</f>
        <v>1</v>
      </c>
      <c r="D48" s="19"/>
      <c r="E48" s="1"/>
    </row>
    <row r="49" spans="1:5" x14ac:dyDescent="0.25">
      <c r="A49" s="1"/>
      <c r="B49" s="1"/>
      <c r="C49" s="1"/>
      <c r="D49" s="1"/>
      <c r="E49" s="1"/>
    </row>
    <row r="50" spans="1:5" ht="18.75" x14ac:dyDescent="0.3">
      <c r="A50" s="1"/>
      <c r="B50" s="201"/>
      <c r="C50" s="201"/>
      <c r="D50" s="201"/>
      <c r="E50" s="201"/>
    </row>
    <row r="51" spans="1:5" customFormat="1" ht="12.2" customHeight="1" x14ac:dyDescent="0.25">
      <c r="B51" s="200"/>
      <c r="C51" s="200"/>
      <c r="D51" s="200"/>
      <c r="E51" s="200"/>
    </row>
    <row r="52" spans="1:5" customFormat="1" x14ac:dyDescent="0.25"/>
    <row r="53" spans="1:5" customFormat="1" x14ac:dyDescent="0.25"/>
    <row r="54" spans="1:5" customFormat="1" x14ac:dyDescent="0.25"/>
    <row r="55" spans="1:5" customFormat="1" x14ac:dyDescent="0.25"/>
    <row r="56" spans="1:5" customFormat="1" x14ac:dyDescent="0.25"/>
    <row r="57" spans="1:5" customFormat="1" x14ac:dyDescent="0.25"/>
    <row r="58" spans="1:5" customFormat="1" x14ac:dyDescent="0.25"/>
    <row r="59" spans="1:5" customFormat="1" x14ac:dyDescent="0.25"/>
    <row r="60" spans="1:5" customFormat="1" x14ac:dyDescent="0.25"/>
    <row r="61" spans="1:5" customFormat="1" x14ac:dyDescent="0.25"/>
    <row r="62" spans="1:5" customFormat="1" x14ac:dyDescent="0.25"/>
    <row r="63" spans="1:5" customFormat="1" x14ac:dyDescent="0.25"/>
    <row r="64" spans="1:5" customFormat="1" x14ac:dyDescent="0.25"/>
    <row r="65" spans="2:2" customFormat="1" x14ac:dyDescent="0.25"/>
    <row r="66" spans="2:2" customFormat="1" ht="18.75" x14ac:dyDescent="0.3">
      <c r="B66" s="35"/>
    </row>
    <row r="67" spans="2:2" customFormat="1" x14ac:dyDescent="0.25"/>
    <row r="68" spans="2:2" customFormat="1" x14ac:dyDescent="0.25"/>
    <row r="69" spans="2:2" customFormat="1" x14ac:dyDescent="0.25"/>
    <row r="70" spans="2:2" customFormat="1" x14ac:dyDescent="0.25"/>
    <row r="71" spans="2:2" customFormat="1" x14ac:dyDescent="0.25"/>
    <row r="72" spans="2:2" customFormat="1" x14ac:dyDescent="0.25"/>
    <row r="73" spans="2:2" customFormat="1" x14ac:dyDescent="0.25"/>
    <row r="74" spans="2:2" customFormat="1" x14ac:dyDescent="0.25"/>
    <row r="75" spans="2:2" customFormat="1" x14ac:dyDescent="0.25"/>
    <row r="76" spans="2:2" customFormat="1" x14ac:dyDescent="0.25"/>
    <row r="77" spans="2:2" customFormat="1" x14ac:dyDescent="0.25"/>
    <row r="78" spans="2:2" customFormat="1" x14ac:dyDescent="0.25"/>
    <row r="79" spans="2:2" customFormat="1" x14ac:dyDescent="0.25"/>
    <row r="80" spans="2:2"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sheetData>
  <mergeCells count="13">
    <mergeCell ref="B51:E51"/>
    <mergeCell ref="B50:E50"/>
    <mergeCell ref="A2:E2"/>
    <mergeCell ref="B9:E9"/>
    <mergeCell ref="B46:E46"/>
    <mergeCell ref="A16:E17"/>
    <mergeCell ref="B19:D19"/>
    <mergeCell ref="B27:E27"/>
    <mergeCell ref="B33:E33"/>
    <mergeCell ref="B37:E37"/>
    <mergeCell ref="B39:E39"/>
    <mergeCell ref="D28:E28"/>
    <mergeCell ref="D5:E5"/>
  </mergeCells>
  <phoneticPr fontId="3" type="noConversion"/>
  <conditionalFormatting sqref="C7">
    <cfRule type="cellIs" dxfId="14" priority="3" operator="equal">
      <formula>"NA"</formula>
    </cfRule>
    <cfRule type="expression" dxfId="13" priority="17">
      <formula>$C$7="High Burden"</formula>
    </cfRule>
    <cfRule type="expression" dxfId="12" priority="18">
      <formula>$C$7="Low Burden"</formula>
    </cfRule>
    <cfRule type="expression" dxfId="11" priority="19">
      <formula>$C$7 = "Medium Burden"</formula>
    </cfRule>
  </conditionalFormatting>
  <conditionalFormatting sqref="C14">
    <cfRule type="cellIs" dxfId="10" priority="8" operator="between">
      <formula>0</formula>
      <formula>1000</formula>
    </cfRule>
    <cfRule type="containsText" dxfId="9" priority="11" operator="containsText" text="!">
      <formula>NOT(ISERROR(SEARCH("!",C14)))</formula>
    </cfRule>
  </conditionalFormatting>
  <conditionalFormatting sqref="C22 C24">
    <cfRule type="expression" dxfId="8" priority="27">
      <formula>#REF!="This is the reported user fee for the community, which includes the 4% sales tax. You can enter a different fee by typing it in. "</formula>
    </cfRule>
    <cfRule type="expression" dxfId="7" priority="28">
      <formula>#REF!="This is the reported user fee (sewer only)for the community. You can enter a different fee by typing it in."</formula>
    </cfRule>
    <cfRule type="expression" dxfId="6" priority="29">
      <formula>#REF!="This is the reported user fee for the community. You can enter a different fee by typing it in. "</formula>
    </cfRule>
    <cfRule type="expression" dxfId="5" priority="30">
      <formula>#REF!="This is the minimum callout fee for drinking water for the community. You can enter a different fee by typing it in. "</formula>
    </cfRule>
    <cfRule type="expression" dxfId="4" priority="31">
      <formula>#REF!="To continue, please enter the user fee for this community"</formula>
    </cfRule>
  </conditionalFormatting>
  <conditionalFormatting sqref="C24 C22">
    <cfRule type="expression" dxfId="3" priority="26">
      <formula>#REF!="This is the reported user fee for the community. You can enter a different fee by typing it in. "</formula>
    </cfRule>
  </conditionalFormatting>
  <conditionalFormatting sqref="E14">
    <cfRule type="containsText" dxfId="1" priority="9" operator="containsText" text="Any fee will be at least a medium burden in this community">
      <formula>NOT(ISERROR(SEARCH("Any fee will be at least a medium burden in this community",E14)))</formula>
    </cfRule>
    <cfRule type="containsText" dxfId="0" priority="10" operator="containsText" text="&quot;Any fee will be at least a medium burden in this community&quot;">
      <formula>NOT(ISERROR(SEARCH("""Any fee will be at least a medium burden in this community""",E14)))</formula>
    </cfRule>
  </conditionalFormatting>
  <dataValidations xWindow="978" yWindow="387" count="1">
    <dataValidation showDropDown="1" showInputMessage="1" showErrorMessage="1" promptTitle="Communities" prompt="Please select a community from the drop down menu" sqref="C7:C8 C10:C14" xr:uid="{502804B8-66B6-4AA6-A5F1-B4E11C0FFFCE}"/>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6" operator="containsText" id="{CBD835E4-5E5C-4079-98BF-6EC1586E4458}">
            <xm:f>NOT(ISERROR(SEARCH("-",C24)))</xm:f>
            <xm:f>"-"</xm:f>
            <x14:dxf>
              <fill>
                <patternFill>
                  <bgColor rgb="FFCC99FF"/>
                </patternFill>
              </fill>
            </x14:dxf>
          </x14:cfRule>
          <xm:sqref>C24</xm:sqref>
        </x14:conditionalFormatting>
      </x14:conditionalFormattings>
    </ext>
    <ext xmlns:x14="http://schemas.microsoft.com/office/spreadsheetml/2009/9/main" uri="{CCE6A557-97BC-4b89-ADB6-D9C93CAAB3DF}">
      <x14:dataValidations xmlns:xm="http://schemas.microsoft.com/office/excel/2006/main" xWindow="978" yWindow="387" count="1">
        <x14:dataValidation type="list" allowBlank="1" showInputMessage="1" showErrorMessage="1" promptTitle="Select a Community" prompt="Select a Community" xr:uid="{031AEBB1-356A-4599-99CF-CD86B3ABA49F}">
          <x14:formula1>
            <xm:f>'Community info - DO NOT CHANGE'!$AS$2:$AS$355</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CE60-A904-4059-9782-FB0BC900065E}">
  <sheetPr>
    <tabColor rgb="FFA50021"/>
  </sheetPr>
  <dimension ref="A1:BD356"/>
  <sheetViews>
    <sheetView topLeftCell="E36" zoomScale="75" zoomScaleNormal="75" workbookViewId="0">
      <selection activeCell="E73" sqref="E73"/>
    </sheetView>
  </sheetViews>
  <sheetFormatPr defaultRowHeight="15" x14ac:dyDescent="0.25"/>
  <cols>
    <col min="1" max="3" width="18.28515625" customWidth="1"/>
    <col min="4" max="4" width="17.5703125" style="111" customWidth="1"/>
    <col min="5" max="6" width="19.85546875" style="111" customWidth="1"/>
    <col min="7" max="7" width="18.28515625" customWidth="1"/>
    <col min="8" max="8" width="16.5703125" style="142" customWidth="1"/>
    <col min="9" max="10" width="16.5703125" style="111" customWidth="1"/>
    <col min="11" max="11" width="18.28515625" customWidth="1"/>
    <col min="12" max="12" width="12.7109375" style="103" customWidth="1"/>
    <col min="13" max="13" width="18.28515625" customWidth="1"/>
    <col min="14" max="14" width="12.7109375" style="103" customWidth="1"/>
    <col min="15" max="15" width="30.28515625" customWidth="1"/>
    <col min="16" max="16" width="83" customWidth="1"/>
    <col min="17" max="17" width="38.28515625" customWidth="1"/>
    <col min="18" max="18" width="18.7109375" customWidth="1"/>
    <col min="19" max="19" width="9.140625" style="91" customWidth="1"/>
    <col min="20" max="20" width="17.5703125" customWidth="1"/>
    <col min="21" max="21" width="8.7109375" style="91" customWidth="1"/>
    <col min="22" max="22" width="18.7109375" customWidth="1"/>
    <col min="23" max="23" width="8.7109375" style="91" customWidth="1"/>
    <col min="24" max="24" width="20.28515625" customWidth="1"/>
    <col min="25" max="25" width="11.140625" style="91" customWidth="1"/>
    <col min="26" max="26" width="19.7109375" customWidth="1"/>
    <col min="27" max="27" width="9.7109375" style="90" customWidth="1"/>
    <col min="28" max="28" width="21.28515625" customWidth="1"/>
    <col min="29" max="29" width="11.7109375" style="90" customWidth="1"/>
    <col min="30" max="30" width="17.5703125" customWidth="1"/>
    <col min="31" max="31" width="8.85546875" style="90" customWidth="1"/>
    <col min="32" max="32" width="15.7109375" customWidth="1"/>
    <col min="33" max="33" width="11.5703125" style="90" customWidth="1"/>
    <col min="34" max="34" width="25.7109375" style="90" customWidth="1"/>
    <col min="35" max="36" width="14.7109375" style="90" customWidth="1"/>
    <col min="37" max="37" width="22.5703125" style="116" customWidth="1"/>
    <col min="38" max="39" width="22.5703125" style="108" customWidth="1"/>
    <col min="40" max="41" width="17.140625" style="103" customWidth="1"/>
    <col min="42" max="42" width="22.5703125" style="138" customWidth="1"/>
    <col min="43" max="43" width="22.5703125" style="103" customWidth="1"/>
    <col min="44" max="44" width="25.5703125" customWidth="1"/>
    <col min="45" max="45" width="19.140625" customWidth="1"/>
    <col min="46" max="46" width="15.7109375" style="90" customWidth="1"/>
    <col min="47" max="47" width="19" customWidth="1"/>
    <col min="48" max="48" width="13.7109375" customWidth="1"/>
    <col min="49" max="49" width="18.7109375" customWidth="1"/>
    <col min="50" max="50" width="14.5703125" customWidth="1"/>
    <col min="51" max="51" width="17.7109375" customWidth="1"/>
    <col min="52" max="52" width="23.140625" style="92" customWidth="1"/>
    <col min="53" max="53" width="21.7109375" style="73" customWidth="1"/>
    <col min="54" max="54" width="25.42578125" style="92" customWidth="1"/>
    <col min="55" max="55" width="16.28515625" style="73" customWidth="1"/>
    <col min="56" max="56" width="21.28515625" style="92" customWidth="1"/>
  </cols>
  <sheetData>
    <row r="1" spans="1:56" s="83" customFormat="1" ht="28.5" x14ac:dyDescent="0.25">
      <c r="A1" s="76" t="s">
        <v>33</v>
      </c>
      <c r="B1" s="101" t="s">
        <v>34</v>
      </c>
      <c r="C1" s="34" t="s">
        <v>35</v>
      </c>
      <c r="D1" s="117" t="s">
        <v>36</v>
      </c>
      <c r="E1" s="119" t="s">
        <v>37</v>
      </c>
      <c r="F1" s="117" t="s">
        <v>38</v>
      </c>
      <c r="G1" s="34" t="s">
        <v>39</v>
      </c>
      <c r="H1" s="139" t="s">
        <v>40</v>
      </c>
      <c r="I1" s="119" t="s">
        <v>41</v>
      </c>
      <c r="J1" s="117" t="s">
        <v>42</v>
      </c>
      <c r="K1" s="76" t="s">
        <v>43</v>
      </c>
      <c r="L1" s="104" t="s">
        <v>44</v>
      </c>
      <c r="M1" s="76" t="s">
        <v>45</v>
      </c>
      <c r="N1" s="80" t="s">
        <v>46</v>
      </c>
      <c r="O1" s="76" t="s">
        <v>47</v>
      </c>
      <c r="P1" s="77" t="s">
        <v>48</v>
      </c>
      <c r="Q1" s="79" t="s">
        <v>49</v>
      </c>
      <c r="R1" s="76" t="s">
        <v>50</v>
      </c>
      <c r="S1" s="78" t="s">
        <v>51</v>
      </c>
      <c r="T1" s="76" t="s">
        <v>52</v>
      </c>
      <c r="U1" s="78" t="s">
        <v>53</v>
      </c>
      <c r="V1" s="76" t="s">
        <v>54</v>
      </c>
      <c r="W1" s="78" t="s">
        <v>55</v>
      </c>
      <c r="X1" s="76" t="s">
        <v>56</v>
      </c>
      <c r="Y1" s="78" t="s">
        <v>57</v>
      </c>
      <c r="Z1" s="76" t="s">
        <v>58</v>
      </c>
      <c r="AA1" s="77" t="s">
        <v>59</v>
      </c>
      <c r="AB1" s="76" t="s">
        <v>60</v>
      </c>
      <c r="AC1" s="77" t="s">
        <v>61</v>
      </c>
      <c r="AD1" s="76" t="s">
        <v>62</v>
      </c>
      <c r="AE1" s="77" t="s">
        <v>63</v>
      </c>
      <c r="AF1" s="76" t="s">
        <v>64</v>
      </c>
      <c r="AG1" s="77" t="s">
        <v>65</v>
      </c>
      <c r="AH1" s="53" t="s">
        <v>66</v>
      </c>
      <c r="AI1" s="105" t="s">
        <v>67</v>
      </c>
      <c r="AJ1" s="105" t="s">
        <v>68</v>
      </c>
      <c r="AK1" s="114" t="s">
        <v>69</v>
      </c>
      <c r="AL1" s="106" t="s">
        <v>70</v>
      </c>
      <c r="AM1" s="106" t="s">
        <v>71</v>
      </c>
      <c r="AN1" s="113" t="s">
        <v>72</v>
      </c>
      <c r="AO1" s="113" t="s">
        <v>73</v>
      </c>
      <c r="AP1" s="136" t="s">
        <v>74</v>
      </c>
      <c r="AQ1" s="113" t="s">
        <v>75</v>
      </c>
      <c r="AR1" s="53" t="s">
        <v>76</v>
      </c>
      <c r="AS1" s="76" t="s">
        <v>1</v>
      </c>
      <c r="AT1" s="80" t="s">
        <v>77</v>
      </c>
      <c r="AU1" s="76" t="s">
        <v>78</v>
      </c>
      <c r="AV1" s="77" t="s">
        <v>79</v>
      </c>
      <c r="AW1" s="76" t="s">
        <v>80</v>
      </c>
      <c r="AX1" s="77" t="s">
        <v>81</v>
      </c>
      <c r="AY1" s="76" t="s">
        <v>82</v>
      </c>
      <c r="AZ1" s="81" t="s">
        <v>83</v>
      </c>
      <c r="BA1" s="82" t="s">
        <v>84</v>
      </c>
      <c r="BB1" s="81" t="s">
        <v>85</v>
      </c>
      <c r="BC1" s="82" t="s">
        <v>86</v>
      </c>
      <c r="BD1" s="81" t="s">
        <v>87</v>
      </c>
    </row>
    <row r="2" spans="1:56" s="99" customFormat="1" ht="14.25" x14ac:dyDescent="0.25">
      <c r="A2" s="93" t="str">
        <f>DoNotChange[[#This Row],[Community]]</f>
        <v xml:space="preserve">Adak </v>
      </c>
      <c r="B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 s="93" t="str">
        <f>DoNotChange[[#This Row],[Community]]</f>
        <v xml:space="preserve">Adak </v>
      </c>
      <c r="D2" s="109">
        <f>IFERROR(DoNotChange[[#This Row],[Medium Burden Threshold]],"Cannot Calculate")</f>
        <v>281.8</v>
      </c>
      <c r="E2" s="118" t="str">
        <f>DoNotChange[[#This Row],[Community]]</f>
        <v xml:space="preserve">Adak </v>
      </c>
      <c r="F2" s="109">
        <f>IFERROR(DoNotChange[[#This Row],[MediumBurden
Annual]], "Cannot Calculate")</f>
        <v>3381.1928374620729</v>
      </c>
      <c r="G2" s="93" t="str">
        <f>DoNotChange[[#This Row],[Community]]</f>
        <v xml:space="preserve">Adak </v>
      </c>
      <c r="H2" s="140">
        <f>IFERROR(DoNotChange[[#This Row],[LowBurden
Threshold]],"Any fee will be at least a medium burden")</f>
        <v>176.10379361781631</v>
      </c>
      <c r="I2" s="118" t="str">
        <f>DoNotChange[[#This Row],[Community]]</f>
        <v xml:space="preserve">Adak </v>
      </c>
      <c r="J2" s="109">
        <f>IFERROR(DoNotChange[[#This Row],[LowBurden
Annual]], "Any fee will be at least a medium burden")</f>
        <v>2113.2455234137956</v>
      </c>
      <c r="K2" s="93" t="str">
        <f>DoNotChange[[#This Row],[Community]]</f>
        <v xml:space="preserve">Adak </v>
      </c>
      <c r="L2" s="102">
        <f>Table1422[[#This Row],[Monthly Fees]]</f>
        <v>35</v>
      </c>
      <c r="M2" s="93" t="str">
        <f>DoNotChange[[#This Row],[Community]]</f>
        <v xml:space="preserve">Adak </v>
      </c>
      <c r="N2" s="102">
        <f>DoNotChange[[#This Row],[Monthly_Fees]]*12</f>
        <v>420</v>
      </c>
      <c r="O2" s="93" t="str">
        <f>DoNotChange[[#This Row],[Community]]</f>
        <v xml:space="preserve">Adak </v>
      </c>
      <c r="P2" s="94" t="str">
        <f>Table1422[[#This Row],[Notes]]</f>
        <v>This is the reported user fee for this community for combined water and sewer services.</v>
      </c>
      <c r="Q2" s="95"/>
      <c r="R2" s="93" t="str">
        <f>DoNotChange[[#This Row],[Community]]</f>
        <v xml:space="preserve">Adak </v>
      </c>
      <c r="S2" s="85">
        <f>IF(DoNotChange[[#This Row],[Annual_Fees]]/DoNotChange[[#This Row],[IQ1_Average]]&gt;0, DoNotChange[[#This Row],[Annual_Fees]]/DoNotChange[[#This Row],[IQ1_Average]], "Do not know fees")</f>
        <v>1.638986013986014E-2</v>
      </c>
      <c r="T2" s="93" t="str">
        <f>DoNotChange[[#This Row],[Community]]</f>
        <v xml:space="preserve">Adak </v>
      </c>
      <c r="U2" s="85">
        <f>IF(DoNotChange[[#This Row],[Annual_Fees]]/DoNotChange[[#This Row],[IQ2_Average]]&gt;0, DoNotChange[[#This Row],[Annual_Fees]]/DoNotChange[[#This Row],[IQ2_Average]], "Do not know fees")</f>
        <v>8.494458377153952E-3</v>
      </c>
      <c r="V2" s="93" t="str">
        <f>DoNotChange[[#This Row],[Community]]</f>
        <v xml:space="preserve">Adak </v>
      </c>
      <c r="W2" s="85">
        <f>IF(DoNotChange[[#This Row],[Annual_Fees]]/DoNotChange[[#This Row],[IQ3_Average]]&gt;0,DoNotChange[[#This Row],[Annual_Fees]]/DoNotChange[[#This Row],[IQ3_Average]], "Do not know fees")</f>
        <v>4.9276457351226169E-3</v>
      </c>
      <c r="X2" s="93" t="str">
        <f>DoNotChange[[#This Row],[Community]]</f>
        <v xml:space="preserve">Adak </v>
      </c>
      <c r="Y2" s="85">
        <f>IFERROR(AVERAGE(DoNotChange[[#This Row],[RI_IQ1]],DoNotChange[[#This Row],[RI_IQ2]],DoNotChange[[#This Row],[RI_IQ3]]),"ERROR")</f>
        <v>9.937321417378903E-3</v>
      </c>
      <c r="Z2" s="93" t="str">
        <f>DoNotChange[[#This Row],[Community]]</f>
        <v xml:space="preserve">Adak </v>
      </c>
      <c r="AA2" s="84">
        <f>IF(DoNotChange[[#This Row],[SNAP_PercentagePoints]]&gt;20%,1, IF(DoNotChange[[#This Row],[SNAP_PercentagePoints]]&lt;=10%, 3, 2))</f>
        <v>3</v>
      </c>
      <c r="AB2" s="93" t="str">
        <f>DoNotChange[[#This Row],[Community]]</f>
        <v xml:space="preserve">Adak </v>
      </c>
      <c r="AC2" s="84">
        <f>IF(DoNotChange[[#This Row],[Poverty_PercentagePoints]]&gt;20%,1, IF(DoNotChange[[#This Row],[Poverty_PercentagePoints]]&lt;=10%, 3, 2))</f>
        <v>3</v>
      </c>
      <c r="AD2" s="93" t="str">
        <f>DoNotChange[[#This Row],[Community]]</f>
        <v xml:space="preserve">Adak </v>
      </c>
      <c r="AE2" s="84">
        <f>IF(DoNotChange[[#This Row],[FTE_PercentagePoints]]&lt;=30%,1, IF(DoNotChange[[#This Row],[FTE_PercentagePoints]]&gt;50%, 3, 2))</f>
        <v>3</v>
      </c>
      <c r="AF2" s="93" t="str">
        <f>DoNotChange[[#This Row],[Community]]</f>
        <v xml:space="preserve">Adak </v>
      </c>
      <c r="AG2" s="86">
        <f>AVERAGE(DoNotChange[[#This Row],[SNAP_FCI]],DoNotChange[[#This Row],[Poverty_FCI]],DoNotChange[[#This Row],[FTE_FCI]])</f>
        <v>3</v>
      </c>
      <c r="AH2" s="112"/>
      <c r="AI2" s="86">
        <f>IF(DoNotChange[[#This Row],[Village_FCI]]&gt;2.5, 0.24, IF(DoNotChange[[#This Row],[Village_FCI]]&lt;=1.5, 0.06, 0.15))</f>
        <v>0.24</v>
      </c>
      <c r="AJ2" s="86">
        <f>IF(DoNotChange[[#This Row],[Village_FCI]]&gt;2.5, 0.15, IF(DoNotChange[[#This Row],[Village_FCI]]&lt;=1.5, "FALSE", 0.06))</f>
        <v>0.15</v>
      </c>
      <c r="AK2" s="115">
        <f>(1/DoNotChange[[#This Row],[IQ1_Average]]+1/DoNotChange[[#This Row],[IQ2_Average]]+1/DoNotChange[[#This Row],[IQ3_Average]])</f>
        <v>7.0980867266992164E-5</v>
      </c>
      <c r="AL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 s="84">
        <f>ROUND(DoNotChange[[#This Row],[MediumBurden
Threshold_Calc]],1)</f>
        <v>281.8</v>
      </c>
      <c r="AN2" s="88">
        <f>(DoNotChange[[#This Row],[3RI_Calculation
Medium]]/DoNotChange[[#This Row],[Y = 1/IQ1+1/IQ2+1/IQ3]])/12</f>
        <v>281.76606978850606</v>
      </c>
      <c r="AO2" s="88">
        <f>DoNotChange[[#This Row],[MediumBurden
Threshold_Calc]]*12</f>
        <v>3381.1928374620729</v>
      </c>
      <c r="AP2" s="137">
        <f>DoNotChange[[#This Row],[LowBurden
Annual]]/12</f>
        <v>176.10379361781631</v>
      </c>
      <c r="AQ2" s="88">
        <f>(DoNotChange[[#This Row],[3RI_Calculation
Low]]/DoNotChange[[#This Row],[Y = 1/IQ1+1/IQ2+1/IQ3]])</f>
        <v>2113.2455234137956</v>
      </c>
      <c r="AR2" s="95"/>
      <c r="AS2" s="93" t="str">
        <f>Table1422[[#This Row],[Community]]</f>
        <v xml:space="preserve">Adak </v>
      </c>
      <c r="AT2" s="87">
        <f>Table1422[[#This Row],[IQ1_Average]]</f>
        <v>25625.599999999999</v>
      </c>
      <c r="AU2" s="93" t="str">
        <f>DoNotChange[[#This Row],[Community]]</f>
        <v xml:space="preserve">Adak </v>
      </c>
      <c r="AV2" s="96">
        <f>Table1422[[#This Row],[IQ2_Average]]</f>
        <v>49444</v>
      </c>
      <c r="AW2" s="93" t="str">
        <f>DoNotChange[[#This Row],[Community]]</f>
        <v xml:space="preserve">Adak </v>
      </c>
      <c r="AX2" s="97">
        <f>Table1422[[#This Row],[IQ3_Average]]</f>
        <v>85233.4</v>
      </c>
      <c r="AY2" s="93" t="str">
        <f>DoNotChange[[#This Row],[Community]]</f>
        <v xml:space="preserve">Adak </v>
      </c>
      <c r="AZ2" s="89">
        <f>Table1422[[#This Row],[SNAP_Average 
(Percentage Points)]]/100</f>
        <v>2.1600000000000001E-2</v>
      </c>
      <c r="BA2" s="98" t="str">
        <f>DoNotChange[[#This Row],[Community]]</f>
        <v xml:space="preserve">Adak </v>
      </c>
      <c r="BB2" s="89">
        <f>Table1422[[#This Row],[Poverty_Average
(Percentage Points)]]/100</f>
        <v>2.8666666666666667E-2</v>
      </c>
      <c r="BC2" s="98" t="str">
        <f>DoNotChange[[#This Row],[Community]]</f>
        <v xml:space="preserve">Adak </v>
      </c>
      <c r="BD2" s="89">
        <f>Table1422[[#This Row],[Full Time Employment_Average
(Percentage Points)]]/100</f>
        <v>0.75760000000000005</v>
      </c>
    </row>
    <row r="3" spans="1:56" s="99" customFormat="1" ht="14.25" x14ac:dyDescent="0.25">
      <c r="A3" s="93" t="str">
        <f>DoNotChange[[#This Row],[Community]]</f>
        <v xml:space="preserve">Akhiok </v>
      </c>
      <c r="B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 s="93" t="str">
        <f>DoNotChange[[#This Row],[Community]]</f>
        <v xml:space="preserve">Akhiok </v>
      </c>
      <c r="D3" s="109">
        <f>IFERROR(DoNotChange[[#This Row],[Medium Burden Threshold]],"Cannot Calculate")</f>
        <v>261.10000000000002</v>
      </c>
      <c r="E3" s="118" t="str">
        <f>DoNotChange[[#This Row],[Community]]</f>
        <v xml:space="preserve">Akhiok </v>
      </c>
      <c r="F3" s="109">
        <f>IFERROR(DoNotChange[[#This Row],[MediumBurden
Annual]], "Cannot Calculate")</f>
        <v>3132.8132486306204</v>
      </c>
      <c r="G3" s="93" t="str">
        <f>DoNotChange[[#This Row],[Community]]</f>
        <v xml:space="preserve">Akhiok </v>
      </c>
      <c r="H3" s="140">
        <f>IFERROR(DoNotChange[[#This Row],[LowBurden
Threshold]],"Any fee will be at least a medium burden")</f>
        <v>104.42710828768735</v>
      </c>
      <c r="I3" s="118" t="str">
        <f>DoNotChange[[#This Row],[Community]]</f>
        <v xml:space="preserve">Akhiok </v>
      </c>
      <c r="J3" s="109">
        <f>IFERROR(DoNotChange[[#This Row],[LowBurden
Annual]], "Any fee will be at least a medium burden")</f>
        <v>1253.1252994522481</v>
      </c>
      <c r="K3" s="93" t="str">
        <f>DoNotChange[[#This Row],[Community]]</f>
        <v xml:space="preserve">Akhiok </v>
      </c>
      <c r="L3" s="102">
        <f>Table1422[[#This Row],[Monthly Fees]]</f>
        <v>35</v>
      </c>
      <c r="M3" s="93" t="str">
        <f>DoNotChange[[#This Row],[Community]]</f>
        <v xml:space="preserve">Akhiok </v>
      </c>
      <c r="N3" s="102">
        <f>DoNotChange[[#This Row],[Monthly_Fees]]*12</f>
        <v>420</v>
      </c>
      <c r="O3" s="93" t="str">
        <f>DoNotChange[[#This Row],[Community]]</f>
        <v xml:space="preserve">Akhiok </v>
      </c>
      <c r="P3" s="94" t="str">
        <f>Table1422[[#This Row],[Notes]]</f>
        <v>This is the reported user fee for this community for combined water and sewer services.</v>
      </c>
      <c r="Q3" s="95"/>
      <c r="R3" s="93" t="str">
        <f>DoNotChange[[#This Row],[Community]]</f>
        <v xml:space="preserve">Akhiok </v>
      </c>
      <c r="S3" s="85">
        <f>IF(DoNotChange[[#This Row],[Annual_Fees]]/DoNotChange[[#This Row],[IQ1_Average]]&gt;0, DoNotChange[[#This Row],[Annual_Fees]]/DoNotChange[[#This Row],[IQ1_Average]], "Do not know fees")</f>
        <v>8.6065573770491809E-3</v>
      </c>
      <c r="T3" s="93" t="str">
        <f>DoNotChange[[#This Row],[Community]]</f>
        <v xml:space="preserve">Akhiok </v>
      </c>
      <c r="U3" s="85">
        <f>IF(DoNotChange[[#This Row],[Annual_Fees]]/DoNotChange[[#This Row],[IQ2_Average]]&gt;0, DoNotChange[[#This Row],[Annual_Fees]]/DoNotChange[[#This Row],[IQ2_Average]], "Do not know fees")</f>
        <v>6.0234397856802754E-3</v>
      </c>
      <c r="V3" s="93" t="str">
        <f>DoNotChange[[#This Row],[Community]]</f>
        <v xml:space="preserve">Akhiok </v>
      </c>
      <c r="W3" s="85">
        <f>IF(DoNotChange[[#This Row],[Annual_Fees]]/DoNotChange[[#This Row],[IQ3_Average]]&gt;0,DoNotChange[[#This Row],[Annual_Fees]]/DoNotChange[[#This Row],[IQ3_Average]], "Do not know fees")</f>
        <v>5.4797237175489462E-3</v>
      </c>
      <c r="X3" s="93" t="str">
        <f>DoNotChange[[#This Row],[Community]]</f>
        <v xml:space="preserve">Akhiok </v>
      </c>
      <c r="Y3" s="85">
        <f>IFERROR(AVERAGE(DoNotChange[[#This Row],[RI_IQ1]],DoNotChange[[#This Row],[RI_IQ2]],DoNotChange[[#This Row],[RI_IQ3]]),"ERROR")</f>
        <v>6.7032402934261342E-3</v>
      </c>
      <c r="Z3" s="93" t="str">
        <f>DoNotChange[[#This Row],[Community]]</f>
        <v xml:space="preserve">Akhiok </v>
      </c>
      <c r="AA3" s="84">
        <f>IF(DoNotChange[[#This Row],[SNAP_PercentagePoints]]&gt;20%,1, IF(DoNotChange[[#This Row],[SNAP_PercentagePoints]]&lt;=10%, 3, 2))</f>
        <v>1</v>
      </c>
      <c r="AB3" s="93" t="str">
        <f>DoNotChange[[#This Row],[Community]]</f>
        <v xml:space="preserve">Akhiok </v>
      </c>
      <c r="AC3" s="84">
        <f>IF(DoNotChange[[#This Row],[Poverty_PercentagePoints]]&gt;20%,1, IF(DoNotChange[[#This Row],[Poverty_PercentagePoints]]&lt;=10%, 3, 2))</f>
        <v>3</v>
      </c>
      <c r="AD3" s="93" t="str">
        <f>DoNotChange[[#This Row],[Community]]</f>
        <v xml:space="preserve">Akhiok </v>
      </c>
      <c r="AE3" s="84">
        <f>IF(DoNotChange[[#This Row],[FTE_PercentagePoints]]&lt;=30%,1, IF(DoNotChange[[#This Row],[FTE_PercentagePoints]]&gt;50%, 3, 2))</f>
        <v>1</v>
      </c>
      <c r="AF3" s="93" t="str">
        <f>DoNotChange[[#This Row],[Community]]</f>
        <v xml:space="preserve">Akhiok </v>
      </c>
      <c r="AG3" s="86">
        <f>AVERAGE(DoNotChange[[#This Row],[SNAP_FCI]],DoNotChange[[#This Row],[Poverty_FCI]],DoNotChange[[#This Row],[FTE_FCI]])</f>
        <v>1.6666666666666667</v>
      </c>
      <c r="AH3" s="112"/>
      <c r="AI3" s="86">
        <f>IF(DoNotChange[[#This Row],[Village_FCI]]&gt;2.5, 0.24, IF(DoNotChange[[#This Row],[Village_FCI]]&lt;=1.5, 0.06, 0.15))</f>
        <v>0.15</v>
      </c>
      <c r="AJ3" s="86">
        <f>IF(DoNotChange[[#This Row],[Village_FCI]]&gt;2.5, 0.15, IF(DoNotChange[[#This Row],[Village_FCI]]&lt;=1.5, "FALSE", 0.06))</f>
        <v>0.06</v>
      </c>
      <c r="AK3" s="115">
        <f>(1/DoNotChange[[#This Row],[IQ1_Average]]+1/DoNotChange[[#This Row],[IQ2_Average]]+1/DoNotChange[[#This Row],[IQ3_Average]])</f>
        <v>4.7880287810186669E-5</v>
      </c>
      <c r="AL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 s="84">
        <f>ROUND(DoNotChange[[#This Row],[MediumBurden
Threshold_Calc]],1)</f>
        <v>261.10000000000002</v>
      </c>
      <c r="AN3" s="88">
        <f>(DoNotChange[[#This Row],[3RI_Calculation
Medium]]/DoNotChange[[#This Row],[Y = 1/IQ1+1/IQ2+1/IQ3]])/12</f>
        <v>261.06777071921834</v>
      </c>
      <c r="AO3" s="88">
        <f>DoNotChange[[#This Row],[MediumBurden
Threshold_Calc]]*12</f>
        <v>3132.8132486306204</v>
      </c>
      <c r="AP3" s="137">
        <f>DoNotChange[[#This Row],[LowBurden
Annual]]/12</f>
        <v>104.42710828768735</v>
      </c>
      <c r="AQ3" s="88">
        <f>(DoNotChange[[#This Row],[3RI_Calculation
Low]]/DoNotChange[[#This Row],[Y = 1/IQ1+1/IQ2+1/IQ3]])</f>
        <v>1253.1252994522481</v>
      </c>
      <c r="AR3" s="95"/>
      <c r="AS3" s="93" t="str">
        <f>Table1422[[#This Row],[Community]]</f>
        <v xml:space="preserve">Akhiok </v>
      </c>
      <c r="AT3" s="87">
        <f>Table1422[[#This Row],[IQ1_Average]]</f>
        <v>48800</v>
      </c>
      <c r="AU3" s="93" t="str">
        <f>DoNotChange[[#This Row],[Community]]</f>
        <v xml:space="preserve">Akhiok </v>
      </c>
      <c r="AV3" s="96">
        <f>Table1422[[#This Row],[IQ2_Average]]</f>
        <v>69727.600000000006</v>
      </c>
      <c r="AW3" s="93" t="str">
        <f>DoNotChange[[#This Row],[Community]]</f>
        <v xml:space="preserve">Akhiok </v>
      </c>
      <c r="AX3" s="97">
        <f>Table1422[[#This Row],[IQ3_Average]]</f>
        <v>76646.2</v>
      </c>
      <c r="AY3" s="93" t="str">
        <f>DoNotChange[[#This Row],[Community]]</f>
        <v xml:space="preserve">Akhiok </v>
      </c>
      <c r="AZ3" s="89">
        <f>Table1422[[#This Row],[SNAP_Average 
(Percentage Points)]]/100</f>
        <v>0.28399999999999997</v>
      </c>
      <c r="BA3" s="98" t="str">
        <f>DoNotChange[[#This Row],[Community]]</f>
        <v xml:space="preserve">Akhiok </v>
      </c>
      <c r="BB3" s="89">
        <f>Table1422[[#This Row],[Poverty_Average
(Percentage Points)]]/100</f>
        <v>9.0200000000000002E-2</v>
      </c>
      <c r="BC3" s="98" t="str">
        <f>DoNotChange[[#This Row],[Community]]</f>
        <v xml:space="preserve">Akhiok </v>
      </c>
      <c r="BD3" s="89">
        <f>Table1422[[#This Row],[Full Time Employment_Average
(Percentage Points)]]/100</f>
        <v>0.23080000000000001</v>
      </c>
    </row>
    <row r="4" spans="1:56" s="99" customFormat="1" ht="14.25" x14ac:dyDescent="0.25">
      <c r="A4" s="93" t="str">
        <f>DoNotChange[[#This Row],[Community]]</f>
        <v xml:space="preserve">Akiachak  </v>
      </c>
      <c r="B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4" s="93" t="str">
        <f>DoNotChange[[#This Row],[Community]]</f>
        <v xml:space="preserve">Akiachak  </v>
      </c>
      <c r="D4" s="109">
        <f>IFERROR(DoNotChange[[#This Row],[Medium Burden Threshold]],"Cannot Calculate")</f>
        <v>31.2</v>
      </c>
      <c r="E4" s="118" t="str">
        <f>DoNotChange[[#This Row],[Community]]</f>
        <v xml:space="preserve">Akiachak  </v>
      </c>
      <c r="F4" s="109">
        <f>IFERROR(DoNotChange[[#This Row],[MediumBurden
Annual]], "Cannot Calculate")</f>
        <v>374.39838354566672</v>
      </c>
      <c r="G4" s="93" t="str">
        <f>DoNotChange[[#This Row],[Community]]</f>
        <v xml:space="preserve">Akiachak  </v>
      </c>
      <c r="H4" s="140" t="str">
        <f>IFERROR(DoNotChange[[#This Row],[LowBurden
Threshold]],"Any fee will be at least a medium burden")</f>
        <v>Any fee will be at least a medium burden</v>
      </c>
      <c r="I4" s="118" t="str">
        <f>DoNotChange[[#This Row],[Community]]</f>
        <v xml:space="preserve">Akiachak  </v>
      </c>
      <c r="J4" s="109" t="str">
        <f>IFERROR(DoNotChange[[#This Row],[LowBurden
Annual]], "Any fee will be at least a medium burden")</f>
        <v>Any fee will be at least a medium burden</v>
      </c>
      <c r="K4" s="93" t="str">
        <f>DoNotChange[[#This Row],[Community]]</f>
        <v xml:space="preserve">Akiachak  </v>
      </c>
      <c r="L4" s="102">
        <f>Table1422[[#This Row],[Monthly Fees]]</f>
        <v>118</v>
      </c>
      <c r="M4" s="93" t="str">
        <f>DoNotChange[[#This Row],[Community]]</f>
        <v xml:space="preserve">Akiachak  </v>
      </c>
      <c r="N4" s="102">
        <f>DoNotChange[[#This Row],[Monthly_Fees]]*12</f>
        <v>1416</v>
      </c>
      <c r="O4" s="93" t="str">
        <f>DoNotChange[[#This Row],[Community]]</f>
        <v xml:space="preserve">Akiachak  </v>
      </c>
      <c r="P4" s="94" t="str">
        <f>Table1422[[#This Row],[Notes]]</f>
        <v>This is the reported user fee for this community for combined water and sewer services.</v>
      </c>
      <c r="Q4" s="95"/>
      <c r="R4" s="93" t="str">
        <f>DoNotChange[[#This Row],[Community]]</f>
        <v xml:space="preserve">Akiachak  </v>
      </c>
      <c r="S4" s="85">
        <f>IF(DoNotChange[[#This Row],[Annual_Fees]]/DoNotChange[[#This Row],[IQ1_Average]]&gt;0, DoNotChange[[#This Row],[Annual_Fees]]/DoNotChange[[#This Row],[IQ1_Average]], "Do not know fees")</f>
        <v>0.14562807248493326</v>
      </c>
      <c r="T4" s="93" t="str">
        <f>DoNotChange[[#This Row],[Community]]</f>
        <v xml:space="preserve">Akiachak  </v>
      </c>
      <c r="U4" s="85">
        <f>IF(DoNotChange[[#This Row],[Annual_Fees]]/DoNotChange[[#This Row],[IQ2_Average]]&gt;0, DoNotChange[[#This Row],[Annual_Fees]]/DoNotChange[[#This Row],[IQ2_Average]], "Do not know fees")</f>
        <v>5.0953213722823153E-2</v>
      </c>
      <c r="V4" s="93" t="str">
        <f>DoNotChange[[#This Row],[Community]]</f>
        <v xml:space="preserve">Akiachak  </v>
      </c>
      <c r="W4" s="85">
        <f>IF(DoNotChange[[#This Row],[Annual_Fees]]/DoNotChange[[#This Row],[IQ3_Average]]&gt;0,DoNotChange[[#This Row],[Annual_Fees]]/DoNotChange[[#This Row],[IQ3_Average]], "Do not know fees")</f>
        <v>3.0342770449227285E-2</v>
      </c>
      <c r="X4" s="93" t="str">
        <f>DoNotChange[[#This Row],[Community]]</f>
        <v xml:space="preserve">Akiachak  </v>
      </c>
      <c r="Y4" s="85">
        <f>IFERROR(AVERAGE(DoNotChange[[#This Row],[RI_IQ1]],DoNotChange[[#This Row],[RI_IQ2]],DoNotChange[[#This Row],[RI_IQ3]]),"ERROR")</f>
        <v>7.5641352218994568E-2</v>
      </c>
      <c r="Z4" s="93" t="str">
        <f>DoNotChange[[#This Row],[Community]]</f>
        <v xml:space="preserve">Akiachak  </v>
      </c>
      <c r="AA4" s="84">
        <f>IF(DoNotChange[[#This Row],[SNAP_PercentagePoints]]&gt;20%,1, IF(DoNotChange[[#This Row],[SNAP_PercentagePoints]]&lt;=10%, 3, 2))</f>
        <v>1</v>
      </c>
      <c r="AB4" s="93" t="str">
        <f>DoNotChange[[#This Row],[Community]]</f>
        <v xml:space="preserve">Akiachak  </v>
      </c>
      <c r="AC4" s="84">
        <f>IF(DoNotChange[[#This Row],[Poverty_PercentagePoints]]&gt;20%,1, IF(DoNotChange[[#This Row],[Poverty_PercentagePoints]]&lt;=10%, 3, 2))</f>
        <v>1</v>
      </c>
      <c r="AD4" s="93" t="str">
        <f>DoNotChange[[#This Row],[Community]]</f>
        <v xml:space="preserve">Akiachak  </v>
      </c>
      <c r="AE4" s="84">
        <f>IF(DoNotChange[[#This Row],[FTE_PercentagePoints]]&lt;=30%,1, IF(DoNotChange[[#This Row],[FTE_PercentagePoints]]&gt;50%, 3, 2))</f>
        <v>2</v>
      </c>
      <c r="AF4" s="93" t="str">
        <f>DoNotChange[[#This Row],[Community]]</f>
        <v xml:space="preserve">Akiachak  </v>
      </c>
      <c r="AG4" s="86">
        <f>AVERAGE(DoNotChange[[#This Row],[SNAP_FCI]],DoNotChange[[#This Row],[Poverty_FCI]],DoNotChange[[#This Row],[FTE_FCI]])</f>
        <v>1.3333333333333333</v>
      </c>
      <c r="AH4" s="112"/>
      <c r="AI4" s="86">
        <f>IF(DoNotChange[[#This Row],[Village_FCI]]&gt;2.5, 0.24, IF(DoNotChange[[#This Row],[Village_FCI]]&lt;=1.5, 0.06, 0.15))</f>
        <v>0.06</v>
      </c>
      <c r="AJ4" s="86" t="str">
        <f>IF(DoNotChange[[#This Row],[Village_FCI]]&gt;2.5, 0.15, IF(DoNotChange[[#This Row],[Village_FCI]]&lt;=1.5, "FALSE", 0.06))</f>
        <v>FALSE</v>
      </c>
      <c r="AK4" s="115">
        <f>(1/DoNotChange[[#This Row],[IQ1_Average]]+1/DoNotChange[[#This Row],[IQ2_Average]]+1/DoNotChange[[#This Row],[IQ3_Average]])</f>
        <v>1.6025710215888681E-4</v>
      </c>
      <c r="AL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 s="84">
        <f>ROUND(DoNotChange[[#This Row],[MediumBurden
Threshold_Calc]],1)</f>
        <v>31.2</v>
      </c>
      <c r="AN4" s="88">
        <f>(DoNotChange[[#This Row],[3RI_Calculation
Medium]]/DoNotChange[[#This Row],[Y = 1/IQ1+1/IQ2+1/IQ3]])/12</f>
        <v>31.199865295472225</v>
      </c>
      <c r="AO4" s="88">
        <f>DoNotChange[[#This Row],[MediumBurden
Threshold_Calc]]*12</f>
        <v>374.39838354566672</v>
      </c>
      <c r="AP4" s="137" t="e">
        <f>DoNotChange[[#This Row],[LowBurden
Annual]]/12</f>
        <v>#VALUE!</v>
      </c>
      <c r="AQ4" s="88" t="e">
        <f>(DoNotChange[[#This Row],[3RI_Calculation
Low]]/DoNotChange[[#This Row],[Y = 1/IQ1+1/IQ2+1/IQ3]])</f>
        <v>#VALUE!</v>
      </c>
      <c r="AR4" s="95"/>
      <c r="AS4" s="93" t="str">
        <f>Table1422[[#This Row],[Community]]</f>
        <v xml:space="preserve">Akiachak  </v>
      </c>
      <c r="AT4" s="87">
        <f>Table1422[[#This Row],[IQ1_Average]]</f>
        <v>9723.4</v>
      </c>
      <c r="AU4" s="93" t="str">
        <f>DoNotChange[[#This Row],[Community]]</f>
        <v xml:space="preserve">Akiachak  </v>
      </c>
      <c r="AV4" s="96">
        <f>Table1422[[#This Row],[IQ2_Average]]</f>
        <v>27790.2</v>
      </c>
      <c r="AW4" s="93" t="str">
        <f>DoNotChange[[#This Row],[Community]]</f>
        <v xml:space="preserve">Akiachak  </v>
      </c>
      <c r="AX4" s="97">
        <f>Table1422[[#This Row],[IQ3_Average]]</f>
        <v>46666.8</v>
      </c>
      <c r="AY4" s="93" t="str">
        <f>DoNotChange[[#This Row],[Community]]</f>
        <v xml:space="preserve">Akiachak  </v>
      </c>
      <c r="AZ4" s="89">
        <f>Table1422[[#This Row],[SNAP_Average 
(Percentage Points)]]/100</f>
        <v>0.62740000000000007</v>
      </c>
      <c r="BA4" s="98" t="str">
        <f>DoNotChange[[#This Row],[Community]]</f>
        <v xml:space="preserve">Akiachak  </v>
      </c>
      <c r="BB4" s="89">
        <f>Table1422[[#This Row],[Poverty_Average
(Percentage Points)]]/100</f>
        <v>0.43020000000000003</v>
      </c>
      <c r="BC4" s="98" t="str">
        <f>DoNotChange[[#This Row],[Community]]</f>
        <v xml:space="preserve">Akiachak  </v>
      </c>
      <c r="BD4" s="89">
        <f>Table1422[[#This Row],[Full Time Employment_Average
(Percentage Points)]]/100</f>
        <v>0.33899999999999997</v>
      </c>
    </row>
    <row r="5" spans="1:56" s="99" customFormat="1" ht="14.25" x14ac:dyDescent="0.25">
      <c r="A5" s="93" t="str">
        <f>DoNotChange[[#This Row],[Community]]</f>
        <v xml:space="preserve">Akiak </v>
      </c>
      <c r="B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5" s="93" t="str">
        <f>DoNotChange[[#This Row],[Community]]</f>
        <v xml:space="preserve">Akiak </v>
      </c>
      <c r="D5" s="109">
        <f>IFERROR(DoNotChange[[#This Row],[Medium Burden Threshold]],"Cannot Calculate")</f>
        <v>75.400000000000006</v>
      </c>
      <c r="E5" s="118" t="str">
        <f>DoNotChange[[#This Row],[Community]]</f>
        <v xml:space="preserve">Akiak </v>
      </c>
      <c r="F5" s="109">
        <f>IFERROR(DoNotChange[[#This Row],[MediumBurden
Annual]], "Cannot Calculate")</f>
        <v>904.58099817135144</v>
      </c>
      <c r="G5" s="93" t="str">
        <f>DoNotChange[[#This Row],[Community]]</f>
        <v xml:space="preserve">Akiak </v>
      </c>
      <c r="H5" s="140" t="str">
        <f>IFERROR(DoNotChange[[#This Row],[LowBurden
Threshold]],"Any fee will be at least a medium burden")</f>
        <v>Any fee will be at least a medium burden</v>
      </c>
      <c r="I5" s="118" t="str">
        <f>DoNotChange[[#This Row],[Community]]</f>
        <v xml:space="preserve">Akiak </v>
      </c>
      <c r="J5" s="109" t="str">
        <f>IFERROR(DoNotChange[[#This Row],[LowBurden
Annual]], "Any fee will be at least a medium burden")</f>
        <v>Any fee will be at least a medium burden</v>
      </c>
      <c r="K5" s="93" t="str">
        <f>DoNotChange[[#This Row],[Community]]</f>
        <v xml:space="preserve">Akiak </v>
      </c>
      <c r="L5" s="102">
        <f>Table1422[[#This Row],[Monthly Fees]]</f>
        <v>105</v>
      </c>
      <c r="M5" s="93" t="str">
        <f>DoNotChange[[#This Row],[Community]]</f>
        <v xml:space="preserve">Akiak </v>
      </c>
      <c r="N5" s="102">
        <f>DoNotChange[[#This Row],[Monthly_Fees]]*12</f>
        <v>1260</v>
      </c>
      <c r="O5" s="93" t="str">
        <f>DoNotChange[[#This Row],[Community]]</f>
        <v xml:space="preserve">Akiak </v>
      </c>
      <c r="P5" s="94" t="str">
        <f>Table1422[[#This Row],[Notes]]</f>
        <v>This is the reported user fee for this community for combined water and sewer services.</v>
      </c>
      <c r="Q5" s="95"/>
      <c r="R5" s="93" t="str">
        <f>DoNotChange[[#This Row],[Community]]</f>
        <v xml:space="preserve">Akiak </v>
      </c>
      <c r="S5" s="85">
        <f>IF(DoNotChange[[#This Row],[Annual_Fees]]/DoNotChange[[#This Row],[IQ1_Average]]&gt;0, DoNotChange[[#This Row],[Annual_Fees]]/DoNotChange[[#This Row],[IQ1_Average]], "Do not know fees")</f>
        <v>4.2154566744730677E-2</v>
      </c>
      <c r="T5" s="93" t="str">
        <f>DoNotChange[[#This Row],[Community]]</f>
        <v xml:space="preserve">Akiak </v>
      </c>
      <c r="U5" s="85">
        <f>IF(DoNotChange[[#This Row],[Annual_Fees]]/DoNotChange[[#This Row],[IQ2_Average]]&gt;0, DoNotChange[[#This Row],[Annual_Fees]]/DoNotChange[[#This Row],[IQ2_Average]], "Do not know fees")</f>
        <v>2.3427389965639828E-2</v>
      </c>
      <c r="V5" s="93" t="str">
        <f>DoNotChange[[#This Row],[Community]]</f>
        <v xml:space="preserve">Akiak </v>
      </c>
      <c r="W5" s="85">
        <f>IF(DoNotChange[[#This Row],[Annual_Fees]]/DoNotChange[[#This Row],[IQ3_Average]]&gt;0,DoNotChange[[#This Row],[Annual_Fees]]/DoNotChange[[#This Row],[IQ3_Average]], "Do not know fees")</f>
        <v>1.7992648717809579E-2</v>
      </c>
      <c r="X5" s="93" t="str">
        <f>DoNotChange[[#This Row],[Community]]</f>
        <v xml:space="preserve">Akiak </v>
      </c>
      <c r="Y5" s="85">
        <f>IFERROR(AVERAGE(DoNotChange[[#This Row],[RI_IQ1]],DoNotChange[[#This Row],[RI_IQ2]],DoNotChange[[#This Row],[RI_IQ3]]),"ERROR")</f>
        <v>2.785820180939336E-2</v>
      </c>
      <c r="Z5" s="93" t="str">
        <f>DoNotChange[[#This Row],[Community]]</f>
        <v xml:space="preserve">Akiak </v>
      </c>
      <c r="AA5" s="84">
        <f>IF(DoNotChange[[#This Row],[SNAP_PercentagePoints]]&gt;20%,1, IF(DoNotChange[[#This Row],[SNAP_PercentagePoints]]&lt;=10%, 3, 2))</f>
        <v>1</v>
      </c>
      <c r="AB5" s="93" t="str">
        <f>DoNotChange[[#This Row],[Community]]</f>
        <v xml:space="preserve">Akiak </v>
      </c>
      <c r="AC5" s="84">
        <f>IF(DoNotChange[[#This Row],[Poverty_PercentagePoints]]&gt;20%,1, IF(DoNotChange[[#This Row],[Poverty_PercentagePoints]]&lt;=10%, 3, 2))</f>
        <v>1</v>
      </c>
      <c r="AD5" s="93" t="str">
        <f>DoNotChange[[#This Row],[Community]]</f>
        <v xml:space="preserve">Akiak </v>
      </c>
      <c r="AE5" s="84">
        <f>IF(DoNotChange[[#This Row],[FTE_PercentagePoints]]&lt;=30%,1, IF(DoNotChange[[#This Row],[FTE_PercentagePoints]]&gt;50%, 3, 2))</f>
        <v>1</v>
      </c>
      <c r="AF5" s="93" t="str">
        <f>DoNotChange[[#This Row],[Community]]</f>
        <v xml:space="preserve">Akiak </v>
      </c>
      <c r="AG5" s="86">
        <f>AVERAGE(DoNotChange[[#This Row],[SNAP_FCI]],DoNotChange[[#This Row],[Poverty_FCI]],DoNotChange[[#This Row],[FTE_FCI]])</f>
        <v>1</v>
      </c>
      <c r="AH5" s="112"/>
      <c r="AI5" s="86">
        <f>IF(DoNotChange[[#This Row],[Village_FCI]]&gt;2.5, 0.24, IF(DoNotChange[[#This Row],[Village_FCI]]&lt;=1.5, 0.06, 0.15))</f>
        <v>0.06</v>
      </c>
      <c r="AJ5" s="86" t="str">
        <f>IF(DoNotChange[[#This Row],[Village_FCI]]&gt;2.5, 0.15, IF(DoNotChange[[#This Row],[Village_FCI]]&lt;=1.5, "FALSE", 0.06))</f>
        <v>FALSE</v>
      </c>
      <c r="AK5" s="115">
        <f>(1/DoNotChange[[#This Row],[IQ1_Average]]+1/DoNotChange[[#This Row],[IQ2_Average]]+1/DoNotChange[[#This Row],[IQ3_Average]])</f>
        <v>6.6329051927127049E-5</v>
      </c>
      <c r="AL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 s="84">
        <f>ROUND(DoNotChange[[#This Row],[MediumBurden
Threshold_Calc]],1)</f>
        <v>75.400000000000006</v>
      </c>
      <c r="AN5" s="88">
        <f>(DoNotChange[[#This Row],[3RI_Calculation
Medium]]/DoNotChange[[#This Row],[Y = 1/IQ1+1/IQ2+1/IQ3]])/12</f>
        <v>75.381749847612625</v>
      </c>
      <c r="AO5" s="88">
        <f>DoNotChange[[#This Row],[MediumBurden
Threshold_Calc]]*12</f>
        <v>904.58099817135144</v>
      </c>
      <c r="AP5" s="137" t="e">
        <f>DoNotChange[[#This Row],[LowBurden
Annual]]/12</f>
        <v>#VALUE!</v>
      </c>
      <c r="AQ5" s="88" t="e">
        <f>(DoNotChange[[#This Row],[3RI_Calculation
Low]]/DoNotChange[[#This Row],[Y = 1/IQ1+1/IQ2+1/IQ3]])</f>
        <v>#VALUE!</v>
      </c>
      <c r="AR5" s="95"/>
      <c r="AS5" s="93" t="str">
        <f>Table1422[[#This Row],[Community]]</f>
        <v xml:space="preserve">Akiak </v>
      </c>
      <c r="AT5" s="87">
        <f>Table1422[[#This Row],[IQ1_Average]]</f>
        <v>29890</v>
      </c>
      <c r="AU5" s="93" t="str">
        <f>DoNotChange[[#This Row],[Community]]</f>
        <v xml:space="preserve">Akiak </v>
      </c>
      <c r="AV5" s="96">
        <f>Table1422[[#This Row],[IQ2_Average]]</f>
        <v>53783.199999999997</v>
      </c>
      <c r="AW5" s="93" t="str">
        <f>DoNotChange[[#This Row],[Community]]</f>
        <v xml:space="preserve">Akiak </v>
      </c>
      <c r="AX5" s="97">
        <f>Table1422[[#This Row],[IQ3_Average]]</f>
        <v>70028.600000000006</v>
      </c>
      <c r="AY5" s="93" t="str">
        <f>DoNotChange[[#This Row],[Community]]</f>
        <v xml:space="preserve">Akiak </v>
      </c>
      <c r="AZ5" s="89">
        <f>Table1422[[#This Row],[SNAP_Average 
(Percentage Points)]]/100</f>
        <v>0.5252</v>
      </c>
      <c r="BA5" s="98" t="str">
        <f>DoNotChange[[#This Row],[Community]]</f>
        <v xml:space="preserve">Akiak </v>
      </c>
      <c r="BB5" s="89">
        <f>Table1422[[#This Row],[Poverty_Average
(Percentage Points)]]/100</f>
        <v>0.38959999999999995</v>
      </c>
      <c r="BC5" s="98" t="str">
        <f>DoNotChange[[#This Row],[Community]]</f>
        <v xml:space="preserve">Akiak </v>
      </c>
      <c r="BD5" s="89">
        <f>Table1422[[#This Row],[Full Time Employment_Average
(Percentage Points)]]/100</f>
        <v>0.21440000000000001</v>
      </c>
    </row>
    <row r="6" spans="1:56" s="99" customFormat="1" ht="14.25" x14ac:dyDescent="0.25">
      <c r="A6" s="93" t="str">
        <f>DoNotChange[[#This Row],[Community]]</f>
        <v xml:space="preserve">Akutan </v>
      </c>
      <c r="B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 s="93" t="str">
        <f>DoNotChange[[#This Row],[Community]]</f>
        <v xml:space="preserve">Akutan </v>
      </c>
      <c r="D6" s="109">
        <f>IFERROR(DoNotChange[[#This Row],[Medium Burden Threshold]],"Cannot Calculate")</f>
        <v>42</v>
      </c>
      <c r="E6" s="118" t="str">
        <f>DoNotChange[[#This Row],[Community]]</f>
        <v xml:space="preserve">Akutan </v>
      </c>
      <c r="F6" s="109">
        <f>IFERROR(DoNotChange[[#This Row],[MediumBurden
Annual]], "Cannot Calculate")</f>
        <v>503.65651619784103</v>
      </c>
      <c r="G6" s="93" t="str">
        <f>DoNotChange[[#This Row],[Community]]</f>
        <v xml:space="preserve">Akutan </v>
      </c>
      <c r="H6" s="140" t="str">
        <f>IFERROR(DoNotChange[[#This Row],[LowBurden
Threshold]],"Any fee will be at least a medium burden")</f>
        <v>Any fee will be at least a medium burden</v>
      </c>
      <c r="I6" s="118" t="str">
        <f>DoNotChange[[#This Row],[Community]]</f>
        <v xml:space="preserve">Akutan </v>
      </c>
      <c r="J6" s="109" t="str">
        <f>IFERROR(DoNotChange[[#This Row],[LowBurden
Annual]], "Any fee will be at least a medium burden")</f>
        <v>Any fee will be at least a medium burden</v>
      </c>
      <c r="K6" s="93" t="str">
        <f>DoNotChange[[#This Row],[Community]]</f>
        <v xml:space="preserve">Akutan </v>
      </c>
      <c r="L6" s="102">
        <f>Table1422[[#This Row],[Monthly Fees]]</f>
        <v>0</v>
      </c>
      <c r="M6" s="93" t="str">
        <f>DoNotChange[[#This Row],[Community]]</f>
        <v xml:space="preserve">Akutan </v>
      </c>
      <c r="N6" s="102">
        <f>DoNotChange[[#This Row],[Monthly_Fees]]*12</f>
        <v>0</v>
      </c>
      <c r="O6" s="93" t="str">
        <f>DoNotChange[[#This Row],[Community]]</f>
        <v xml:space="preserve">Akutan </v>
      </c>
      <c r="P6" s="94" t="str">
        <f>Table1422[[#This Row],[Notes]]</f>
        <v>This community is reported to not charge for water and sewer services.</v>
      </c>
      <c r="Q6" s="95"/>
      <c r="R6" s="93" t="str">
        <f>DoNotChange[[#This Row],[Community]]</f>
        <v xml:space="preserve">Akutan </v>
      </c>
      <c r="S6" s="85" t="str">
        <f>IF(DoNotChange[[#This Row],[Annual_Fees]]/DoNotChange[[#This Row],[IQ1_Average]]&gt;0, DoNotChange[[#This Row],[Annual_Fees]]/DoNotChange[[#This Row],[IQ1_Average]], "Do not know fees")</f>
        <v>Do not know fees</v>
      </c>
      <c r="T6" s="93" t="str">
        <f>DoNotChange[[#This Row],[Community]]</f>
        <v xml:space="preserve">Akutan </v>
      </c>
      <c r="U6" s="85" t="str">
        <f>IF(DoNotChange[[#This Row],[Annual_Fees]]/DoNotChange[[#This Row],[IQ2_Average]]&gt;0, DoNotChange[[#This Row],[Annual_Fees]]/DoNotChange[[#This Row],[IQ2_Average]], "Do not know fees")</f>
        <v>Do not know fees</v>
      </c>
      <c r="V6" s="93" t="str">
        <f>DoNotChange[[#This Row],[Community]]</f>
        <v xml:space="preserve">Akutan </v>
      </c>
      <c r="W6" s="85" t="str">
        <f>IF(DoNotChange[[#This Row],[Annual_Fees]]/DoNotChange[[#This Row],[IQ3_Average]]&gt;0,DoNotChange[[#This Row],[Annual_Fees]]/DoNotChange[[#This Row],[IQ3_Average]], "Do not know fees")</f>
        <v>Do not know fees</v>
      </c>
      <c r="X6" s="93" t="str">
        <f>DoNotChange[[#This Row],[Community]]</f>
        <v xml:space="preserve">Akutan </v>
      </c>
      <c r="Y6" s="85" t="str">
        <f>IFERROR(AVERAGE(DoNotChange[[#This Row],[RI_IQ1]],DoNotChange[[#This Row],[RI_IQ2]],DoNotChange[[#This Row],[RI_IQ3]]),"ERROR")</f>
        <v>ERROR</v>
      </c>
      <c r="Z6" s="93" t="str">
        <f>DoNotChange[[#This Row],[Community]]</f>
        <v xml:space="preserve">Akutan </v>
      </c>
      <c r="AA6" s="84">
        <f>IF(DoNotChange[[#This Row],[SNAP_PercentagePoints]]&gt;20%,1, IF(DoNotChange[[#This Row],[SNAP_PercentagePoints]]&lt;=10%, 3, 2))</f>
        <v>1</v>
      </c>
      <c r="AB6" s="93" t="str">
        <f>DoNotChange[[#This Row],[Community]]</f>
        <v xml:space="preserve">Akutan </v>
      </c>
      <c r="AC6" s="84">
        <f>IF(DoNotChange[[#This Row],[Poverty_PercentagePoints]]&gt;20%,1, IF(DoNotChange[[#This Row],[Poverty_PercentagePoints]]&lt;=10%, 3, 2))</f>
        <v>1</v>
      </c>
      <c r="AD6" s="93" t="str">
        <f>DoNotChange[[#This Row],[Community]]</f>
        <v xml:space="preserve">Akutan </v>
      </c>
      <c r="AE6" s="84">
        <f>IF(DoNotChange[[#This Row],[FTE_PercentagePoints]]&lt;=30%,1, IF(DoNotChange[[#This Row],[FTE_PercentagePoints]]&gt;50%, 3, 2))</f>
        <v>2</v>
      </c>
      <c r="AF6" s="93" t="str">
        <f>DoNotChange[[#This Row],[Community]]</f>
        <v xml:space="preserve">Akutan </v>
      </c>
      <c r="AG6" s="86">
        <f>AVERAGE(DoNotChange[[#This Row],[SNAP_FCI]],DoNotChange[[#This Row],[Poverty_FCI]],DoNotChange[[#This Row],[FTE_FCI]])</f>
        <v>1.3333333333333333</v>
      </c>
      <c r="AH6" s="112"/>
      <c r="AI6" s="86">
        <f>IF(DoNotChange[[#This Row],[Village_FCI]]&gt;2.5, 0.24, IF(DoNotChange[[#This Row],[Village_FCI]]&lt;=1.5, 0.06, 0.15))</f>
        <v>0.06</v>
      </c>
      <c r="AJ6" s="143" t="str">
        <f>IF(DoNotChange[[#This Row],[Village_FCI]]&gt;2.5, 0.15, IF(DoNotChange[[#This Row],[Village_FCI]]&lt;=1.5, "FALSE", 0.06))</f>
        <v>FALSE</v>
      </c>
      <c r="AK6" s="115">
        <f>(1/DoNotChange[[#This Row],[IQ1_Average]]+1/DoNotChange[[#This Row],[IQ2_Average]]+1/DoNotChange[[#This Row],[IQ3_Average]])</f>
        <v>1.1912880717387847E-4</v>
      </c>
      <c r="AL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 s="84">
        <f>ROUND(DoNotChange[[#This Row],[MediumBurden
Threshold_Calc]],1)</f>
        <v>42</v>
      </c>
      <c r="AN6" s="88">
        <f>(DoNotChange[[#This Row],[3RI_Calculation
Medium]]/DoNotChange[[#This Row],[Y = 1/IQ1+1/IQ2+1/IQ3]])/12</f>
        <v>41.971376349820083</v>
      </c>
      <c r="AO6" s="88">
        <f>DoNotChange[[#This Row],[MediumBurden
Threshold_Calc]]*12</f>
        <v>503.65651619784103</v>
      </c>
      <c r="AP6" s="137" t="e">
        <f>DoNotChange[[#This Row],[LowBurden
Annual]]/12</f>
        <v>#VALUE!</v>
      </c>
      <c r="AQ6" s="88" t="e">
        <f>(DoNotChange[[#This Row],[3RI_Calculation
Low]]/DoNotChange[[#This Row],[Y = 1/IQ1+1/IQ2+1/IQ3]])</f>
        <v>#VALUE!</v>
      </c>
      <c r="AR6" s="95"/>
      <c r="AS6" s="93" t="str">
        <f>Table1422[[#This Row],[Community]]</f>
        <v xml:space="preserve">Akutan </v>
      </c>
      <c r="AT6" s="87">
        <f>Table1422[[#This Row],[IQ1_Average]]</f>
        <v>18017.2</v>
      </c>
      <c r="AU6" s="93" t="str">
        <f>DoNotChange[[#This Row],[Community]]</f>
        <v xml:space="preserve">Akutan </v>
      </c>
      <c r="AV6" s="96">
        <f>Table1422[[#This Row],[IQ2_Average]]</f>
        <v>26326</v>
      </c>
      <c r="AW6" s="93" t="str">
        <f>DoNotChange[[#This Row],[Community]]</f>
        <v xml:space="preserve">Akutan </v>
      </c>
      <c r="AX6" s="97">
        <f>Table1422[[#This Row],[IQ3_Average]]</f>
        <v>39000</v>
      </c>
      <c r="AY6" s="93" t="str">
        <f>DoNotChange[[#This Row],[Community]]</f>
        <v xml:space="preserve">Akutan </v>
      </c>
      <c r="AZ6" s="89">
        <f>Table1422[[#This Row],[SNAP_Average 
(Percentage Points)]]/100</f>
        <v>0.2228</v>
      </c>
      <c r="BA6" s="98" t="str">
        <f>DoNotChange[[#This Row],[Community]]</f>
        <v xml:space="preserve">Akutan </v>
      </c>
      <c r="BB6" s="89">
        <f>Table1422[[#This Row],[Poverty_Average
(Percentage Points)]]/100</f>
        <v>0.46520000000000006</v>
      </c>
      <c r="BC6" s="98" t="str">
        <f>DoNotChange[[#This Row],[Community]]</f>
        <v xml:space="preserve">Akutan </v>
      </c>
      <c r="BD6" s="89">
        <f>Table1422[[#This Row],[Full Time Employment_Average
(Percentage Points)]]/100</f>
        <v>0.42359999999999998</v>
      </c>
    </row>
    <row r="7" spans="1:56" s="99" customFormat="1" ht="14.25" x14ac:dyDescent="0.25">
      <c r="A7" s="93" t="str">
        <f>DoNotChange[[#This Row],[Community]]</f>
        <v xml:space="preserve">Alakanuk </v>
      </c>
      <c r="B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7" s="93" t="str">
        <f>DoNotChange[[#This Row],[Community]]</f>
        <v xml:space="preserve">Alakanuk </v>
      </c>
      <c r="D7" s="109">
        <f>IFERROR(DoNotChange[[#This Row],[Medium Burden Threshold]],"Cannot Calculate")</f>
        <v>45.3</v>
      </c>
      <c r="E7" s="118" t="str">
        <f>DoNotChange[[#This Row],[Community]]</f>
        <v xml:space="preserve">Alakanuk </v>
      </c>
      <c r="F7" s="109">
        <f>IFERROR(DoNotChange[[#This Row],[MediumBurden
Annual]], "Cannot Calculate")</f>
        <v>543.54292991368095</v>
      </c>
      <c r="G7" s="93" t="str">
        <f>DoNotChange[[#This Row],[Community]]</f>
        <v xml:space="preserve">Alakanuk </v>
      </c>
      <c r="H7" s="140" t="str">
        <f>IFERROR(DoNotChange[[#This Row],[LowBurden
Threshold]],"Any fee will be at least a medium burden")</f>
        <v>Any fee will be at least a medium burden</v>
      </c>
      <c r="I7" s="118" t="str">
        <f>DoNotChange[[#This Row],[Community]]</f>
        <v xml:space="preserve">Alakanuk </v>
      </c>
      <c r="J7" s="109" t="str">
        <f>IFERROR(DoNotChange[[#This Row],[LowBurden
Annual]], "Any fee will be at least a medium burden")</f>
        <v>Any fee will be at least a medium burden</v>
      </c>
      <c r="K7" s="93" t="str">
        <f>DoNotChange[[#This Row],[Community]]</f>
        <v xml:space="preserve">Alakanuk </v>
      </c>
      <c r="L7" s="102">
        <f>Table1422[[#This Row],[Monthly Fees]]</f>
        <v>100</v>
      </c>
      <c r="M7" s="93" t="str">
        <f>DoNotChange[[#This Row],[Community]]</f>
        <v xml:space="preserve">Alakanuk </v>
      </c>
      <c r="N7" s="102">
        <f>DoNotChange[[#This Row],[Monthly_Fees]]*12</f>
        <v>1200</v>
      </c>
      <c r="O7" s="93" t="str">
        <f>DoNotChange[[#This Row],[Community]]</f>
        <v xml:space="preserve">Alakanuk </v>
      </c>
      <c r="P7" s="94" t="str">
        <f>Table1422[[#This Row],[Notes]]</f>
        <v>This is the reported user fee for this community for combined water and sewer services.</v>
      </c>
      <c r="Q7" s="95"/>
      <c r="R7" s="93" t="str">
        <f>DoNotChange[[#This Row],[Community]]</f>
        <v xml:space="preserve">Alakanuk </v>
      </c>
      <c r="S7" s="85">
        <f>IF(DoNotChange[[#This Row],[Annual_Fees]]/DoNotChange[[#This Row],[IQ1_Average]]&gt;0, DoNotChange[[#This Row],[Annual_Fees]]/DoNotChange[[#This Row],[IQ1_Average]], "Do not know fees")</f>
        <v>7.8193215435340718E-2</v>
      </c>
      <c r="T7" s="93" t="str">
        <f>DoNotChange[[#This Row],[Community]]</f>
        <v xml:space="preserve">Alakanuk </v>
      </c>
      <c r="U7" s="85">
        <f>IF(DoNotChange[[#This Row],[Annual_Fees]]/DoNotChange[[#This Row],[IQ2_Average]]&gt;0, DoNotChange[[#This Row],[Annual_Fees]]/DoNotChange[[#This Row],[IQ2_Average]], "Do not know fees")</f>
        <v>3.4112035294585855E-2</v>
      </c>
      <c r="V7" s="93" t="str">
        <f>DoNotChange[[#This Row],[Community]]</f>
        <v xml:space="preserve">Alakanuk </v>
      </c>
      <c r="W7" s="85">
        <f>IF(DoNotChange[[#This Row],[Annual_Fees]]/DoNotChange[[#This Row],[IQ3_Average]]&gt;0,DoNotChange[[#This Row],[Annual_Fees]]/DoNotChange[[#This Row],[IQ3_Average]], "Do not know fees")</f>
        <v>2.0158987212482445E-2</v>
      </c>
      <c r="X7" s="93" t="str">
        <f>DoNotChange[[#This Row],[Community]]</f>
        <v xml:space="preserve">Alakanuk </v>
      </c>
      <c r="Y7" s="85">
        <f>IFERROR(AVERAGE(DoNotChange[[#This Row],[RI_IQ1]],DoNotChange[[#This Row],[RI_IQ2]],DoNotChange[[#This Row],[RI_IQ3]]),"ERROR")</f>
        <v>4.415474598080301E-2</v>
      </c>
      <c r="Z7" s="93" t="str">
        <f>DoNotChange[[#This Row],[Community]]</f>
        <v xml:space="preserve">Alakanuk </v>
      </c>
      <c r="AA7" s="84">
        <f>IF(DoNotChange[[#This Row],[SNAP_PercentagePoints]]&gt;20%,1, IF(DoNotChange[[#This Row],[SNAP_PercentagePoints]]&lt;=10%, 3, 2))</f>
        <v>1</v>
      </c>
      <c r="AB7" s="93" t="str">
        <f>DoNotChange[[#This Row],[Community]]</f>
        <v xml:space="preserve">Alakanuk </v>
      </c>
      <c r="AC7" s="84">
        <f>IF(DoNotChange[[#This Row],[Poverty_PercentagePoints]]&gt;20%,1, IF(DoNotChange[[#This Row],[Poverty_PercentagePoints]]&lt;=10%, 3, 2))</f>
        <v>1</v>
      </c>
      <c r="AD7" s="93" t="str">
        <f>DoNotChange[[#This Row],[Community]]</f>
        <v xml:space="preserve">Alakanuk </v>
      </c>
      <c r="AE7" s="84">
        <f>IF(DoNotChange[[#This Row],[FTE_PercentagePoints]]&lt;=30%,1, IF(DoNotChange[[#This Row],[FTE_PercentagePoints]]&gt;50%, 3, 2))</f>
        <v>1</v>
      </c>
      <c r="AF7" s="93" t="str">
        <f>DoNotChange[[#This Row],[Community]]</f>
        <v xml:space="preserve">Alakanuk </v>
      </c>
      <c r="AG7" s="86">
        <f>AVERAGE(DoNotChange[[#This Row],[SNAP_FCI]],DoNotChange[[#This Row],[Poverty_FCI]],DoNotChange[[#This Row],[FTE_FCI]])</f>
        <v>1</v>
      </c>
      <c r="AH7" s="112"/>
      <c r="AI7" s="86">
        <f>IF(DoNotChange[[#This Row],[Village_FCI]]&gt;2.5, 0.24, IF(DoNotChange[[#This Row],[Village_FCI]]&lt;=1.5, 0.06, 0.15))</f>
        <v>0.06</v>
      </c>
      <c r="AJ7" s="86" t="str">
        <f>IF(DoNotChange[[#This Row],[Village_FCI]]&gt;2.5, 0.15, IF(DoNotChange[[#This Row],[Village_FCI]]&lt;=1.5, "FALSE", 0.06))</f>
        <v>FALSE</v>
      </c>
      <c r="AK7" s="115">
        <f>(1/DoNotChange[[#This Row],[IQ1_Average]]+1/DoNotChange[[#This Row],[IQ2_Average]]+1/DoNotChange[[#This Row],[IQ3_Average]])</f>
        <v>1.1038686495200753E-4</v>
      </c>
      <c r="AL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 s="84">
        <f>ROUND(DoNotChange[[#This Row],[MediumBurden
Threshold_Calc]],1)</f>
        <v>45.3</v>
      </c>
      <c r="AN7" s="88">
        <f>(DoNotChange[[#This Row],[3RI_Calculation
Medium]]/DoNotChange[[#This Row],[Y = 1/IQ1+1/IQ2+1/IQ3]])/12</f>
        <v>45.295244159473413</v>
      </c>
      <c r="AO7" s="88">
        <f>DoNotChange[[#This Row],[MediumBurden
Threshold_Calc]]*12</f>
        <v>543.54292991368095</v>
      </c>
      <c r="AP7" s="137" t="e">
        <f>DoNotChange[[#This Row],[LowBurden
Annual]]/12</f>
        <v>#VALUE!</v>
      </c>
      <c r="AQ7" s="88" t="e">
        <f>(DoNotChange[[#This Row],[3RI_Calculation
Low]]/DoNotChange[[#This Row],[Y = 1/IQ1+1/IQ2+1/IQ3]])</f>
        <v>#VALUE!</v>
      </c>
      <c r="AR7" s="95"/>
      <c r="AS7" s="93" t="str">
        <f>Table1422[[#This Row],[Community]]</f>
        <v xml:space="preserve">Alakanuk </v>
      </c>
      <c r="AT7" s="87">
        <f>Table1422[[#This Row],[IQ1_Average]]</f>
        <v>15346.6</v>
      </c>
      <c r="AU7" s="93" t="str">
        <f>DoNotChange[[#This Row],[Community]]</f>
        <v xml:space="preserve">Alakanuk </v>
      </c>
      <c r="AV7" s="96">
        <f>Table1422[[#This Row],[IQ2_Average]]</f>
        <v>35178.199999999997</v>
      </c>
      <c r="AW7" s="93" t="str">
        <f>DoNotChange[[#This Row],[Community]]</f>
        <v xml:space="preserve">Alakanuk </v>
      </c>
      <c r="AX7" s="97">
        <f>Table1422[[#This Row],[IQ3_Average]]</f>
        <v>59526.8</v>
      </c>
      <c r="AY7" s="93" t="str">
        <f>DoNotChange[[#This Row],[Community]]</f>
        <v xml:space="preserve">Alakanuk </v>
      </c>
      <c r="AZ7" s="89">
        <f>Table1422[[#This Row],[SNAP_Average 
(Percentage Points)]]/100</f>
        <v>0.46380000000000005</v>
      </c>
      <c r="BA7" s="98" t="str">
        <f>DoNotChange[[#This Row],[Community]]</f>
        <v xml:space="preserve">Alakanuk </v>
      </c>
      <c r="BB7" s="89">
        <f>Table1422[[#This Row],[Poverty_Average
(Percentage Points)]]/100</f>
        <v>0.56200000000000006</v>
      </c>
      <c r="BC7" s="98" t="str">
        <f>DoNotChange[[#This Row],[Community]]</f>
        <v xml:space="preserve">Alakanuk </v>
      </c>
      <c r="BD7" s="89">
        <f>Table1422[[#This Row],[Full Time Employment_Average
(Percentage Points)]]/100</f>
        <v>0.25520000000000004</v>
      </c>
    </row>
    <row r="8" spans="1:56" s="99" customFormat="1" ht="14.25" x14ac:dyDescent="0.25">
      <c r="A8" s="93" t="str">
        <f>DoNotChange[[#This Row],[Community]]</f>
        <v xml:space="preserve">Alatna  </v>
      </c>
      <c r="B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 s="93" t="str">
        <f>DoNotChange[[#This Row],[Community]]</f>
        <v xml:space="preserve">Alatna  </v>
      </c>
      <c r="D8" s="109">
        <f>IFERROR(DoNotChange[[#This Row],[Medium Burden Threshold]],"Cannot Calculate")</f>
        <v>169.3</v>
      </c>
      <c r="E8" s="118" t="str">
        <f>DoNotChange[[#This Row],[Community]]</f>
        <v xml:space="preserve">Alatna  </v>
      </c>
      <c r="F8" s="109">
        <f>IFERROR(DoNotChange[[#This Row],[MediumBurden
Annual]], "Cannot Calculate")</f>
        <v>2031.0057383119588</v>
      </c>
      <c r="G8" s="93" t="str">
        <f>DoNotChange[[#This Row],[Community]]</f>
        <v xml:space="preserve">Alatna  </v>
      </c>
      <c r="H8" s="140">
        <f>IFERROR(DoNotChange[[#This Row],[LowBurden
Threshold]],"Any fee will be at least a medium burden")</f>
        <v>67.700191277065301</v>
      </c>
      <c r="I8" s="118" t="str">
        <f>DoNotChange[[#This Row],[Community]]</f>
        <v xml:space="preserve">Alatna  </v>
      </c>
      <c r="J8" s="109">
        <f>IFERROR(DoNotChange[[#This Row],[LowBurden
Annual]], "Any fee will be at least a medium burden")</f>
        <v>812.40229532478361</v>
      </c>
      <c r="K8" s="93" t="str">
        <f>DoNotChange[[#This Row],[Community]]</f>
        <v xml:space="preserve">Alatna  </v>
      </c>
      <c r="L8" s="102">
        <f>Table1422[[#This Row],[Monthly Fees]]</f>
        <v>0</v>
      </c>
      <c r="M8" s="93" t="str">
        <f>DoNotChange[[#This Row],[Community]]</f>
        <v xml:space="preserve">Alatna  </v>
      </c>
      <c r="N8" s="102">
        <f>DoNotChange[[#This Row],[Monthly_Fees]]*12</f>
        <v>0</v>
      </c>
      <c r="O8" s="93" t="str">
        <f>DoNotChange[[#This Row],[Community]]</f>
        <v xml:space="preserve">Alatna  </v>
      </c>
      <c r="P8" s="94" t="str">
        <f>Table1422[[#This Row],[Notes]]</f>
        <v>The water and sewer charges are unknown</v>
      </c>
      <c r="Q8" s="95"/>
      <c r="R8" s="93" t="str">
        <f>DoNotChange[[#This Row],[Community]]</f>
        <v xml:space="preserve">Alatna  </v>
      </c>
      <c r="S8" s="85" t="str">
        <f>IF(DoNotChange[[#This Row],[Annual_Fees]]/DoNotChange[[#This Row],[IQ1_Average]]&gt;0, DoNotChange[[#This Row],[Annual_Fees]]/DoNotChange[[#This Row],[IQ1_Average]], "Do not know fees")</f>
        <v>Do not know fees</v>
      </c>
      <c r="T8" s="93" t="str">
        <f>DoNotChange[[#This Row],[Community]]</f>
        <v xml:space="preserve">Alatna  </v>
      </c>
      <c r="U8" s="85" t="str">
        <f>IF(DoNotChange[[#This Row],[Annual_Fees]]/DoNotChange[[#This Row],[IQ2_Average]]&gt;0, DoNotChange[[#This Row],[Annual_Fees]]/DoNotChange[[#This Row],[IQ2_Average]], "Do not know fees")</f>
        <v>Do not know fees</v>
      </c>
      <c r="V8" s="93" t="str">
        <f>DoNotChange[[#This Row],[Community]]</f>
        <v xml:space="preserve">Alatna  </v>
      </c>
      <c r="W8" s="85" t="str">
        <f>IF(DoNotChange[[#This Row],[Annual_Fees]]/DoNotChange[[#This Row],[IQ3_Average]]&gt;0,DoNotChange[[#This Row],[Annual_Fees]]/DoNotChange[[#This Row],[IQ3_Average]], "Do not know fees")</f>
        <v>Do not know fees</v>
      </c>
      <c r="X8" s="93" t="str">
        <f>DoNotChange[[#This Row],[Community]]</f>
        <v xml:space="preserve">Alatna  </v>
      </c>
      <c r="Y8" s="85" t="str">
        <f>IFERROR(AVERAGE(DoNotChange[[#This Row],[RI_IQ1]],DoNotChange[[#This Row],[RI_IQ2]],DoNotChange[[#This Row],[RI_IQ3]]),"ERROR")</f>
        <v>ERROR</v>
      </c>
      <c r="Z8" s="93" t="str">
        <f>DoNotChange[[#This Row],[Community]]</f>
        <v xml:space="preserve">Alatna  </v>
      </c>
      <c r="AA8" s="84">
        <f>IF(DoNotChange[[#This Row],[SNAP_PercentagePoints]]&gt;20%,1, IF(DoNotChange[[#This Row],[SNAP_PercentagePoints]]&lt;=10%, 3, 2))</f>
        <v>3</v>
      </c>
      <c r="AB8" s="93" t="str">
        <f>DoNotChange[[#This Row],[Community]]</f>
        <v xml:space="preserve">Alatna  </v>
      </c>
      <c r="AC8" s="84">
        <f>IF(DoNotChange[[#This Row],[Poverty_PercentagePoints]]&gt;20%,1, IF(DoNotChange[[#This Row],[Poverty_PercentagePoints]]&lt;=10%, 3, 2))</f>
        <v>3</v>
      </c>
      <c r="AD8" s="93" t="str">
        <f>DoNotChange[[#This Row],[Community]]</f>
        <v xml:space="preserve">Alatna  </v>
      </c>
      <c r="AE8" s="84">
        <f>IF(DoNotChange[[#This Row],[FTE_PercentagePoints]]&lt;=30%,1, IF(DoNotChange[[#This Row],[FTE_PercentagePoints]]&gt;50%, 3, 2))</f>
        <v>1</v>
      </c>
      <c r="AF8" s="93" t="str">
        <f>DoNotChange[[#This Row],[Community]]</f>
        <v xml:space="preserve">Alatna  </v>
      </c>
      <c r="AG8" s="86">
        <f>AVERAGE(DoNotChange[[#This Row],[SNAP_FCI]],DoNotChange[[#This Row],[Poverty_FCI]],DoNotChange[[#This Row],[FTE_FCI]])</f>
        <v>2.3333333333333335</v>
      </c>
      <c r="AH8" s="112"/>
      <c r="AI8" s="86">
        <f>IF(DoNotChange[[#This Row],[Village_FCI]]&gt;2.5, 0.24, IF(DoNotChange[[#This Row],[Village_FCI]]&lt;=1.5, 0.06, 0.15))</f>
        <v>0.15</v>
      </c>
      <c r="AJ8" s="86">
        <f>IF(DoNotChange[[#This Row],[Village_FCI]]&gt;2.5, 0.15, IF(DoNotChange[[#This Row],[Village_FCI]]&lt;=1.5, "FALSE", 0.06))</f>
        <v>0.06</v>
      </c>
      <c r="AK8" s="115">
        <f>(1/DoNotChange[[#This Row],[IQ1_Average]]+1/DoNotChange[[#This Row],[IQ2_Average]]+1/DoNotChange[[#This Row],[IQ3_Average]])</f>
        <v>7.3855035055031567E-5</v>
      </c>
      <c r="AL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 s="84">
        <f>ROUND(DoNotChange[[#This Row],[MediumBurden
Threshold_Calc]],1)</f>
        <v>169.3</v>
      </c>
      <c r="AN8" s="88">
        <f>(DoNotChange[[#This Row],[3RI_Calculation
Medium]]/DoNotChange[[#This Row],[Y = 1/IQ1+1/IQ2+1/IQ3]])/12</f>
        <v>169.25047819266322</v>
      </c>
      <c r="AO8" s="88">
        <f>DoNotChange[[#This Row],[MediumBurden
Threshold_Calc]]*12</f>
        <v>2031.0057383119588</v>
      </c>
      <c r="AP8" s="137">
        <f>DoNotChange[[#This Row],[LowBurden
Annual]]/12</f>
        <v>67.700191277065301</v>
      </c>
      <c r="AQ8" s="88">
        <f>(DoNotChange[[#This Row],[3RI_Calculation
Low]]/DoNotChange[[#This Row],[Y = 1/IQ1+1/IQ2+1/IQ3]])</f>
        <v>812.40229532478361</v>
      </c>
      <c r="AR8" s="95"/>
      <c r="AS8" s="93" t="str">
        <f>Table1422[[#This Row],[Community]]</f>
        <v xml:space="preserve">Alatna  </v>
      </c>
      <c r="AT8" s="87">
        <f>Table1422[[#This Row],[IQ1_Average]]</f>
        <v>33506.400000000001</v>
      </c>
      <c r="AU8" s="93" t="str">
        <f>DoNotChange[[#This Row],[Community]]</f>
        <v xml:space="preserve">Alatna  </v>
      </c>
      <c r="AV8" s="96">
        <f>Table1422[[#This Row],[IQ2_Average]]</f>
        <v>40980</v>
      </c>
      <c r="AW8" s="93" t="str">
        <f>DoNotChange[[#This Row],[Community]]</f>
        <v xml:space="preserve">Alatna  </v>
      </c>
      <c r="AX8" s="97">
        <f>Table1422[[#This Row],[IQ3_Average]]</f>
        <v>51000</v>
      </c>
      <c r="AY8" s="93" t="str">
        <f>DoNotChange[[#This Row],[Community]]</f>
        <v xml:space="preserve">Alatna  </v>
      </c>
      <c r="AZ8" s="89">
        <f>Table1422[[#This Row],[SNAP_Average 
(Percentage Points)]]/100</f>
        <v>0</v>
      </c>
      <c r="BA8" s="98" t="str">
        <f>DoNotChange[[#This Row],[Community]]</f>
        <v xml:space="preserve">Alatna  </v>
      </c>
      <c r="BB8" s="89">
        <f>Table1422[[#This Row],[Poverty_Average
(Percentage Points)]]/100</f>
        <v>0</v>
      </c>
      <c r="BC8" s="98" t="str">
        <f>DoNotChange[[#This Row],[Community]]</f>
        <v xml:space="preserve">Alatna  </v>
      </c>
      <c r="BD8" s="89">
        <f>Table1422[[#This Row],[Full Time Employment_Average
(Percentage Points)]]/100</f>
        <v>0.18919999999999998</v>
      </c>
    </row>
    <row r="9" spans="1:56" s="99" customFormat="1" ht="14.25" x14ac:dyDescent="0.25">
      <c r="A9" s="93" t="str">
        <f>DoNotChange[[#This Row],[Community]]</f>
        <v xml:space="preserve">Alcan Border  </v>
      </c>
      <c r="B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 s="93" t="str">
        <f>DoNotChange[[#This Row],[Community]]</f>
        <v xml:space="preserve">Alcan Border  </v>
      </c>
      <c r="D9" s="109" t="str">
        <f>IFERROR(DoNotChange[[#This Row],[Medium Burden Threshold]],"Cannot Calculate")</f>
        <v>Cannot Calculate</v>
      </c>
      <c r="E9" s="118" t="str">
        <f>DoNotChange[[#This Row],[Community]]</f>
        <v xml:space="preserve">Alcan Border  </v>
      </c>
      <c r="F9" s="109" t="str">
        <f>IFERROR(DoNotChange[[#This Row],[MediumBurden
Annual]], "Cannot Calculate")</f>
        <v>Cannot Calculate</v>
      </c>
      <c r="G9" s="93" t="str">
        <f>DoNotChange[[#This Row],[Community]]</f>
        <v xml:space="preserve">Alcan Border  </v>
      </c>
      <c r="H9" s="140" t="str">
        <f>IFERROR(DoNotChange[[#This Row],[LowBurden
Threshold]],"Any fee will be at least a medium burden")</f>
        <v>Any fee will be at least a medium burden</v>
      </c>
      <c r="I9" s="118" t="str">
        <f>DoNotChange[[#This Row],[Community]]</f>
        <v xml:space="preserve">Alcan Border  </v>
      </c>
      <c r="J9" s="109" t="str">
        <f>IFERROR(DoNotChange[[#This Row],[LowBurden
Annual]], "Any fee will be at least a medium burden")</f>
        <v>Any fee will be at least a medium burden</v>
      </c>
      <c r="K9" s="93" t="str">
        <f>DoNotChange[[#This Row],[Community]]</f>
        <v xml:space="preserve">Alcan Border  </v>
      </c>
      <c r="L9" s="102">
        <f>Table1422[[#This Row],[Monthly Fees]]</f>
        <v>0</v>
      </c>
      <c r="M9" s="93" t="str">
        <f>DoNotChange[[#This Row],[Community]]</f>
        <v xml:space="preserve">Alcan Border  </v>
      </c>
      <c r="N9" s="102">
        <f>DoNotChange[[#This Row],[Monthly_Fees]]*12</f>
        <v>0</v>
      </c>
      <c r="O9" s="93" t="str">
        <f>DoNotChange[[#This Row],[Community]]</f>
        <v xml:space="preserve">Alcan Border  </v>
      </c>
      <c r="P9" s="94" t="str">
        <f>Table1422[[#This Row],[Notes]]</f>
        <v>The water and sewer charges are unknown</v>
      </c>
      <c r="Q9" s="95"/>
      <c r="R9" s="93" t="str">
        <f>DoNotChange[[#This Row],[Community]]</f>
        <v xml:space="preserve">Alcan Border  </v>
      </c>
      <c r="S9" s="85" t="e">
        <f>IF(DoNotChange[[#This Row],[Annual_Fees]]/DoNotChange[[#This Row],[IQ1_Average]]&gt;0, DoNotChange[[#This Row],[Annual_Fees]]/DoNotChange[[#This Row],[IQ1_Average]], "Do not know fees")</f>
        <v>#DIV/0!</v>
      </c>
      <c r="T9" s="93" t="str">
        <f>DoNotChange[[#This Row],[Community]]</f>
        <v xml:space="preserve">Alcan Border  </v>
      </c>
      <c r="U9" s="85" t="e">
        <f>IF(DoNotChange[[#This Row],[Annual_Fees]]/DoNotChange[[#This Row],[IQ2_Average]]&gt;0, DoNotChange[[#This Row],[Annual_Fees]]/DoNotChange[[#This Row],[IQ2_Average]], "Do not know fees")</f>
        <v>#DIV/0!</v>
      </c>
      <c r="V9" s="93" t="str">
        <f>DoNotChange[[#This Row],[Community]]</f>
        <v xml:space="preserve">Alcan Border  </v>
      </c>
      <c r="W9" s="85" t="e">
        <f>IF(DoNotChange[[#This Row],[Annual_Fees]]/DoNotChange[[#This Row],[IQ3_Average]]&gt;0,DoNotChange[[#This Row],[Annual_Fees]]/DoNotChange[[#This Row],[IQ3_Average]], "Do not know fees")</f>
        <v>#DIV/0!</v>
      </c>
      <c r="X9" s="93" t="str">
        <f>DoNotChange[[#This Row],[Community]]</f>
        <v xml:space="preserve">Alcan Border  </v>
      </c>
      <c r="Y9" s="85" t="str">
        <f>IFERROR(AVERAGE(DoNotChange[[#This Row],[RI_IQ1]],DoNotChange[[#This Row],[RI_IQ2]],DoNotChange[[#This Row],[RI_IQ3]]),"ERROR")</f>
        <v>ERROR</v>
      </c>
      <c r="Z9" s="93" t="str">
        <f>DoNotChange[[#This Row],[Community]]</f>
        <v xml:space="preserve">Alcan Border  </v>
      </c>
      <c r="AA9" s="84">
        <f>IF(DoNotChange[[#This Row],[SNAP_PercentagePoints]]&gt;20%,1, IF(DoNotChange[[#This Row],[SNAP_PercentagePoints]]&lt;=10%, 3, 2))</f>
        <v>3</v>
      </c>
      <c r="AB9" s="93" t="str">
        <f>DoNotChange[[#This Row],[Community]]</f>
        <v xml:space="preserve">Alcan Border  </v>
      </c>
      <c r="AC9" s="84">
        <f>IF(DoNotChange[[#This Row],[Poverty_PercentagePoints]]&gt;20%,1, IF(DoNotChange[[#This Row],[Poverty_PercentagePoints]]&lt;=10%, 3, 2))</f>
        <v>3</v>
      </c>
      <c r="AD9" s="93" t="str">
        <f>DoNotChange[[#This Row],[Community]]</f>
        <v xml:space="preserve">Alcan Border  </v>
      </c>
      <c r="AE9" s="84">
        <f>IF(DoNotChange[[#This Row],[FTE_PercentagePoints]]&lt;=30%,1, IF(DoNotChange[[#This Row],[FTE_PercentagePoints]]&gt;50%, 3, 2))</f>
        <v>3</v>
      </c>
      <c r="AF9" s="93" t="str">
        <f>DoNotChange[[#This Row],[Community]]</f>
        <v xml:space="preserve">Alcan Border  </v>
      </c>
      <c r="AG9" s="86">
        <f>AVERAGE(DoNotChange[[#This Row],[SNAP_FCI]],DoNotChange[[#This Row],[Poverty_FCI]],DoNotChange[[#This Row],[FTE_FCI]])</f>
        <v>3</v>
      </c>
      <c r="AH9" s="112"/>
      <c r="AI9" s="86">
        <f>IF(DoNotChange[[#This Row],[Village_FCI]]&gt;2.5, 0.24, IF(DoNotChange[[#This Row],[Village_FCI]]&lt;=1.5, 0.06, 0.15))</f>
        <v>0.24</v>
      </c>
      <c r="AJ9" s="86">
        <f>IF(DoNotChange[[#This Row],[Village_FCI]]&gt;2.5, 0.15, IF(DoNotChange[[#This Row],[Village_FCI]]&lt;=1.5, "FALSE", 0.06))</f>
        <v>0.15</v>
      </c>
      <c r="AK9" s="115" t="e">
        <f>(1/DoNotChange[[#This Row],[IQ1_Average]]+1/DoNotChange[[#This Row],[IQ2_Average]]+1/DoNotChange[[#This Row],[IQ3_Average]])</f>
        <v>#DIV/0!</v>
      </c>
      <c r="AL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 s="84" t="e">
        <f>ROUND(DoNotChange[[#This Row],[MediumBurden
Threshold_Calc]],1)</f>
        <v>#DIV/0!</v>
      </c>
      <c r="AN9" s="88" t="e">
        <f>(DoNotChange[[#This Row],[3RI_Calculation
Medium]]/DoNotChange[[#This Row],[Y = 1/IQ1+1/IQ2+1/IQ3]])/12</f>
        <v>#DIV/0!</v>
      </c>
      <c r="AO9" s="88" t="e">
        <f>DoNotChange[[#This Row],[MediumBurden
Threshold_Calc]]*12</f>
        <v>#DIV/0!</v>
      </c>
      <c r="AP9" s="137" t="e">
        <f>DoNotChange[[#This Row],[LowBurden
Annual]]/12</f>
        <v>#DIV/0!</v>
      </c>
      <c r="AQ9" s="88" t="e">
        <f>(DoNotChange[[#This Row],[3RI_Calculation
Low]]/DoNotChange[[#This Row],[Y = 1/IQ1+1/IQ2+1/IQ3]])</f>
        <v>#DIV/0!</v>
      </c>
      <c r="AR9" s="95"/>
      <c r="AS9" s="93" t="str">
        <f>Table1422[[#This Row],[Community]]</f>
        <v xml:space="preserve">Alcan Border  </v>
      </c>
      <c r="AT9" s="87" t="e">
        <f>Table1422[[#This Row],[IQ1_Average]]</f>
        <v>#DIV/0!</v>
      </c>
      <c r="AU9" s="93" t="str">
        <f>DoNotChange[[#This Row],[Community]]</f>
        <v xml:space="preserve">Alcan Border  </v>
      </c>
      <c r="AV9" s="96" t="e">
        <f>Table1422[[#This Row],[IQ2_Average]]</f>
        <v>#DIV/0!</v>
      </c>
      <c r="AW9" s="93" t="str">
        <f>DoNotChange[[#This Row],[Community]]</f>
        <v xml:space="preserve">Alcan Border  </v>
      </c>
      <c r="AX9" s="97" t="e">
        <f>Table1422[[#This Row],[IQ3_Average]]</f>
        <v>#DIV/0!</v>
      </c>
      <c r="AY9" s="93" t="str">
        <f>DoNotChange[[#This Row],[Community]]</f>
        <v xml:space="preserve">Alcan Border  </v>
      </c>
      <c r="AZ9" s="89">
        <f>Table1422[[#This Row],[SNAP_Average 
(Percentage Points)]]/100</f>
        <v>0</v>
      </c>
      <c r="BA9" s="98" t="str">
        <f>DoNotChange[[#This Row],[Community]]</f>
        <v xml:space="preserve">Alcan Border  </v>
      </c>
      <c r="BB9" s="89">
        <f>Table1422[[#This Row],[Poverty_Average
(Percentage Points)]]/100</f>
        <v>0</v>
      </c>
      <c r="BC9" s="98" t="str">
        <f>DoNotChange[[#This Row],[Community]]</f>
        <v xml:space="preserve">Alcan Border  </v>
      </c>
      <c r="BD9" s="89">
        <f>Table1422[[#This Row],[Full Time Employment_Average
(Percentage Points)]]/100</f>
        <v>0.80200000000000016</v>
      </c>
    </row>
    <row r="10" spans="1:56" s="99" customFormat="1" ht="14.25" x14ac:dyDescent="0.25">
      <c r="A10" s="93" t="str">
        <f>DoNotChange[[#This Row],[Community]]</f>
        <v xml:space="preserve">Aleknagik </v>
      </c>
      <c r="B1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0" s="93" t="str">
        <f>DoNotChange[[#This Row],[Community]]</f>
        <v xml:space="preserve">Aleknagik </v>
      </c>
      <c r="D10" s="109">
        <f>IFERROR(DoNotChange[[#This Row],[Medium Burden Threshold]],"Cannot Calculate")</f>
        <v>76.7</v>
      </c>
      <c r="E10" s="118" t="str">
        <f>DoNotChange[[#This Row],[Community]]</f>
        <v xml:space="preserve">Aleknagik </v>
      </c>
      <c r="F10" s="109">
        <f>IFERROR(DoNotChange[[#This Row],[MediumBurden
Annual]], "Cannot Calculate")</f>
        <v>919.92681616409209</v>
      </c>
      <c r="G10" s="93" t="str">
        <f>DoNotChange[[#This Row],[Community]]</f>
        <v xml:space="preserve">Aleknagik </v>
      </c>
      <c r="H10" s="140" t="str">
        <f>IFERROR(DoNotChange[[#This Row],[LowBurden
Threshold]],"Any fee will be at least a medium burden")</f>
        <v>Any fee will be at least a medium burden</v>
      </c>
      <c r="I10" s="118" t="str">
        <f>DoNotChange[[#This Row],[Community]]</f>
        <v xml:space="preserve">Aleknagik </v>
      </c>
      <c r="J10" s="109" t="str">
        <f>IFERROR(DoNotChange[[#This Row],[LowBurden
Annual]], "Any fee will be at least a medium burden")</f>
        <v>Any fee will be at least a medium burden</v>
      </c>
      <c r="K10" s="93" t="str">
        <f>DoNotChange[[#This Row],[Community]]</f>
        <v xml:space="preserve">Aleknagik </v>
      </c>
      <c r="L10" s="102">
        <f>Table1422[[#This Row],[Monthly Fees]]</f>
        <v>36</v>
      </c>
      <c r="M10" s="93" t="str">
        <f>DoNotChange[[#This Row],[Community]]</f>
        <v xml:space="preserve">Aleknagik </v>
      </c>
      <c r="N10" s="102">
        <f>DoNotChange[[#This Row],[Monthly_Fees]]*12</f>
        <v>432</v>
      </c>
      <c r="O10" s="93" t="str">
        <f>DoNotChange[[#This Row],[Community]]</f>
        <v xml:space="preserve">Aleknagik </v>
      </c>
      <c r="P10" s="94" t="str">
        <f>Table1422[[#This Row],[Notes]]</f>
        <v>This is the reported user fee for this community for sewer services.</v>
      </c>
      <c r="Q10" s="95"/>
      <c r="R10" s="93" t="str">
        <f>DoNotChange[[#This Row],[Community]]</f>
        <v xml:space="preserve">Aleknagik </v>
      </c>
      <c r="S10" s="85">
        <f>IF(DoNotChange[[#This Row],[Annual_Fees]]/DoNotChange[[#This Row],[IQ1_Average]]&gt;0, DoNotChange[[#This Row],[Annual_Fees]]/DoNotChange[[#This Row],[IQ1_Average]], "Do not know fees")</f>
        <v>1.265934065934066E-2</v>
      </c>
      <c r="T10" s="93" t="str">
        <f>DoNotChange[[#This Row],[Community]]</f>
        <v xml:space="preserve">Aleknagik </v>
      </c>
      <c r="U10" s="85">
        <f>IF(DoNotChange[[#This Row],[Annual_Fees]]/DoNotChange[[#This Row],[IQ2_Average]]&gt;0, DoNotChange[[#This Row],[Annual_Fees]]/DoNotChange[[#This Row],[IQ2_Average]], "Do not know fees")</f>
        <v>1.0596910215715807E-2</v>
      </c>
      <c r="V10" s="93" t="str">
        <f>DoNotChange[[#This Row],[Community]]</f>
        <v xml:space="preserve">Aleknagik </v>
      </c>
      <c r="W10" s="85">
        <f>IF(DoNotChange[[#This Row],[Annual_Fees]]/DoNotChange[[#This Row],[IQ3_Average]]&gt;0,DoNotChange[[#This Row],[Annual_Fees]]/DoNotChange[[#This Row],[IQ3_Average]], "Do not know fees")</f>
        <v>4.919903515225507E-3</v>
      </c>
      <c r="X10" s="93" t="str">
        <f>DoNotChange[[#This Row],[Community]]</f>
        <v xml:space="preserve">Aleknagik </v>
      </c>
      <c r="Y10" s="85">
        <f>IFERROR(AVERAGE(DoNotChange[[#This Row],[RI_IQ1]],DoNotChange[[#This Row],[RI_IQ2]],DoNotChange[[#This Row],[RI_IQ3]]),"ERROR")</f>
        <v>9.3920514634273245E-3</v>
      </c>
      <c r="Z10" s="93" t="str">
        <f>DoNotChange[[#This Row],[Community]]</f>
        <v xml:space="preserve">Aleknagik </v>
      </c>
      <c r="AA10" s="84">
        <f>IF(DoNotChange[[#This Row],[SNAP_PercentagePoints]]&gt;20%,1, IF(DoNotChange[[#This Row],[SNAP_PercentagePoints]]&lt;=10%, 3, 2))</f>
        <v>1</v>
      </c>
      <c r="AB10" s="93" t="str">
        <f>DoNotChange[[#This Row],[Community]]</f>
        <v xml:space="preserve">Aleknagik </v>
      </c>
      <c r="AC10" s="84">
        <f>IF(DoNotChange[[#This Row],[Poverty_PercentagePoints]]&gt;20%,1, IF(DoNotChange[[#This Row],[Poverty_PercentagePoints]]&lt;=10%, 3, 2))</f>
        <v>1</v>
      </c>
      <c r="AD10" s="93" t="str">
        <f>DoNotChange[[#This Row],[Community]]</f>
        <v xml:space="preserve">Aleknagik </v>
      </c>
      <c r="AE10" s="84">
        <f>IF(DoNotChange[[#This Row],[FTE_PercentagePoints]]&lt;=30%,1, IF(DoNotChange[[#This Row],[FTE_PercentagePoints]]&gt;50%, 3, 2))</f>
        <v>1</v>
      </c>
      <c r="AF10" s="93" t="str">
        <f>DoNotChange[[#This Row],[Community]]</f>
        <v xml:space="preserve">Aleknagik </v>
      </c>
      <c r="AG10" s="86">
        <f>AVERAGE(DoNotChange[[#This Row],[SNAP_FCI]],DoNotChange[[#This Row],[Poverty_FCI]],DoNotChange[[#This Row],[FTE_FCI]])</f>
        <v>1</v>
      </c>
      <c r="AH10" s="112"/>
      <c r="AI10" s="86">
        <f>IF(DoNotChange[[#This Row],[Village_FCI]]&gt;2.5, 0.24, IF(DoNotChange[[#This Row],[Village_FCI]]&lt;=1.5, 0.06, 0.15))</f>
        <v>0.06</v>
      </c>
      <c r="AJ10" s="86" t="str">
        <f>IF(DoNotChange[[#This Row],[Village_FCI]]&gt;2.5, 0.15, IF(DoNotChange[[#This Row],[Village_FCI]]&lt;=1.5, "FALSE", 0.06))</f>
        <v>FALSE</v>
      </c>
      <c r="AK10" s="115">
        <f>(1/DoNotChange[[#This Row],[IQ1_Average]]+1/DoNotChange[[#This Row],[IQ2_Average]]+1/DoNotChange[[#This Row],[IQ3_Average]])</f>
        <v>6.52225796071342E-5</v>
      </c>
      <c r="AL1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 s="84">
        <f>ROUND(DoNotChange[[#This Row],[MediumBurden
Threshold_Calc]],1)</f>
        <v>76.7</v>
      </c>
      <c r="AN10" s="88">
        <f>(DoNotChange[[#This Row],[3RI_Calculation
Medium]]/DoNotChange[[#This Row],[Y = 1/IQ1+1/IQ2+1/IQ3]])/12</f>
        <v>76.660568013674336</v>
      </c>
      <c r="AO10" s="88">
        <f>DoNotChange[[#This Row],[MediumBurden
Threshold_Calc]]*12</f>
        <v>919.92681616409209</v>
      </c>
      <c r="AP10" s="137" t="e">
        <f>DoNotChange[[#This Row],[LowBurden
Annual]]/12</f>
        <v>#VALUE!</v>
      </c>
      <c r="AQ10" s="88" t="e">
        <f>(DoNotChange[[#This Row],[3RI_Calculation
Low]]/DoNotChange[[#This Row],[Y = 1/IQ1+1/IQ2+1/IQ3]])</f>
        <v>#VALUE!</v>
      </c>
      <c r="AR10" s="95"/>
      <c r="AS10" s="93" t="str">
        <f>Table1422[[#This Row],[Community]]</f>
        <v xml:space="preserve">Aleknagik </v>
      </c>
      <c r="AT10" s="87">
        <f>Table1422[[#This Row],[IQ1_Average]]</f>
        <v>34125</v>
      </c>
      <c r="AU10" s="93" t="str">
        <f>DoNotChange[[#This Row],[Community]]</f>
        <v xml:space="preserve">Aleknagik </v>
      </c>
      <c r="AV10" s="96">
        <f>Table1422[[#This Row],[IQ2_Average]]</f>
        <v>40766.6</v>
      </c>
      <c r="AW10" s="93" t="str">
        <f>DoNotChange[[#This Row],[Community]]</f>
        <v xml:space="preserve">Aleknagik </v>
      </c>
      <c r="AX10" s="97">
        <f>Table1422[[#This Row],[IQ3_Average]]</f>
        <v>87806.6</v>
      </c>
      <c r="AY10" s="93" t="str">
        <f>DoNotChange[[#This Row],[Community]]</f>
        <v xml:space="preserve">Aleknagik </v>
      </c>
      <c r="AZ10" s="89">
        <f>Table1422[[#This Row],[SNAP_Average 
(Percentage Points)]]/100</f>
        <v>0.21559999999999999</v>
      </c>
      <c r="BA10" s="98" t="str">
        <f>DoNotChange[[#This Row],[Community]]</f>
        <v xml:space="preserve">Aleknagik </v>
      </c>
      <c r="BB10" s="89">
        <f>Table1422[[#This Row],[Poverty_Average
(Percentage Points)]]/100</f>
        <v>0.254</v>
      </c>
      <c r="BC10" s="98" t="str">
        <f>DoNotChange[[#This Row],[Community]]</f>
        <v xml:space="preserve">Aleknagik </v>
      </c>
      <c r="BD10" s="89">
        <f>Table1422[[#This Row],[Full Time Employment_Average
(Percentage Points)]]/100</f>
        <v>0.22</v>
      </c>
    </row>
    <row r="11" spans="1:56" s="99" customFormat="1" ht="14.25" x14ac:dyDescent="0.25">
      <c r="A11" s="93" t="str">
        <f>DoNotChange[[#This Row],[Community]]</f>
        <v xml:space="preserve">Aleneva  </v>
      </c>
      <c r="B1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 s="93" t="str">
        <f>DoNotChange[[#This Row],[Community]]</f>
        <v xml:space="preserve">Aleneva  </v>
      </c>
      <c r="D11" s="109" t="str">
        <f>IFERROR(DoNotChange[[#This Row],[Medium Burden Threshold]],"Cannot Calculate")</f>
        <v>Cannot Calculate</v>
      </c>
      <c r="E11" s="118" t="str">
        <f>DoNotChange[[#This Row],[Community]]</f>
        <v xml:space="preserve">Aleneva  </v>
      </c>
      <c r="F11" s="109" t="str">
        <f>IFERROR(DoNotChange[[#This Row],[MediumBurden
Annual]], "Cannot Calculate")</f>
        <v>Cannot Calculate</v>
      </c>
      <c r="G11" s="93" t="str">
        <f>DoNotChange[[#This Row],[Community]]</f>
        <v xml:space="preserve">Aleneva  </v>
      </c>
      <c r="H11" s="140" t="str">
        <f>IFERROR(DoNotChange[[#This Row],[LowBurden
Threshold]],"Any fee will be at least a medium burden")</f>
        <v>Any fee will be at least a medium burden</v>
      </c>
      <c r="I11" s="118" t="str">
        <f>DoNotChange[[#This Row],[Community]]</f>
        <v xml:space="preserve">Aleneva  </v>
      </c>
      <c r="J11" s="109" t="str">
        <f>IFERROR(DoNotChange[[#This Row],[LowBurden
Annual]], "Any fee will be at least a medium burden")</f>
        <v>Any fee will be at least a medium burden</v>
      </c>
      <c r="K11" s="93" t="str">
        <f>DoNotChange[[#This Row],[Community]]</f>
        <v xml:space="preserve">Aleneva  </v>
      </c>
      <c r="L11" s="102">
        <f>Table1422[[#This Row],[Monthly Fees]]</f>
        <v>0</v>
      </c>
      <c r="M11" s="93" t="str">
        <f>DoNotChange[[#This Row],[Community]]</f>
        <v xml:space="preserve">Aleneva  </v>
      </c>
      <c r="N11" s="102">
        <f>DoNotChange[[#This Row],[Monthly_Fees]]*12</f>
        <v>0</v>
      </c>
      <c r="O11" s="93" t="str">
        <f>DoNotChange[[#This Row],[Community]]</f>
        <v xml:space="preserve">Aleneva  </v>
      </c>
      <c r="P11" s="94" t="str">
        <f>Table1422[[#This Row],[Notes]]</f>
        <v>The water and sewer charges are unknown</v>
      </c>
      <c r="Q11" s="95"/>
      <c r="R11" s="93" t="str">
        <f>DoNotChange[[#This Row],[Community]]</f>
        <v xml:space="preserve">Aleneva  </v>
      </c>
      <c r="S11" s="85" t="e">
        <f>IF(DoNotChange[[#This Row],[Annual_Fees]]/DoNotChange[[#This Row],[IQ1_Average]]&gt;0, DoNotChange[[#This Row],[Annual_Fees]]/DoNotChange[[#This Row],[IQ1_Average]], "Do not know fees")</f>
        <v>#DIV/0!</v>
      </c>
      <c r="T11" s="93" t="str">
        <f>DoNotChange[[#This Row],[Community]]</f>
        <v xml:space="preserve">Aleneva  </v>
      </c>
      <c r="U11" s="85" t="e">
        <f>IF(DoNotChange[[#This Row],[Annual_Fees]]/DoNotChange[[#This Row],[IQ2_Average]]&gt;0, DoNotChange[[#This Row],[Annual_Fees]]/DoNotChange[[#This Row],[IQ2_Average]], "Do not know fees")</f>
        <v>#DIV/0!</v>
      </c>
      <c r="V11" s="93" t="str">
        <f>DoNotChange[[#This Row],[Community]]</f>
        <v xml:space="preserve">Aleneva  </v>
      </c>
      <c r="W11" s="85" t="e">
        <f>IF(DoNotChange[[#This Row],[Annual_Fees]]/DoNotChange[[#This Row],[IQ3_Average]]&gt;0,DoNotChange[[#This Row],[Annual_Fees]]/DoNotChange[[#This Row],[IQ3_Average]], "Do not know fees")</f>
        <v>#DIV/0!</v>
      </c>
      <c r="X11" s="93" t="str">
        <f>DoNotChange[[#This Row],[Community]]</f>
        <v xml:space="preserve">Aleneva  </v>
      </c>
      <c r="Y11" s="85" t="str">
        <f>IFERROR(AVERAGE(DoNotChange[[#This Row],[RI_IQ1]],DoNotChange[[#This Row],[RI_IQ2]],DoNotChange[[#This Row],[RI_IQ3]]),"ERROR")</f>
        <v>ERROR</v>
      </c>
      <c r="Z11" s="93" t="str">
        <f>DoNotChange[[#This Row],[Community]]</f>
        <v xml:space="preserve">Aleneva  </v>
      </c>
      <c r="AA11" s="84">
        <f>IF(DoNotChange[[#This Row],[SNAP_PercentagePoints]]&gt;20%,1, IF(DoNotChange[[#This Row],[SNAP_PercentagePoints]]&lt;=10%, 3, 2))</f>
        <v>3</v>
      </c>
      <c r="AB11" s="93" t="str">
        <f>DoNotChange[[#This Row],[Community]]</f>
        <v xml:space="preserve">Aleneva  </v>
      </c>
      <c r="AC11" s="84">
        <f>IF(DoNotChange[[#This Row],[Poverty_PercentagePoints]]&gt;20%,1, IF(DoNotChange[[#This Row],[Poverty_PercentagePoints]]&lt;=10%, 3, 2))</f>
        <v>3</v>
      </c>
      <c r="AD11" s="93" t="str">
        <f>DoNotChange[[#This Row],[Community]]</f>
        <v xml:space="preserve">Aleneva  </v>
      </c>
      <c r="AE11" s="84" t="e">
        <f>IF(DoNotChange[[#This Row],[FTE_PercentagePoints]]&lt;=30%,1, IF(DoNotChange[[#This Row],[FTE_PercentagePoints]]&gt;50%, 3, 2))</f>
        <v>#DIV/0!</v>
      </c>
      <c r="AF11" s="93" t="str">
        <f>DoNotChange[[#This Row],[Community]]</f>
        <v xml:space="preserve">Aleneva  </v>
      </c>
      <c r="AG11" s="86" t="e">
        <f>AVERAGE(DoNotChange[[#This Row],[SNAP_FCI]],DoNotChange[[#This Row],[Poverty_FCI]],DoNotChange[[#This Row],[FTE_FCI]])</f>
        <v>#DIV/0!</v>
      </c>
      <c r="AH11" s="112"/>
      <c r="AI11" s="86" t="e">
        <f>IF(DoNotChange[[#This Row],[Village_FCI]]&gt;2.5, 0.24, IF(DoNotChange[[#This Row],[Village_FCI]]&lt;=1.5, 0.06, 0.15))</f>
        <v>#DIV/0!</v>
      </c>
      <c r="AJ11" s="86" t="e">
        <f>IF(DoNotChange[[#This Row],[Village_FCI]]&gt;2.5, 0.15, IF(DoNotChange[[#This Row],[Village_FCI]]&lt;=1.5, "FALSE", 0.06))</f>
        <v>#DIV/0!</v>
      </c>
      <c r="AK11" s="115" t="e">
        <f>(1/DoNotChange[[#This Row],[IQ1_Average]]+1/DoNotChange[[#This Row],[IQ2_Average]]+1/DoNotChange[[#This Row],[IQ3_Average]])</f>
        <v>#DIV/0!</v>
      </c>
      <c r="AL11"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1" s="84" t="e">
        <f>ROUND(DoNotChange[[#This Row],[MediumBurden
Threshold_Calc]],1)</f>
        <v>#DIV/0!</v>
      </c>
      <c r="AN11" s="88" t="e">
        <f>(DoNotChange[[#This Row],[3RI_Calculation
Medium]]/DoNotChange[[#This Row],[Y = 1/IQ1+1/IQ2+1/IQ3]])/12</f>
        <v>#DIV/0!</v>
      </c>
      <c r="AO11" s="88" t="e">
        <f>DoNotChange[[#This Row],[MediumBurden
Threshold_Calc]]*12</f>
        <v>#DIV/0!</v>
      </c>
      <c r="AP11" s="137" t="e">
        <f>DoNotChange[[#This Row],[LowBurden
Annual]]/12</f>
        <v>#DIV/0!</v>
      </c>
      <c r="AQ11" s="88" t="e">
        <f>(DoNotChange[[#This Row],[3RI_Calculation
Low]]/DoNotChange[[#This Row],[Y = 1/IQ1+1/IQ2+1/IQ3]])</f>
        <v>#DIV/0!</v>
      </c>
      <c r="AR11" s="95"/>
      <c r="AS11" s="93" t="str">
        <f>Table1422[[#This Row],[Community]]</f>
        <v xml:space="preserve">Aleneva  </v>
      </c>
      <c r="AT11" s="87" t="e">
        <f>Table1422[[#This Row],[IQ1_Average]]</f>
        <v>#DIV/0!</v>
      </c>
      <c r="AU11" s="93" t="str">
        <f>DoNotChange[[#This Row],[Community]]</f>
        <v xml:space="preserve">Aleneva  </v>
      </c>
      <c r="AV11" s="96" t="e">
        <f>Table1422[[#This Row],[IQ2_Average]]</f>
        <v>#DIV/0!</v>
      </c>
      <c r="AW11" s="93" t="str">
        <f>DoNotChange[[#This Row],[Community]]</f>
        <v xml:space="preserve">Aleneva  </v>
      </c>
      <c r="AX11" s="97" t="e">
        <f>Table1422[[#This Row],[IQ3_Average]]</f>
        <v>#DIV/0!</v>
      </c>
      <c r="AY11" s="93" t="str">
        <f>DoNotChange[[#This Row],[Community]]</f>
        <v xml:space="preserve">Aleneva  </v>
      </c>
      <c r="AZ11" s="89">
        <f>Table1422[[#This Row],[SNAP_Average 
(Percentage Points)]]/100</f>
        <v>0</v>
      </c>
      <c r="BA11" s="98" t="str">
        <f>DoNotChange[[#This Row],[Community]]</f>
        <v xml:space="preserve">Aleneva  </v>
      </c>
      <c r="BB11" s="89">
        <f>Table1422[[#This Row],[Poverty_Average
(Percentage Points)]]/100</f>
        <v>0</v>
      </c>
      <c r="BC11" s="98" t="str">
        <f>DoNotChange[[#This Row],[Community]]</f>
        <v xml:space="preserve">Aleneva  </v>
      </c>
      <c r="BD11" s="89" t="e">
        <f>Table1422[[#This Row],[Full Time Employment_Average
(Percentage Points)]]/100</f>
        <v>#DIV/0!</v>
      </c>
    </row>
    <row r="12" spans="1:56" s="99" customFormat="1" ht="14.25" x14ac:dyDescent="0.25">
      <c r="A12" s="93" t="str">
        <f>DoNotChange[[#This Row],[Community]]</f>
        <v xml:space="preserve">Allakaket </v>
      </c>
      <c r="B1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 s="93" t="str">
        <f>DoNotChange[[#This Row],[Community]]</f>
        <v xml:space="preserve">Allakaket </v>
      </c>
      <c r="D12" s="109">
        <f>IFERROR(DoNotChange[[#This Row],[Medium Burden Threshold]],"Cannot Calculate")</f>
        <v>19.100000000000001</v>
      </c>
      <c r="E12" s="118" t="str">
        <f>DoNotChange[[#This Row],[Community]]</f>
        <v xml:space="preserve">Allakaket </v>
      </c>
      <c r="F12" s="109">
        <f>IFERROR(DoNotChange[[#This Row],[MediumBurden
Annual]], "Cannot Calculate")</f>
        <v>229.18325358247887</v>
      </c>
      <c r="G12" s="93" t="str">
        <f>DoNotChange[[#This Row],[Community]]</f>
        <v xml:space="preserve">Allakaket </v>
      </c>
      <c r="H12" s="140" t="str">
        <f>IFERROR(DoNotChange[[#This Row],[LowBurden
Threshold]],"Any fee will be at least a medium burden")</f>
        <v>Any fee will be at least a medium burden</v>
      </c>
      <c r="I12" s="118" t="str">
        <f>DoNotChange[[#This Row],[Community]]</f>
        <v xml:space="preserve">Allakaket </v>
      </c>
      <c r="J12" s="109" t="str">
        <f>IFERROR(DoNotChange[[#This Row],[LowBurden
Annual]], "Any fee will be at least a medium burden")</f>
        <v>Any fee will be at least a medium burden</v>
      </c>
      <c r="K12" s="93" t="str">
        <f>DoNotChange[[#This Row],[Community]]</f>
        <v xml:space="preserve">Allakaket </v>
      </c>
      <c r="L12" s="102">
        <f>Table1422[[#This Row],[Monthly Fees]]</f>
        <v>0</v>
      </c>
      <c r="M12" s="93" t="str">
        <f>DoNotChange[[#This Row],[Community]]</f>
        <v xml:space="preserve">Allakaket </v>
      </c>
      <c r="N12" s="102">
        <f>DoNotChange[[#This Row],[Monthly_Fees]]*12</f>
        <v>0</v>
      </c>
      <c r="O12" s="93" t="str">
        <f>DoNotChange[[#This Row],[Community]]</f>
        <v xml:space="preserve">Allakaket </v>
      </c>
      <c r="P12" s="94" t="str">
        <f>Table1422[[#This Row],[Notes]]</f>
        <v xml:space="preserve">Allakaket is reported to only have a watering hole, and to not charge for its use. </v>
      </c>
      <c r="Q12" s="95"/>
      <c r="R12" s="93" t="str">
        <f>DoNotChange[[#This Row],[Community]]</f>
        <v xml:space="preserve">Allakaket </v>
      </c>
      <c r="S12" s="85" t="str">
        <f>IF(DoNotChange[[#This Row],[Annual_Fees]]/DoNotChange[[#This Row],[IQ1_Average]]&gt;0, DoNotChange[[#This Row],[Annual_Fees]]/DoNotChange[[#This Row],[IQ1_Average]], "Do not know fees")</f>
        <v>Do not know fees</v>
      </c>
      <c r="T12" s="93" t="str">
        <f>DoNotChange[[#This Row],[Community]]</f>
        <v xml:space="preserve">Allakaket </v>
      </c>
      <c r="U12" s="85" t="str">
        <f>IF(DoNotChange[[#This Row],[Annual_Fees]]/DoNotChange[[#This Row],[IQ2_Average]]&gt;0, DoNotChange[[#This Row],[Annual_Fees]]/DoNotChange[[#This Row],[IQ2_Average]], "Do not know fees")</f>
        <v>Do not know fees</v>
      </c>
      <c r="V12" s="93" t="str">
        <f>DoNotChange[[#This Row],[Community]]</f>
        <v xml:space="preserve">Allakaket </v>
      </c>
      <c r="W12" s="85" t="str">
        <f>IF(DoNotChange[[#This Row],[Annual_Fees]]/DoNotChange[[#This Row],[IQ3_Average]]&gt;0,DoNotChange[[#This Row],[Annual_Fees]]/DoNotChange[[#This Row],[IQ3_Average]], "Do not know fees")</f>
        <v>Do not know fees</v>
      </c>
      <c r="X12" s="93" t="str">
        <f>DoNotChange[[#This Row],[Community]]</f>
        <v xml:space="preserve">Allakaket </v>
      </c>
      <c r="Y12" s="85" t="str">
        <f>IFERROR(AVERAGE(DoNotChange[[#This Row],[RI_IQ1]],DoNotChange[[#This Row],[RI_IQ2]],DoNotChange[[#This Row],[RI_IQ3]]),"ERROR")</f>
        <v>ERROR</v>
      </c>
      <c r="Z12" s="93" t="str">
        <f>DoNotChange[[#This Row],[Community]]</f>
        <v xml:space="preserve">Allakaket </v>
      </c>
      <c r="AA12" s="84">
        <f>IF(DoNotChange[[#This Row],[SNAP_PercentagePoints]]&gt;20%,1, IF(DoNotChange[[#This Row],[SNAP_PercentagePoints]]&lt;=10%, 3, 2))</f>
        <v>1</v>
      </c>
      <c r="AB12" s="93" t="str">
        <f>DoNotChange[[#This Row],[Community]]</f>
        <v xml:space="preserve">Allakaket </v>
      </c>
      <c r="AC12" s="84">
        <f>IF(DoNotChange[[#This Row],[Poverty_PercentagePoints]]&gt;20%,1, IF(DoNotChange[[#This Row],[Poverty_PercentagePoints]]&lt;=10%, 3, 2))</f>
        <v>1</v>
      </c>
      <c r="AD12" s="93" t="str">
        <f>DoNotChange[[#This Row],[Community]]</f>
        <v xml:space="preserve">Allakaket </v>
      </c>
      <c r="AE12" s="84">
        <f>IF(DoNotChange[[#This Row],[FTE_PercentagePoints]]&lt;=30%,1, IF(DoNotChange[[#This Row],[FTE_PercentagePoints]]&gt;50%, 3, 2))</f>
        <v>2</v>
      </c>
      <c r="AF12" s="93" t="str">
        <f>DoNotChange[[#This Row],[Community]]</f>
        <v xml:space="preserve">Allakaket </v>
      </c>
      <c r="AG12" s="86">
        <f>AVERAGE(DoNotChange[[#This Row],[SNAP_FCI]],DoNotChange[[#This Row],[Poverty_FCI]],DoNotChange[[#This Row],[FTE_FCI]])</f>
        <v>1.3333333333333333</v>
      </c>
      <c r="AH12" s="112"/>
      <c r="AI12" s="86">
        <f>IF(DoNotChange[[#This Row],[Village_FCI]]&gt;2.5, 0.24, IF(DoNotChange[[#This Row],[Village_FCI]]&lt;=1.5, 0.06, 0.15))</f>
        <v>0.06</v>
      </c>
      <c r="AJ12" s="86" t="str">
        <f>IF(DoNotChange[[#This Row],[Village_FCI]]&gt;2.5, 0.15, IF(DoNotChange[[#This Row],[Village_FCI]]&lt;=1.5, "FALSE", 0.06))</f>
        <v>FALSE</v>
      </c>
      <c r="AK12" s="115">
        <f>(1/DoNotChange[[#This Row],[IQ1_Average]]+1/DoNotChange[[#This Row],[IQ2_Average]]+1/DoNotChange[[#This Row],[IQ3_Average]])</f>
        <v>2.6179923298107422E-4</v>
      </c>
      <c r="AL1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 s="84">
        <f>ROUND(DoNotChange[[#This Row],[MediumBurden
Threshold_Calc]],1)</f>
        <v>19.100000000000001</v>
      </c>
      <c r="AN12" s="88">
        <f>(DoNotChange[[#This Row],[3RI_Calculation
Medium]]/DoNotChange[[#This Row],[Y = 1/IQ1+1/IQ2+1/IQ3]])/12</f>
        <v>19.098604465206574</v>
      </c>
      <c r="AO12" s="88">
        <f>DoNotChange[[#This Row],[MediumBurden
Threshold_Calc]]*12</f>
        <v>229.18325358247887</v>
      </c>
      <c r="AP12" s="137" t="e">
        <f>DoNotChange[[#This Row],[LowBurden
Annual]]/12</f>
        <v>#VALUE!</v>
      </c>
      <c r="AQ12" s="88" t="e">
        <f>(DoNotChange[[#This Row],[3RI_Calculation
Low]]/DoNotChange[[#This Row],[Y = 1/IQ1+1/IQ2+1/IQ3]])</f>
        <v>#VALUE!</v>
      </c>
      <c r="AR12" s="95"/>
      <c r="AS12" s="93" t="str">
        <f>Table1422[[#This Row],[Community]]</f>
        <v xml:space="preserve">Allakaket </v>
      </c>
      <c r="AT12" s="87">
        <f>Table1422[[#This Row],[IQ1_Average]]</f>
        <v>6600</v>
      </c>
      <c r="AU12" s="93" t="str">
        <f>DoNotChange[[#This Row],[Community]]</f>
        <v xml:space="preserve">Allakaket </v>
      </c>
      <c r="AV12" s="96">
        <f>Table1422[[#This Row],[IQ2_Average]]</f>
        <v>13388.8</v>
      </c>
      <c r="AW12" s="93" t="str">
        <f>DoNotChange[[#This Row],[Community]]</f>
        <v xml:space="preserve">Allakaket </v>
      </c>
      <c r="AX12" s="97">
        <f>Table1422[[#This Row],[IQ3_Average]]</f>
        <v>28094</v>
      </c>
      <c r="AY12" s="93" t="str">
        <f>DoNotChange[[#This Row],[Community]]</f>
        <v xml:space="preserve">Allakaket </v>
      </c>
      <c r="AZ12" s="89">
        <f>Table1422[[#This Row],[SNAP_Average 
(Percentage Points)]]/100</f>
        <v>0.65440000000000009</v>
      </c>
      <c r="BA12" s="98" t="str">
        <f>DoNotChange[[#This Row],[Community]]</f>
        <v xml:space="preserve">Allakaket </v>
      </c>
      <c r="BB12" s="89">
        <f>Table1422[[#This Row],[Poverty_Average
(Percentage Points)]]/100</f>
        <v>0.71820000000000006</v>
      </c>
      <c r="BC12" s="98" t="str">
        <f>DoNotChange[[#This Row],[Community]]</f>
        <v xml:space="preserve">Allakaket </v>
      </c>
      <c r="BD12" s="89">
        <f>Table1422[[#This Row],[Full Time Employment_Average
(Percentage Points)]]/100</f>
        <v>0.35680000000000001</v>
      </c>
    </row>
    <row r="13" spans="1:56" s="99" customFormat="1" ht="14.25" x14ac:dyDescent="0.25">
      <c r="A13" s="93" t="str">
        <f>DoNotChange[[#This Row],[Community]]</f>
        <v xml:space="preserve">Ambler </v>
      </c>
      <c r="B1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 s="93" t="str">
        <f>DoNotChange[[#This Row],[Community]]</f>
        <v xml:space="preserve">Ambler </v>
      </c>
      <c r="D13" s="109">
        <f>IFERROR(DoNotChange[[#This Row],[Medium Burden Threshold]],"Cannot Calculate")</f>
        <v>43.5</v>
      </c>
      <c r="E13" s="118" t="str">
        <f>DoNotChange[[#This Row],[Community]]</f>
        <v xml:space="preserve">Ambler </v>
      </c>
      <c r="F13" s="109">
        <f>IFERROR(DoNotChange[[#This Row],[MediumBurden
Annual]], "Cannot Calculate")</f>
        <v>521.5146559968066</v>
      </c>
      <c r="G13" s="93" t="str">
        <f>DoNotChange[[#This Row],[Community]]</f>
        <v xml:space="preserve">Ambler </v>
      </c>
      <c r="H13" s="140" t="str">
        <f>IFERROR(DoNotChange[[#This Row],[LowBurden
Threshold]],"Any fee will be at least a medium burden")</f>
        <v>Any fee will be at least a medium burden</v>
      </c>
      <c r="I13" s="118" t="str">
        <f>DoNotChange[[#This Row],[Community]]</f>
        <v xml:space="preserve">Ambler </v>
      </c>
      <c r="J13" s="109" t="str">
        <f>IFERROR(DoNotChange[[#This Row],[LowBurden
Annual]], "Any fee will be at least a medium burden")</f>
        <v>Any fee will be at least a medium burden</v>
      </c>
      <c r="K13" s="93" t="str">
        <f>DoNotChange[[#This Row],[Community]]</f>
        <v xml:space="preserve">Ambler </v>
      </c>
      <c r="L13" s="102">
        <f>Table1422[[#This Row],[Monthly Fees]]</f>
        <v>71.400000000000006</v>
      </c>
      <c r="M13" s="93" t="str">
        <f>DoNotChange[[#This Row],[Community]]</f>
        <v xml:space="preserve">Ambler </v>
      </c>
      <c r="N13" s="102">
        <f>DoNotChange[[#This Row],[Monthly_Fees]]*12</f>
        <v>856.80000000000007</v>
      </c>
      <c r="O13" s="93" t="str">
        <f>DoNotChange[[#This Row],[Community]]</f>
        <v xml:space="preserve">Ambler </v>
      </c>
      <c r="P13" s="94" t="str">
        <f>Table1422[[#This Row],[Notes]]</f>
        <v>This is the reported user fee for this community for combined water and sewer services. It is subsidized by the borough.</v>
      </c>
      <c r="Q13" s="95"/>
      <c r="R13" s="93" t="str">
        <f>DoNotChange[[#This Row],[Community]]</f>
        <v xml:space="preserve">Ambler </v>
      </c>
      <c r="S13" s="85">
        <f>IF(DoNotChange[[#This Row],[Annual_Fees]]/DoNotChange[[#This Row],[IQ1_Average]]&gt;0, DoNotChange[[#This Row],[Annual_Fees]]/DoNotChange[[#This Row],[IQ1_Average]], "Do not know fees")</f>
        <v>4.7827446076899031E-2</v>
      </c>
      <c r="T13" s="93" t="str">
        <f>DoNotChange[[#This Row],[Community]]</f>
        <v xml:space="preserve">Ambler </v>
      </c>
      <c r="U13" s="85">
        <f>IF(DoNotChange[[#This Row],[Annual_Fees]]/DoNotChange[[#This Row],[IQ2_Average]]&gt;0, DoNotChange[[#This Row],[Annual_Fees]]/DoNotChange[[#This Row],[IQ2_Average]], "Do not know fees")</f>
        <v>3.3643802912026642E-2</v>
      </c>
      <c r="V13" s="93" t="str">
        <f>DoNotChange[[#This Row],[Community]]</f>
        <v xml:space="preserve">Ambler </v>
      </c>
      <c r="W13" s="85">
        <f>IF(DoNotChange[[#This Row],[Annual_Fees]]/DoNotChange[[#This Row],[IQ3_Average]]&gt;0,DoNotChange[[#This Row],[Annual_Fees]]/DoNotChange[[#This Row],[IQ3_Average]], "Do not know fees")</f>
        <v>1.7103161929096136E-2</v>
      </c>
      <c r="X13" s="93" t="str">
        <f>DoNotChange[[#This Row],[Community]]</f>
        <v xml:space="preserve">Ambler </v>
      </c>
      <c r="Y13" s="85">
        <f>IFERROR(AVERAGE(DoNotChange[[#This Row],[RI_IQ1]],DoNotChange[[#This Row],[RI_IQ2]],DoNotChange[[#This Row],[RI_IQ3]]),"ERROR")</f>
        <v>3.2858136972673938E-2</v>
      </c>
      <c r="Z13" s="93" t="str">
        <f>DoNotChange[[#This Row],[Community]]</f>
        <v xml:space="preserve">Ambler </v>
      </c>
      <c r="AA13" s="84">
        <f>IF(DoNotChange[[#This Row],[SNAP_PercentagePoints]]&gt;20%,1, IF(DoNotChange[[#This Row],[SNAP_PercentagePoints]]&lt;=10%, 3, 2))</f>
        <v>1</v>
      </c>
      <c r="AB13" s="93" t="str">
        <f>DoNotChange[[#This Row],[Community]]</f>
        <v xml:space="preserve">Ambler </v>
      </c>
      <c r="AC13" s="84">
        <f>IF(DoNotChange[[#This Row],[Poverty_PercentagePoints]]&gt;20%,1, IF(DoNotChange[[#This Row],[Poverty_PercentagePoints]]&lt;=10%, 3, 2))</f>
        <v>1</v>
      </c>
      <c r="AD13" s="93" t="str">
        <f>DoNotChange[[#This Row],[Community]]</f>
        <v xml:space="preserve">Ambler </v>
      </c>
      <c r="AE13" s="84">
        <f>IF(DoNotChange[[#This Row],[FTE_PercentagePoints]]&lt;=30%,1, IF(DoNotChange[[#This Row],[FTE_PercentagePoints]]&gt;50%, 3, 2))</f>
        <v>2</v>
      </c>
      <c r="AF13" s="93" t="str">
        <f>DoNotChange[[#This Row],[Community]]</f>
        <v xml:space="preserve">Ambler </v>
      </c>
      <c r="AG13" s="86">
        <f>AVERAGE(DoNotChange[[#This Row],[SNAP_FCI]],DoNotChange[[#This Row],[Poverty_FCI]],DoNotChange[[#This Row],[FTE_FCI]])</f>
        <v>1.3333333333333333</v>
      </c>
      <c r="AH13" s="112"/>
      <c r="AI13" s="86">
        <f>IF(DoNotChange[[#This Row],[Village_FCI]]&gt;2.5, 0.24, IF(DoNotChange[[#This Row],[Village_FCI]]&lt;=1.5, 0.06, 0.15))</f>
        <v>0.06</v>
      </c>
      <c r="AJ13" s="86" t="str">
        <f>IF(DoNotChange[[#This Row],[Village_FCI]]&gt;2.5, 0.15, IF(DoNotChange[[#This Row],[Village_FCI]]&lt;=1.5, "FALSE", 0.06))</f>
        <v>FALSE</v>
      </c>
      <c r="AK13" s="115">
        <f>(1/DoNotChange[[#This Row],[IQ1_Average]]+1/DoNotChange[[#This Row],[IQ2_Average]]+1/DoNotChange[[#This Row],[IQ3_Average]])</f>
        <v>1.150494992040404E-4</v>
      </c>
      <c r="AL1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 s="84">
        <f>ROUND(DoNotChange[[#This Row],[MediumBurden
Threshold_Calc]],1)</f>
        <v>43.5</v>
      </c>
      <c r="AN13" s="88">
        <f>(DoNotChange[[#This Row],[3RI_Calculation
Medium]]/DoNotChange[[#This Row],[Y = 1/IQ1+1/IQ2+1/IQ3]])/12</f>
        <v>43.45955466640055</v>
      </c>
      <c r="AO13" s="88">
        <f>DoNotChange[[#This Row],[MediumBurden
Threshold_Calc]]*12</f>
        <v>521.5146559968066</v>
      </c>
      <c r="AP13" s="137" t="e">
        <f>DoNotChange[[#This Row],[LowBurden
Annual]]/12</f>
        <v>#VALUE!</v>
      </c>
      <c r="AQ13" s="88" t="e">
        <f>(DoNotChange[[#This Row],[3RI_Calculation
Low]]/DoNotChange[[#This Row],[Y = 1/IQ1+1/IQ2+1/IQ3]])</f>
        <v>#VALUE!</v>
      </c>
      <c r="AR13" s="95"/>
      <c r="AS13" s="93" t="str">
        <f>Table1422[[#This Row],[Community]]</f>
        <v xml:space="preserve">Ambler </v>
      </c>
      <c r="AT13" s="87">
        <f>Table1422[[#This Row],[IQ1_Average]]</f>
        <v>17914.400000000001</v>
      </c>
      <c r="AU13" s="93" t="str">
        <f>DoNotChange[[#This Row],[Community]]</f>
        <v xml:space="preserve">Ambler </v>
      </c>
      <c r="AV13" s="96">
        <f>Table1422[[#This Row],[IQ2_Average]]</f>
        <v>25466.799999999999</v>
      </c>
      <c r="AW13" s="93" t="str">
        <f>DoNotChange[[#This Row],[Community]]</f>
        <v xml:space="preserve">Ambler </v>
      </c>
      <c r="AX13" s="97">
        <f>Table1422[[#This Row],[IQ3_Average]]</f>
        <v>50096</v>
      </c>
      <c r="AY13" s="93" t="str">
        <f>DoNotChange[[#This Row],[Community]]</f>
        <v xml:space="preserve">Ambler </v>
      </c>
      <c r="AZ13" s="89">
        <f>Table1422[[#This Row],[SNAP_Average 
(Percentage Points)]]/100</f>
        <v>0.59019999999999995</v>
      </c>
      <c r="BA13" s="98" t="str">
        <f>DoNotChange[[#This Row],[Community]]</f>
        <v xml:space="preserve">Ambler </v>
      </c>
      <c r="BB13" s="89">
        <f>Table1422[[#This Row],[Poverty_Average
(Percentage Points)]]/100</f>
        <v>0.20899999999999999</v>
      </c>
      <c r="BC13" s="98" t="str">
        <f>DoNotChange[[#This Row],[Community]]</f>
        <v xml:space="preserve">Ambler </v>
      </c>
      <c r="BD13" s="89">
        <f>Table1422[[#This Row],[Full Time Employment_Average
(Percentage Points)]]/100</f>
        <v>0.48080000000000001</v>
      </c>
    </row>
    <row r="14" spans="1:56" s="99" customFormat="1" ht="14.25" x14ac:dyDescent="0.25">
      <c r="A14" s="93" t="str">
        <f>DoNotChange[[#This Row],[Community]]</f>
        <v xml:space="preserve">Anaktuvuk Pass </v>
      </c>
      <c r="B1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 s="93" t="str">
        <f>DoNotChange[[#This Row],[Community]]</f>
        <v xml:space="preserve">Anaktuvuk Pass </v>
      </c>
      <c r="D14" s="109">
        <f>IFERROR(DoNotChange[[#This Row],[Medium Burden Threshold]],"Cannot Calculate")</f>
        <v>84.8</v>
      </c>
      <c r="E14" s="118" t="str">
        <f>DoNotChange[[#This Row],[Community]]</f>
        <v xml:space="preserve">Anaktuvuk Pass </v>
      </c>
      <c r="F14" s="109">
        <f>IFERROR(DoNotChange[[#This Row],[MediumBurden
Annual]], "Cannot Calculate")</f>
        <v>1018.1252039580863</v>
      </c>
      <c r="G14" s="93" t="str">
        <f>DoNotChange[[#This Row],[Community]]</f>
        <v xml:space="preserve">Anaktuvuk Pass </v>
      </c>
      <c r="H14" s="140" t="str">
        <f>IFERROR(DoNotChange[[#This Row],[LowBurden
Threshold]],"Any fee will be at least a medium burden")</f>
        <v>Any fee will be at least a medium burden</v>
      </c>
      <c r="I14" s="118" t="str">
        <f>DoNotChange[[#This Row],[Community]]</f>
        <v xml:space="preserve">Anaktuvuk Pass </v>
      </c>
      <c r="J14" s="109" t="str">
        <f>IFERROR(DoNotChange[[#This Row],[LowBurden
Annual]], "Any fee will be at least a medium burden")</f>
        <v>Any fee will be at least a medium burden</v>
      </c>
      <c r="K14" s="93" t="str">
        <f>DoNotChange[[#This Row],[Community]]</f>
        <v xml:space="preserve">Anaktuvuk Pass </v>
      </c>
      <c r="L14" s="102">
        <f>Table1422[[#This Row],[Monthly Fees]]</f>
        <v>0</v>
      </c>
      <c r="M14" s="93" t="str">
        <f>DoNotChange[[#This Row],[Community]]</f>
        <v xml:space="preserve">Anaktuvuk Pass </v>
      </c>
      <c r="N14" s="102">
        <f>DoNotChange[[#This Row],[Monthly_Fees]]*12</f>
        <v>0</v>
      </c>
      <c r="O14" s="93" t="str">
        <f>DoNotChange[[#This Row],[Community]]</f>
        <v xml:space="preserve">Anaktuvuk Pass </v>
      </c>
      <c r="P14" s="94" t="str">
        <f>Table1422[[#This Row],[Notes]]</f>
        <v>The water and sewer charges are unknown</v>
      </c>
      <c r="Q14" s="95"/>
      <c r="R14" s="93" t="str">
        <f>DoNotChange[[#This Row],[Community]]</f>
        <v xml:space="preserve">Anaktuvuk Pass </v>
      </c>
      <c r="S14" s="85" t="str">
        <f>IF(DoNotChange[[#This Row],[Annual_Fees]]/DoNotChange[[#This Row],[IQ1_Average]]&gt;0, DoNotChange[[#This Row],[Annual_Fees]]/DoNotChange[[#This Row],[IQ1_Average]], "Do not know fees")</f>
        <v>Do not know fees</v>
      </c>
      <c r="T14" s="93" t="str">
        <f>DoNotChange[[#This Row],[Community]]</f>
        <v xml:space="preserve">Anaktuvuk Pass </v>
      </c>
      <c r="U14" s="85" t="str">
        <f>IF(DoNotChange[[#This Row],[Annual_Fees]]/DoNotChange[[#This Row],[IQ2_Average]]&gt;0, DoNotChange[[#This Row],[Annual_Fees]]/DoNotChange[[#This Row],[IQ2_Average]], "Do not know fees")</f>
        <v>Do not know fees</v>
      </c>
      <c r="V14" s="93" t="str">
        <f>DoNotChange[[#This Row],[Community]]</f>
        <v xml:space="preserve">Anaktuvuk Pass </v>
      </c>
      <c r="W14" s="85" t="str">
        <f>IF(DoNotChange[[#This Row],[Annual_Fees]]/DoNotChange[[#This Row],[IQ3_Average]]&gt;0,DoNotChange[[#This Row],[Annual_Fees]]/DoNotChange[[#This Row],[IQ3_Average]], "Do not know fees")</f>
        <v>Do not know fees</v>
      </c>
      <c r="X14" s="93" t="str">
        <f>DoNotChange[[#This Row],[Community]]</f>
        <v xml:space="preserve">Anaktuvuk Pass </v>
      </c>
      <c r="Y14" s="85" t="str">
        <f>IFERROR(AVERAGE(DoNotChange[[#This Row],[RI_IQ1]],DoNotChange[[#This Row],[RI_IQ2]],DoNotChange[[#This Row],[RI_IQ3]]),"ERROR")</f>
        <v>ERROR</v>
      </c>
      <c r="Z14" s="93" t="str">
        <f>DoNotChange[[#This Row],[Community]]</f>
        <v xml:space="preserve">Anaktuvuk Pass </v>
      </c>
      <c r="AA14" s="84">
        <f>IF(DoNotChange[[#This Row],[SNAP_PercentagePoints]]&gt;20%,1, IF(DoNotChange[[#This Row],[SNAP_PercentagePoints]]&lt;=10%, 3, 2))</f>
        <v>1</v>
      </c>
      <c r="AB14" s="93" t="str">
        <f>DoNotChange[[#This Row],[Community]]</f>
        <v xml:space="preserve">Anaktuvuk Pass </v>
      </c>
      <c r="AC14" s="84">
        <f>IF(DoNotChange[[#This Row],[Poverty_PercentagePoints]]&gt;20%,1, IF(DoNotChange[[#This Row],[Poverty_PercentagePoints]]&lt;=10%, 3, 2))</f>
        <v>1</v>
      </c>
      <c r="AD14" s="93" t="str">
        <f>DoNotChange[[#This Row],[Community]]</f>
        <v xml:space="preserve">Anaktuvuk Pass </v>
      </c>
      <c r="AE14" s="84">
        <f>IF(DoNotChange[[#This Row],[FTE_PercentagePoints]]&lt;=30%,1, IF(DoNotChange[[#This Row],[FTE_PercentagePoints]]&gt;50%, 3, 2))</f>
        <v>2</v>
      </c>
      <c r="AF14" s="93" t="str">
        <f>DoNotChange[[#This Row],[Community]]</f>
        <v xml:space="preserve">Anaktuvuk Pass </v>
      </c>
      <c r="AG14" s="86">
        <f>AVERAGE(DoNotChange[[#This Row],[SNAP_FCI]],DoNotChange[[#This Row],[Poverty_FCI]],DoNotChange[[#This Row],[FTE_FCI]])</f>
        <v>1.3333333333333333</v>
      </c>
      <c r="AH14" s="112"/>
      <c r="AI14" s="86">
        <f>IF(DoNotChange[[#This Row],[Village_FCI]]&gt;2.5, 0.24, IF(DoNotChange[[#This Row],[Village_FCI]]&lt;=1.5, 0.06, 0.15))</f>
        <v>0.06</v>
      </c>
      <c r="AJ14" s="86" t="str">
        <f>IF(DoNotChange[[#This Row],[Village_FCI]]&gt;2.5, 0.15, IF(DoNotChange[[#This Row],[Village_FCI]]&lt;=1.5, "FALSE", 0.06))</f>
        <v>FALSE</v>
      </c>
      <c r="AK14" s="115">
        <f>(1/DoNotChange[[#This Row],[IQ1_Average]]+1/DoNotChange[[#This Row],[IQ2_Average]]+1/DoNotChange[[#This Row],[IQ3_Average]])</f>
        <v>5.8931848231182818E-5</v>
      </c>
      <c r="AL1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 s="84">
        <f>ROUND(DoNotChange[[#This Row],[MediumBurden
Threshold_Calc]],1)</f>
        <v>84.8</v>
      </c>
      <c r="AN14" s="88">
        <f>(DoNotChange[[#This Row],[3RI_Calculation
Medium]]/DoNotChange[[#This Row],[Y = 1/IQ1+1/IQ2+1/IQ3]])/12</f>
        <v>84.843766996507199</v>
      </c>
      <c r="AO14" s="88">
        <f>DoNotChange[[#This Row],[MediumBurden
Threshold_Calc]]*12</f>
        <v>1018.1252039580863</v>
      </c>
      <c r="AP14" s="137" t="e">
        <f>DoNotChange[[#This Row],[LowBurden
Annual]]/12</f>
        <v>#VALUE!</v>
      </c>
      <c r="AQ14" s="88" t="e">
        <f>(DoNotChange[[#This Row],[3RI_Calculation
Low]]/DoNotChange[[#This Row],[Y = 1/IQ1+1/IQ2+1/IQ3]])</f>
        <v>#VALUE!</v>
      </c>
      <c r="AR14" s="95"/>
      <c r="AS14" s="93" t="str">
        <f>Table1422[[#This Row],[Community]]</f>
        <v xml:space="preserve">Anaktuvuk Pass </v>
      </c>
      <c r="AT14" s="87">
        <f>Table1422[[#This Row],[IQ1_Average]]</f>
        <v>33930</v>
      </c>
      <c r="AU14" s="93" t="str">
        <f>DoNotChange[[#This Row],[Community]]</f>
        <v xml:space="preserve">Anaktuvuk Pass </v>
      </c>
      <c r="AV14" s="96">
        <f>Table1422[[#This Row],[IQ2_Average]]</f>
        <v>59316.800000000003</v>
      </c>
      <c r="AW14" s="93" t="str">
        <f>DoNotChange[[#This Row],[Community]]</f>
        <v xml:space="preserve">Anaktuvuk Pass </v>
      </c>
      <c r="AX14" s="97">
        <f>Table1422[[#This Row],[IQ3_Average]]</f>
        <v>79360.2</v>
      </c>
      <c r="AY14" s="93" t="str">
        <f>DoNotChange[[#This Row],[Community]]</f>
        <v xml:space="preserve">Anaktuvuk Pass </v>
      </c>
      <c r="AZ14" s="89">
        <f>Table1422[[#This Row],[SNAP_Average 
(Percentage Points)]]/100</f>
        <v>0.38739999999999997</v>
      </c>
      <c r="BA14" s="98" t="str">
        <f>DoNotChange[[#This Row],[Community]]</f>
        <v xml:space="preserve">Anaktuvuk Pass </v>
      </c>
      <c r="BB14" s="89">
        <f>Table1422[[#This Row],[Poverty_Average
(Percentage Points)]]/100</f>
        <v>0.30099999999999993</v>
      </c>
      <c r="BC14" s="98" t="str">
        <f>DoNotChange[[#This Row],[Community]]</f>
        <v xml:space="preserve">Anaktuvuk Pass </v>
      </c>
      <c r="BD14" s="89">
        <f>Table1422[[#This Row],[Full Time Employment_Average
(Percentage Points)]]/100</f>
        <v>0.48979999999999996</v>
      </c>
    </row>
    <row r="15" spans="1:56" s="99" customFormat="1" ht="14.25" x14ac:dyDescent="0.25">
      <c r="A15" s="93" t="str">
        <f>DoNotChange[[#This Row],[Community]]</f>
        <v xml:space="preserve">Anchor Point  </v>
      </c>
      <c r="B1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 s="93" t="str">
        <f>DoNotChange[[#This Row],[Community]]</f>
        <v xml:space="preserve">Anchor Point  </v>
      </c>
      <c r="D15" s="109">
        <f>IFERROR(DoNotChange[[#This Row],[Medium Burden Threshold]],"Cannot Calculate")</f>
        <v>177</v>
      </c>
      <c r="E15" s="118" t="str">
        <f>DoNotChange[[#This Row],[Community]]</f>
        <v xml:space="preserve">Anchor Point  </v>
      </c>
      <c r="F15" s="109">
        <f>IFERROR(DoNotChange[[#This Row],[MediumBurden
Annual]], "Cannot Calculate")</f>
        <v>2123.5797256772908</v>
      </c>
      <c r="G15" s="93" t="str">
        <f>DoNotChange[[#This Row],[Community]]</f>
        <v xml:space="preserve">Anchor Point  </v>
      </c>
      <c r="H15" s="140">
        <f>IFERROR(DoNotChange[[#This Row],[LowBurden
Threshold]],"Any fee will be at least a medium burden")</f>
        <v>70.785990855909688</v>
      </c>
      <c r="I15" s="118" t="str">
        <f>DoNotChange[[#This Row],[Community]]</f>
        <v xml:space="preserve">Anchor Point  </v>
      </c>
      <c r="J15" s="109">
        <f>IFERROR(DoNotChange[[#This Row],[LowBurden
Annual]], "Any fee will be at least a medium burden")</f>
        <v>849.43189027091626</v>
      </c>
      <c r="K15" s="93" t="str">
        <f>DoNotChange[[#This Row],[Community]]</f>
        <v xml:space="preserve">Anchor Point  </v>
      </c>
      <c r="L15" s="102">
        <f>Table1422[[#This Row],[Monthly Fees]]</f>
        <v>0</v>
      </c>
      <c r="M15" s="93" t="str">
        <f>DoNotChange[[#This Row],[Community]]</f>
        <v xml:space="preserve">Anchor Point  </v>
      </c>
      <c r="N15" s="102">
        <f>DoNotChange[[#This Row],[Monthly_Fees]]*12</f>
        <v>0</v>
      </c>
      <c r="O15" s="93" t="str">
        <f>DoNotChange[[#This Row],[Community]]</f>
        <v xml:space="preserve">Anchor Point  </v>
      </c>
      <c r="P15" s="94" t="str">
        <f>Table1422[[#This Row],[Notes]]</f>
        <v>The water and sewer charges are unknown</v>
      </c>
      <c r="Q15" s="95"/>
      <c r="R15" s="93" t="str">
        <f>DoNotChange[[#This Row],[Community]]</f>
        <v xml:space="preserve">Anchor Point  </v>
      </c>
      <c r="S15" s="85" t="str">
        <f>IF(DoNotChange[[#This Row],[Annual_Fees]]/DoNotChange[[#This Row],[IQ1_Average]]&gt;0, DoNotChange[[#This Row],[Annual_Fees]]/DoNotChange[[#This Row],[IQ1_Average]], "Do not know fees")</f>
        <v>Do not know fees</v>
      </c>
      <c r="T15" s="93" t="str">
        <f>DoNotChange[[#This Row],[Community]]</f>
        <v xml:space="preserve">Anchor Point  </v>
      </c>
      <c r="U15" s="85" t="str">
        <f>IF(DoNotChange[[#This Row],[Annual_Fees]]/DoNotChange[[#This Row],[IQ2_Average]]&gt;0, DoNotChange[[#This Row],[Annual_Fees]]/DoNotChange[[#This Row],[IQ2_Average]], "Do not know fees")</f>
        <v>Do not know fees</v>
      </c>
      <c r="V15" s="93" t="str">
        <f>DoNotChange[[#This Row],[Community]]</f>
        <v xml:space="preserve">Anchor Point  </v>
      </c>
      <c r="W15" s="85" t="str">
        <f>IF(DoNotChange[[#This Row],[Annual_Fees]]/DoNotChange[[#This Row],[IQ3_Average]]&gt;0,DoNotChange[[#This Row],[Annual_Fees]]/DoNotChange[[#This Row],[IQ3_Average]], "Do not know fees")</f>
        <v>Do not know fees</v>
      </c>
      <c r="X15" s="93" t="str">
        <f>DoNotChange[[#This Row],[Community]]</f>
        <v xml:space="preserve">Anchor Point  </v>
      </c>
      <c r="Y15" s="85" t="str">
        <f>IFERROR(AVERAGE(DoNotChange[[#This Row],[RI_IQ1]],DoNotChange[[#This Row],[RI_IQ2]],DoNotChange[[#This Row],[RI_IQ3]]),"ERROR")</f>
        <v>ERROR</v>
      </c>
      <c r="Z15" s="93" t="str">
        <f>DoNotChange[[#This Row],[Community]]</f>
        <v xml:space="preserve">Anchor Point  </v>
      </c>
      <c r="AA15" s="84">
        <f>IF(DoNotChange[[#This Row],[SNAP_PercentagePoints]]&gt;20%,1, IF(DoNotChange[[#This Row],[SNAP_PercentagePoints]]&lt;=10%, 3, 2))</f>
        <v>2</v>
      </c>
      <c r="AB15" s="93" t="str">
        <f>DoNotChange[[#This Row],[Community]]</f>
        <v xml:space="preserve">Anchor Point  </v>
      </c>
      <c r="AC15" s="84">
        <f>IF(DoNotChange[[#This Row],[Poverty_PercentagePoints]]&gt;20%,1, IF(DoNotChange[[#This Row],[Poverty_PercentagePoints]]&lt;=10%, 3, 2))</f>
        <v>2</v>
      </c>
      <c r="AD15" s="93" t="str">
        <f>DoNotChange[[#This Row],[Community]]</f>
        <v xml:space="preserve">Anchor Point  </v>
      </c>
      <c r="AE15" s="84">
        <f>IF(DoNotChange[[#This Row],[FTE_PercentagePoints]]&lt;=30%,1, IF(DoNotChange[[#This Row],[FTE_PercentagePoints]]&gt;50%, 3, 2))</f>
        <v>2</v>
      </c>
      <c r="AF15" s="93" t="str">
        <f>DoNotChange[[#This Row],[Community]]</f>
        <v xml:space="preserve">Anchor Point  </v>
      </c>
      <c r="AG15" s="86">
        <f>AVERAGE(DoNotChange[[#This Row],[SNAP_FCI]],DoNotChange[[#This Row],[Poverty_FCI]],DoNotChange[[#This Row],[FTE_FCI]])</f>
        <v>2</v>
      </c>
      <c r="AH15" s="112"/>
      <c r="AI15" s="86">
        <f>IF(DoNotChange[[#This Row],[Village_FCI]]&gt;2.5, 0.24, IF(DoNotChange[[#This Row],[Village_FCI]]&lt;=1.5, 0.06, 0.15))</f>
        <v>0.15</v>
      </c>
      <c r="AJ15" s="86">
        <f>IF(DoNotChange[[#This Row],[Village_FCI]]&gt;2.5, 0.15, IF(DoNotChange[[#This Row],[Village_FCI]]&lt;=1.5, "FALSE", 0.06))</f>
        <v>0.06</v>
      </c>
      <c r="AK15" s="115">
        <f>(1/DoNotChange[[#This Row],[IQ1_Average]]+1/DoNotChange[[#This Row],[IQ2_Average]]+1/DoNotChange[[#This Row],[IQ3_Average]])</f>
        <v>7.0635445510367764E-5</v>
      </c>
      <c r="AL1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 s="84">
        <f>ROUND(DoNotChange[[#This Row],[MediumBurden
Threshold_Calc]],1)</f>
        <v>177</v>
      </c>
      <c r="AN15" s="88">
        <f>(DoNotChange[[#This Row],[3RI_Calculation
Medium]]/DoNotChange[[#This Row],[Y = 1/IQ1+1/IQ2+1/IQ3]])/12</f>
        <v>176.96497713977422</v>
      </c>
      <c r="AO15" s="88">
        <f>DoNotChange[[#This Row],[MediumBurden
Threshold_Calc]]*12</f>
        <v>2123.5797256772908</v>
      </c>
      <c r="AP15" s="137">
        <f>DoNotChange[[#This Row],[LowBurden
Annual]]/12</f>
        <v>70.785990855909688</v>
      </c>
      <c r="AQ15" s="88">
        <f>(DoNotChange[[#This Row],[3RI_Calculation
Low]]/DoNotChange[[#This Row],[Y = 1/IQ1+1/IQ2+1/IQ3]])</f>
        <v>849.43189027091626</v>
      </c>
      <c r="AR15" s="95"/>
      <c r="AS15" s="93" t="str">
        <f>Table1422[[#This Row],[Community]]</f>
        <v xml:space="preserve">Anchor Point  </v>
      </c>
      <c r="AT15" s="87">
        <f>Table1422[[#This Row],[IQ1_Average]]</f>
        <v>29170.799999999999</v>
      </c>
      <c r="AU15" s="93" t="str">
        <f>DoNotChange[[#This Row],[Community]]</f>
        <v xml:space="preserve">Anchor Point  </v>
      </c>
      <c r="AV15" s="96">
        <f>Table1422[[#This Row],[IQ2_Average]]</f>
        <v>43618.8</v>
      </c>
      <c r="AW15" s="93" t="str">
        <f>DoNotChange[[#This Row],[Community]]</f>
        <v xml:space="preserve">Anchor Point  </v>
      </c>
      <c r="AX15" s="97">
        <f>Table1422[[#This Row],[IQ3_Average]]</f>
        <v>74467.399999999994</v>
      </c>
      <c r="AY15" s="93" t="str">
        <f>DoNotChange[[#This Row],[Community]]</f>
        <v xml:space="preserve">Anchor Point  </v>
      </c>
      <c r="AZ15" s="89">
        <f>Table1422[[#This Row],[SNAP_Average 
(Percentage Points)]]/100</f>
        <v>0.13180000000000003</v>
      </c>
      <c r="BA15" s="98" t="str">
        <f>DoNotChange[[#This Row],[Community]]</f>
        <v xml:space="preserve">Anchor Point  </v>
      </c>
      <c r="BB15" s="89">
        <f>Table1422[[#This Row],[Poverty_Average
(Percentage Points)]]/100</f>
        <v>0.1646</v>
      </c>
      <c r="BC15" s="98" t="str">
        <f>DoNotChange[[#This Row],[Community]]</f>
        <v xml:space="preserve">Anchor Point  </v>
      </c>
      <c r="BD15" s="89">
        <f>Table1422[[#This Row],[Full Time Employment_Average
(Percentage Points)]]/100</f>
        <v>0.47259999999999996</v>
      </c>
    </row>
    <row r="16" spans="1:56" s="99" customFormat="1" ht="14.25" x14ac:dyDescent="0.25">
      <c r="A16" s="93" t="str">
        <f>DoNotChange[[#This Row],[Community]]</f>
        <v xml:space="preserve">Anchorage  </v>
      </c>
      <c r="B1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 s="93" t="str">
        <f>DoNotChange[[#This Row],[Community]]</f>
        <v xml:space="preserve">Anchorage  </v>
      </c>
      <c r="D16" s="109">
        <f>IFERROR(DoNotChange[[#This Row],[Medium Burden Threshold]],"Cannot Calculate")</f>
        <v>265.5</v>
      </c>
      <c r="E16" s="118" t="str">
        <f>DoNotChange[[#This Row],[Community]]</f>
        <v xml:space="preserve">Anchorage  </v>
      </c>
      <c r="F16" s="109">
        <f>IFERROR(DoNotChange[[#This Row],[MediumBurden
Annual]], "Cannot Calculate")</f>
        <v>3186.5623009408105</v>
      </c>
      <c r="G16" s="93" t="str">
        <f>DoNotChange[[#This Row],[Community]]</f>
        <v xml:space="preserve">Anchorage  </v>
      </c>
      <c r="H16" s="140">
        <f>IFERROR(DoNotChange[[#This Row],[LowBurden
Threshold]],"Any fee will be at least a medium burden")</f>
        <v>106.21874336469369</v>
      </c>
      <c r="I16" s="118" t="str">
        <f>DoNotChange[[#This Row],[Community]]</f>
        <v xml:space="preserve">Anchorage  </v>
      </c>
      <c r="J16" s="109">
        <f>IFERROR(DoNotChange[[#This Row],[LowBurden
Annual]], "Any fee will be at least a medium burden")</f>
        <v>1274.6249203763243</v>
      </c>
      <c r="K16" s="93" t="str">
        <f>DoNotChange[[#This Row],[Community]]</f>
        <v xml:space="preserve">Anchorage  </v>
      </c>
      <c r="L16" s="102">
        <f>Table1422[[#This Row],[Monthly Fees]]</f>
        <v>0</v>
      </c>
      <c r="M16" s="93" t="str">
        <f>DoNotChange[[#This Row],[Community]]</f>
        <v xml:space="preserve">Anchorage  </v>
      </c>
      <c r="N16" s="102">
        <f>DoNotChange[[#This Row],[Monthly_Fees]]*12</f>
        <v>0</v>
      </c>
      <c r="O16" s="93" t="str">
        <f>DoNotChange[[#This Row],[Community]]</f>
        <v xml:space="preserve">Anchorage  </v>
      </c>
      <c r="P16" s="94" t="str">
        <f>Table1422[[#This Row],[Notes]]</f>
        <v>The water and sewer charges are unknown</v>
      </c>
      <c r="Q16" s="95"/>
      <c r="R16" s="93" t="str">
        <f>DoNotChange[[#This Row],[Community]]</f>
        <v xml:space="preserve">Anchorage  </v>
      </c>
      <c r="S16" s="85" t="str">
        <f>IF(DoNotChange[[#This Row],[Annual_Fees]]/DoNotChange[[#This Row],[IQ1_Average]]&gt;0, DoNotChange[[#This Row],[Annual_Fees]]/DoNotChange[[#This Row],[IQ1_Average]], "Do not know fees")</f>
        <v>Do not know fees</v>
      </c>
      <c r="T16" s="93" t="str">
        <f>DoNotChange[[#This Row],[Community]]</f>
        <v xml:space="preserve">Anchorage  </v>
      </c>
      <c r="U16" s="85" t="str">
        <f>IF(DoNotChange[[#This Row],[Annual_Fees]]/DoNotChange[[#This Row],[IQ2_Average]]&gt;0, DoNotChange[[#This Row],[Annual_Fees]]/DoNotChange[[#This Row],[IQ2_Average]], "Do not know fees")</f>
        <v>Do not know fees</v>
      </c>
      <c r="V16" s="93" t="str">
        <f>DoNotChange[[#This Row],[Community]]</f>
        <v xml:space="preserve">Anchorage  </v>
      </c>
      <c r="W16" s="85" t="str">
        <f>IF(DoNotChange[[#This Row],[Annual_Fees]]/DoNotChange[[#This Row],[IQ3_Average]]&gt;0,DoNotChange[[#This Row],[Annual_Fees]]/DoNotChange[[#This Row],[IQ3_Average]], "Do not know fees")</f>
        <v>Do not know fees</v>
      </c>
      <c r="X16" s="93" t="str">
        <f>DoNotChange[[#This Row],[Community]]</f>
        <v xml:space="preserve">Anchorage  </v>
      </c>
      <c r="Y16" s="85" t="str">
        <f>IFERROR(AVERAGE(DoNotChange[[#This Row],[RI_IQ1]],DoNotChange[[#This Row],[RI_IQ2]],DoNotChange[[#This Row],[RI_IQ3]]),"ERROR")</f>
        <v>ERROR</v>
      </c>
      <c r="Z16" s="93" t="str">
        <f>DoNotChange[[#This Row],[Community]]</f>
        <v xml:space="preserve">Anchorage  </v>
      </c>
      <c r="AA16" s="84">
        <f>IF(DoNotChange[[#This Row],[SNAP_PercentagePoints]]&gt;20%,1, IF(DoNotChange[[#This Row],[SNAP_PercentagePoints]]&lt;=10%, 3, 2))</f>
        <v>3</v>
      </c>
      <c r="AB16" s="93" t="str">
        <f>DoNotChange[[#This Row],[Community]]</f>
        <v xml:space="preserve">Anchorage  </v>
      </c>
      <c r="AC16" s="84">
        <f>IF(DoNotChange[[#This Row],[Poverty_PercentagePoints]]&gt;20%,1, IF(DoNotChange[[#This Row],[Poverty_PercentagePoints]]&lt;=10%, 3, 2))</f>
        <v>1</v>
      </c>
      <c r="AD16" s="93" t="str">
        <f>DoNotChange[[#This Row],[Community]]</f>
        <v xml:space="preserve">Anchorage  </v>
      </c>
      <c r="AE16" s="84">
        <f>IF(DoNotChange[[#This Row],[FTE_PercentagePoints]]&lt;=30%,1, IF(DoNotChange[[#This Row],[FTE_PercentagePoints]]&gt;50%, 3, 2))</f>
        <v>3</v>
      </c>
      <c r="AF16" s="93" t="str">
        <f>DoNotChange[[#This Row],[Community]]</f>
        <v xml:space="preserve">Anchorage  </v>
      </c>
      <c r="AG16" s="86">
        <f>AVERAGE(DoNotChange[[#This Row],[SNAP_FCI]],DoNotChange[[#This Row],[Poverty_FCI]],DoNotChange[[#This Row],[FTE_FCI]])</f>
        <v>2.3333333333333335</v>
      </c>
      <c r="AH16" s="112"/>
      <c r="AI16" s="86">
        <f>IF(DoNotChange[[#This Row],[Village_FCI]]&gt;2.5, 0.24, IF(DoNotChange[[#This Row],[Village_FCI]]&lt;=1.5, 0.06, 0.15))</f>
        <v>0.15</v>
      </c>
      <c r="AJ16" s="86">
        <f>IF(DoNotChange[[#This Row],[Village_FCI]]&gt;2.5, 0.15, IF(DoNotChange[[#This Row],[Village_FCI]]&lt;=1.5, "FALSE", 0.06))</f>
        <v>0.06</v>
      </c>
      <c r="AK16" s="115">
        <f>(1/DoNotChange[[#This Row],[IQ1_Average]]+1/DoNotChange[[#This Row],[IQ2_Average]]+1/DoNotChange[[#This Row],[IQ3_Average]])</f>
        <v>4.7072671372442184E-5</v>
      </c>
      <c r="AL1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 s="84">
        <f>ROUND(DoNotChange[[#This Row],[MediumBurden
Threshold_Calc]],1)</f>
        <v>265.5</v>
      </c>
      <c r="AN16" s="88">
        <f>(DoNotChange[[#This Row],[3RI_Calculation
Medium]]/DoNotChange[[#This Row],[Y = 1/IQ1+1/IQ2+1/IQ3]])/12</f>
        <v>265.54685841173421</v>
      </c>
      <c r="AO16" s="88">
        <f>DoNotChange[[#This Row],[MediumBurden
Threshold_Calc]]*12</f>
        <v>3186.5623009408105</v>
      </c>
      <c r="AP16" s="137">
        <f>DoNotChange[[#This Row],[LowBurden
Annual]]/12</f>
        <v>106.21874336469369</v>
      </c>
      <c r="AQ16" s="88">
        <f>(DoNotChange[[#This Row],[3RI_Calculation
Low]]/DoNotChange[[#This Row],[Y = 1/IQ1+1/IQ2+1/IQ3]])</f>
        <v>1274.6249203763243</v>
      </c>
      <c r="AR16" s="95"/>
      <c r="AS16" s="93" t="str">
        <f>Table1422[[#This Row],[Community]]</f>
        <v xml:space="preserve">Anchorage  </v>
      </c>
      <c r="AT16" s="87">
        <f>Table1422[[#This Row],[IQ1_Average]]</f>
        <v>39673.800000000003</v>
      </c>
      <c r="AU16" s="93" t="str">
        <f>DoNotChange[[#This Row],[Community]]</f>
        <v xml:space="preserve">Anchorage  </v>
      </c>
      <c r="AV16" s="96">
        <f>Table1422[[#This Row],[IQ2_Average]]</f>
        <v>76340.600000000006</v>
      </c>
      <c r="AW16" s="93" t="str">
        <f>DoNotChange[[#This Row],[Community]]</f>
        <v xml:space="preserve">Anchorage  </v>
      </c>
      <c r="AX16" s="97">
        <f>Table1422[[#This Row],[IQ3_Average]]</f>
        <v>114052</v>
      </c>
      <c r="AY16" s="93" t="str">
        <f>DoNotChange[[#This Row],[Community]]</f>
        <v xml:space="preserve">Anchorage  </v>
      </c>
      <c r="AZ16" s="89">
        <f>Table1422[[#This Row],[SNAP_Average 
(Percentage Points)]]/100</f>
        <v>8.8200000000000014E-2</v>
      </c>
      <c r="BA16" s="98" t="str">
        <f>DoNotChange[[#This Row],[Community]]</f>
        <v xml:space="preserve">Anchorage  </v>
      </c>
      <c r="BB16" s="89">
        <f>Table1422[[#This Row],[Poverty_Average
(Percentage Points)]]/100</f>
        <v>0.25380000000000003</v>
      </c>
      <c r="BC16" s="98" t="str">
        <f>DoNotChange[[#This Row],[Community]]</f>
        <v xml:space="preserve">Anchorage  </v>
      </c>
      <c r="BD16" s="89">
        <f>Table1422[[#This Row],[Full Time Employment_Average
(Percentage Points)]]/100</f>
        <v>0.64800000000000002</v>
      </c>
    </row>
    <row r="17" spans="1:56" s="99" customFormat="1" ht="14.25" x14ac:dyDescent="0.25">
      <c r="A17" s="93" t="str">
        <f>DoNotChange[[#This Row],[Community]]</f>
        <v xml:space="preserve">Anderson </v>
      </c>
      <c r="B1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7" s="93" t="str">
        <f>DoNotChange[[#This Row],[Community]]</f>
        <v xml:space="preserve">Anderson </v>
      </c>
      <c r="D17" s="109">
        <f>IFERROR(DoNotChange[[#This Row],[Medium Burden Threshold]],"Cannot Calculate")</f>
        <v>294.8</v>
      </c>
      <c r="E17" s="118" t="str">
        <f>DoNotChange[[#This Row],[Community]]</f>
        <v xml:space="preserve">Anderson </v>
      </c>
      <c r="F17" s="109">
        <f>IFERROR(DoNotChange[[#This Row],[MediumBurden
Annual]], "Cannot Calculate")</f>
        <v>3537.2701512351746</v>
      </c>
      <c r="G17" s="93" t="str">
        <f>DoNotChange[[#This Row],[Community]]</f>
        <v xml:space="preserve">Anderson </v>
      </c>
      <c r="H17" s="140">
        <f>IFERROR(DoNotChange[[#This Row],[LowBurden
Threshold]],"Any fee will be at least a medium burden")</f>
        <v>117.90900504117248</v>
      </c>
      <c r="I17" s="118" t="str">
        <f>DoNotChange[[#This Row],[Community]]</f>
        <v xml:space="preserve">Anderson </v>
      </c>
      <c r="J17" s="109">
        <f>IFERROR(DoNotChange[[#This Row],[LowBurden
Annual]], "Any fee will be at least a medium burden")</f>
        <v>1414.9080604940698</v>
      </c>
      <c r="K17" s="93" t="str">
        <f>DoNotChange[[#This Row],[Community]]</f>
        <v xml:space="preserve">Anderson </v>
      </c>
      <c r="L17" s="102">
        <f>Table1422[[#This Row],[Monthly Fees]]</f>
        <v>42.4</v>
      </c>
      <c r="M17" s="93" t="str">
        <f>DoNotChange[[#This Row],[Community]]</f>
        <v xml:space="preserve">Anderson </v>
      </c>
      <c r="N17" s="102">
        <f>DoNotChange[[#This Row],[Monthly_Fees]]*12</f>
        <v>508.79999999999995</v>
      </c>
      <c r="O17" s="93" t="str">
        <f>DoNotChange[[#This Row],[Community]]</f>
        <v xml:space="preserve">Anderson </v>
      </c>
      <c r="P17" s="94" t="str">
        <f>Table1422[[#This Row],[Notes]]</f>
        <v>This is the reported user fee for sewer services.</v>
      </c>
      <c r="Q17" s="95"/>
      <c r="R17" s="93" t="str">
        <f>DoNotChange[[#This Row],[Community]]</f>
        <v xml:space="preserve">Anderson </v>
      </c>
      <c r="S17" s="85">
        <f>IF(DoNotChange[[#This Row],[Annual_Fees]]/DoNotChange[[#This Row],[IQ1_Average]]&gt;0, DoNotChange[[#This Row],[Annual_Fees]]/DoNotChange[[#This Row],[IQ1_Average]], "Do not know fees")</f>
        <v>1.1382550335570469E-2</v>
      </c>
      <c r="T17" s="93" t="str">
        <f>DoNotChange[[#This Row],[Community]]</f>
        <v xml:space="preserve">Anderson </v>
      </c>
      <c r="U17" s="85">
        <f>IF(DoNotChange[[#This Row],[Annual_Fees]]/DoNotChange[[#This Row],[IQ2_Average]]&gt;0, DoNotChange[[#This Row],[Annual_Fees]]/DoNotChange[[#This Row],[IQ2_Average]], "Do not know fees")</f>
        <v>5.8372454809532334E-3</v>
      </c>
      <c r="V17" s="93" t="str">
        <f>DoNotChange[[#This Row],[Community]]</f>
        <v xml:space="preserve">Anderson </v>
      </c>
      <c r="W17" s="85">
        <f>IF(DoNotChange[[#This Row],[Annual_Fees]]/DoNotChange[[#This Row],[IQ3_Average]]&gt;0,DoNotChange[[#This Row],[Annual_Fees]]/DoNotChange[[#This Row],[IQ3_Average]], "Do not know fees")</f>
        <v>4.3561643835616434E-3</v>
      </c>
      <c r="X17" s="93" t="str">
        <f>DoNotChange[[#This Row],[Community]]</f>
        <v xml:space="preserve">Anderson </v>
      </c>
      <c r="Y17" s="85">
        <f>IFERROR(AVERAGE(DoNotChange[[#This Row],[RI_IQ1]],DoNotChange[[#This Row],[RI_IQ2]],DoNotChange[[#This Row],[RI_IQ3]]),"ERROR")</f>
        <v>7.1919867333617819E-3</v>
      </c>
      <c r="Z17" s="93" t="str">
        <f>DoNotChange[[#This Row],[Community]]</f>
        <v xml:space="preserve">Anderson </v>
      </c>
      <c r="AA17" s="84">
        <f>IF(DoNotChange[[#This Row],[SNAP_PercentagePoints]]&gt;20%,1, IF(DoNotChange[[#This Row],[SNAP_PercentagePoints]]&lt;=10%, 3, 2))</f>
        <v>3</v>
      </c>
      <c r="AB17" s="93" t="str">
        <f>DoNotChange[[#This Row],[Community]]</f>
        <v xml:space="preserve">Anderson </v>
      </c>
      <c r="AC17" s="84">
        <f>IF(DoNotChange[[#This Row],[Poverty_PercentagePoints]]&gt;20%,1, IF(DoNotChange[[#This Row],[Poverty_PercentagePoints]]&lt;=10%, 3, 2))</f>
        <v>1</v>
      </c>
      <c r="AD17" s="93" t="str">
        <f>DoNotChange[[#This Row],[Community]]</f>
        <v xml:space="preserve">Anderson </v>
      </c>
      <c r="AE17" s="84">
        <f>IF(DoNotChange[[#This Row],[FTE_PercentagePoints]]&lt;=30%,1, IF(DoNotChange[[#This Row],[FTE_PercentagePoints]]&gt;50%, 3, 2))</f>
        <v>3</v>
      </c>
      <c r="AF17" s="93" t="str">
        <f>DoNotChange[[#This Row],[Community]]</f>
        <v xml:space="preserve">Anderson </v>
      </c>
      <c r="AG17" s="86">
        <f>AVERAGE(DoNotChange[[#This Row],[SNAP_FCI]],DoNotChange[[#This Row],[Poverty_FCI]],DoNotChange[[#This Row],[FTE_FCI]])</f>
        <v>2.3333333333333335</v>
      </c>
      <c r="AH17" s="112"/>
      <c r="AI17" s="86">
        <f>IF(DoNotChange[[#This Row],[Village_FCI]]&gt;2.5, 0.24, IF(DoNotChange[[#This Row],[Village_FCI]]&lt;=1.5, 0.06, 0.15))</f>
        <v>0.15</v>
      </c>
      <c r="AJ17" s="143">
        <f>IF(DoNotChange[[#This Row],[Village_FCI]]&gt;2.5, 0.15, IF(DoNotChange[[#This Row],[Village_FCI]]&lt;=1.5, "FALSE", 0.06))</f>
        <v>0.06</v>
      </c>
      <c r="AK17" s="115">
        <f>(1/DoNotChange[[#This Row],[IQ1_Average]]+1/DoNotChange[[#This Row],[IQ2_Average]]+1/DoNotChange[[#This Row],[IQ3_Average]])</f>
        <v>4.2405582154255789E-5</v>
      </c>
      <c r="AL1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7" s="84">
        <f>ROUND(DoNotChange[[#This Row],[MediumBurden
Threshold_Calc]],1)</f>
        <v>294.8</v>
      </c>
      <c r="AN17" s="88">
        <f>(DoNotChange[[#This Row],[3RI_Calculation
Medium]]/DoNotChange[[#This Row],[Y = 1/IQ1+1/IQ2+1/IQ3]])/12</f>
        <v>294.77251260293122</v>
      </c>
      <c r="AO17" s="88">
        <f>DoNotChange[[#This Row],[MediumBurden
Threshold_Calc]]*12</f>
        <v>3537.2701512351746</v>
      </c>
      <c r="AP17" s="137">
        <f>DoNotChange[[#This Row],[LowBurden
Annual]]/12</f>
        <v>117.90900504117248</v>
      </c>
      <c r="AQ17" s="137">
        <f>(DoNotChange[[#This Row],[3RI_Calculation
Low]]/DoNotChange[[#This Row],[Y = 1/IQ1+1/IQ2+1/IQ3]])</f>
        <v>1414.9080604940698</v>
      </c>
      <c r="AR17" s="95"/>
      <c r="AS17" s="93" t="str">
        <f>Table1422[[#This Row],[Community]]</f>
        <v xml:space="preserve">Anderson </v>
      </c>
      <c r="AT17" s="87">
        <f>Table1422[[#This Row],[IQ1_Average]]</f>
        <v>44700</v>
      </c>
      <c r="AU17" s="93" t="str">
        <f>DoNotChange[[#This Row],[Community]]</f>
        <v xml:space="preserve">Anderson </v>
      </c>
      <c r="AV17" s="96">
        <f>Table1422[[#This Row],[IQ2_Average]]</f>
        <v>87164.4</v>
      </c>
      <c r="AW17" s="93" t="str">
        <f>DoNotChange[[#This Row],[Community]]</f>
        <v xml:space="preserve">Anderson </v>
      </c>
      <c r="AX17" s="97">
        <f>Table1422[[#This Row],[IQ3_Average]]</f>
        <v>116800</v>
      </c>
      <c r="AY17" s="93" t="str">
        <f>DoNotChange[[#This Row],[Community]]</f>
        <v xml:space="preserve">Anderson </v>
      </c>
      <c r="AZ17" s="89">
        <f>Table1422[[#This Row],[SNAP_Average 
(Percentage Points)]]/100</f>
        <v>8.3199999999999996E-2</v>
      </c>
      <c r="BA17" s="98" t="str">
        <f>DoNotChange[[#This Row],[Community]]</f>
        <v xml:space="preserve">Anderson </v>
      </c>
      <c r="BB17" s="89">
        <f>Table1422[[#This Row],[Poverty_Average
(Percentage Points)]]/100</f>
        <v>0.45419999999999999</v>
      </c>
      <c r="BC17" s="98" t="str">
        <f>DoNotChange[[#This Row],[Community]]</f>
        <v xml:space="preserve">Anderson </v>
      </c>
      <c r="BD17" s="89">
        <f>Table1422[[#This Row],[Full Time Employment_Average
(Percentage Points)]]/100</f>
        <v>0.77440000000000009</v>
      </c>
    </row>
    <row r="18" spans="1:56" s="99" customFormat="1" ht="14.25" x14ac:dyDescent="0.25">
      <c r="A18" s="93" t="str">
        <f>DoNotChange[[#This Row],[Community]]</f>
        <v xml:space="preserve">Angoon </v>
      </c>
      <c r="B1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8" s="93" t="str">
        <f>DoNotChange[[#This Row],[Community]]</f>
        <v xml:space="preserve">Angoon </v>
      </c>
      <c r="D18" s="109">
        <f>IFERROR(DoNotChange[[#This Row],[Medium Burden Threshold]],"Cannot Calculate")</f>
        <v>47.5</v>
      </c>
      <c r="E18" s="118" t="str">
        <f>DoNotChange[[#This Row],[Community]]</f>
        <v xml:space="preserve">Angoon </v>
      </c>
      <c r="F18" s="109">
        <f>IFERROR(DoNotChange[[#This Row],[MediumBurden
Annual]], "Cannot Calculate")</f>
        <v>570.24350181919851</v>
      </c>
      <c r="G18" s="93" t="str">
        <f>DoNotChange[[#This Row],[Community]]</f>
        <v xml:space="preserve">Angoon </v>
      </c>
      <c r="H18" s="140" t="str">
        <f>IFERROR(DoNotChange[[#This Row],[LowBurden
Threshold]],"Any fee will be at least a medium burden")</f>
        <v>Any fee will be at least a medium burden</v>
      </c>
      <c r="I18" s="118" t="str">
        <f>DoNotChange[[#This Row],[Community]]</f>
        <v xml:space="preserve">Angoon </v>
      </c>
      <c r="J18" s="109" t="str">
        <f>IFERROR(DoNotChange[[#This Row],[LowBurden
Annual]], "Any fee will be at least a medium burden")</f>
        <v>Any fee will be at least a medium burden</v>
      </c>
      <c r="K18" s="93" t="str">
        <f>DoNotChange[[#This Row],[Community]]</f>
        <v xml:space="preserve">Angoon </v>
      </c>
      <c r="L18" s="102">
        <f>Table1422[[#This Row],[Monthly Fees]]</f>
        <v>40</v>
      </c>
      <c r="M18" s="93" t="str">
        <f>DoNotChange[[#This Row],[Community]]</f>
        <v xml:space="preserve">Angoon </v>
      </c>
      <c r="N18" s="102">
        <f>DoNotChange[[#This Row],[Monthly_Fees]]*12</f>
        <v>480</v>
      </c>
      <c r="O18" s="93" t="str">
        <f>DoNotChange[[#This Row],[Community]]</f>
        <v xml:space="preserve">Angoon </v>
      </c>
      <c r="P18" s="94" t="str">
        <f>Table1422[[#This Row],[Notes]]</f>
        <v>This is the reported user fee for this community for combined water and sewer services.</v>
      </c>
      <c r="Q18" s="95"/>
      <c r="R18" s="93" t="str">
        <f>DoNotChange[[#This Row],[Community]]</f>
        <v xml:space="preserve">Angoon </v>
      </c>
      <c r="S18" s="85">
        <f>IF(DoNotChange[[#This Row],[Annual_Fees]]/DoNotChange[[#This Row],[IQ1_Average]]&gt;0, DoNotChange[[#This Row],[Annual_Fees]]/DoNotChange[[#This Row],[IQ1_Average]], "Do not know fees")</f>
        <v>2.6803064483705969E-2</v>
      </c>
      <c r="T18" s="93" t="str">
        <f>DoNotChange[[#This Row],[Community]]</f>
        <v xml:space="preserve">Angoon </v>
      </c>
      <c r="U18" s="85">
        <f>IF(DoNotChange[[#This Row],[Annual_Fees]]/DoNotChange[[#This Row],[IQ2_Average]]&gt;0, DoNotChange[[#This Row],[Annual_Fees]]/DoNotChange[[#This Row],[IQ2_Average]], "Do not know fees")</f>
        <v>1.4454261296908596E-2</v>
      </c>
      <c r="V18" s="93" t="str">
        <f>DoNotChange[[#This Row],[Community]]</f>
        <v xml:space="preserve">Angoon </v>
      </c>
      <c r="W18" s="85">
        <f>IF(DoNotChange[[#This Row],[Annual_Fees]]/DoNotChange[[#This Row],[IQ3_Average]]&gt;0,DoNotChange[[#This Row],[Annual_Fees]]/DoNotChange[[#This Row],[IQ3_Average]], "Do not know fees")</f>
        <v>9.247414577007845E-3</v>
      </c>
      <c r="X18" s="93" t="str">
        <f>DoNotChange[[#This Row],[Community]]</f>
        <v xml:space="preserve">Angoon </v>
      </c>
      <c r="Y18" s="85">
        <f>IFERROR(AVERAGE(DoNotChange[[#This Row],[RI_IQ1]],DoNotChange[[#This Row],[RI_IQ2]],DoNotChange[[#This Row],[RI_IQ3]]),"ERROR")</f>
        <v>1.6834913452540803E-2</v>
      </c>
      <c r="Z18" s="93" t="str">
        <f>DoNotChange[[#This Row],[Community]]</f>
        <v xml:space="preserve">Angoon </v>
      </c>
      <c r="AA18" s="84">
        <f>IF(DoNotChange[[#This Row],[SNAP_PercentagePoints]]&gt;20%,1, IF(DoNotChange[[#This Row],[SNAP_PercentagePoints]]&lt;=10%, 3, 2))</f>
        <v>1</v>
      </c>
      <c r="AB18" s="93" t="str">
        <f>DoNotChange[[#This Row],[Community]]</f>
        <v xml:space="preserve">Angoon </v>
      </c>
      <c r="AC18" s="84">
        <f>IF(DoNotChange[[#This Row],[Poverty_PercentagePoints]]&gt;20%,1, IF(DoNotChange[[#This Row],[Poverty_PercentagePoints]]&lt;=10%, 3, 2))</f>
        <v>1</v>
      </c>
      <c r="AD18" s="93" t="str">
        <f>DoNotChange[[#This Row],[Community]]</f>
        <v xml:space="preserve">Angoon </v>
      </c>
      <c r="AE18" s="84">
        <f>IF(DoNotChange[[#This Row],[FTE_PercentagePoints]]&lt;=30%,1, IF(DoNotChange[[#This Row],[FTE_PercentagePoints]]&gt;50%, 3, 2))</f>
        <v>2</v>
      </c>
      <c r="AF18" s="93" t="str">
        <f>DoNotChange[[#This Row],[Community]]</f>
        <v xml:space="preserve">Angoon </v>
      </c>
      <c r="AG18" s="86">
        <f>AVERAGE(DoNotChange[[#This Row],[SNAP_FCI]],DoNotChange[[#This Row],[Poverty_FCI]],DoNotChange[[#This Row],[FTE_FCI]])</f>
        <v>1.3333333333333333</v>
      </c>
      <c r="AH18" s="112"/>
      <c r="AI18" s="86">
        <f>IF(DoNotChange[[#This Row],[Village_FCI]]&gt;2.5, 0.24, IF(DoNotChange[[#This Row],[Village_FCI]]&lt;=1.5, 0.06, 0.15))</f>
        <v>0.06</v>
      </c>
      <c r="AJ18" s="86" t="str">
        <f>IF(DoNotChange[[#This Row],[Village_FCI]]&gt;2.5, 0.15, IF(DoNotChange[[#This Row],[Village_FCI]]&lt;=1.5, "FALSE", 0.06))</f>
        <v>FALSE</v>
      </c>
      <c r="AK18" s="115">
        <f>(1/DoNotChange[[#This Row],[IQ1_Average]]+1/DoNotChange[[#This Row],[IQ2_Average]]+1/DoNotChange[[#This Row],[IQ3_Average]])</f>
        <v>1.0521820907838001E-4</v>
      </c>
      <c r="AL1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 s="84">
        <f>ROUND(DoNotChange[[#This Row],[MediumBurden
Threshold_Calc]],1)</f>
        <v>47.5</v>
      </c>
      <c r="AN18" s="88">
        <f>(DoNotChange[[#This Row],[3RI_Calculation
Medium]]/DoNotChange[[#This Row],[Y = 1/IQ1+1/IQ2+1/IQ3]])/12</f>
        <v>47.520291818266543</v>
      </c>
      <c r="AO18" s="88">
        <f>DoNotChange[[#This Row],[MediumBurden
Threshold_Calc]]*12</f>
        <v>570.24350181919851</v>
      </c>
      <c r="AP18" s="137" t="e">
        <f>DoNotChange[[#This Row],[LowBurden
Annual]]/12</f>
        <v>#VALUE!</v>
      </c>
      <c r="AQ18" s="88" t="e">
        <f>(DoNotChange[[#This Row],[3RI_Calculation
Low]]/DoNotChange[[#This Row],[Y = 1/IQ1+1/IQ2+1/IQ3]])</f>
        <v>#VALUE!</v>
      </c>
      <c r="AR18" s="95"/>
      <c r="AS18" s="93" t="str">
        <f>Table1422[[#This Row],[Community]]</f>
        <v xml:space="preserve">Angoon </v>
      </c>
      <c r="AT18" s="87">
        <f>Table1422[[#This Row],[IQ1_Average]]</f>
        <v>17908.400000000001</v>
      </c>
      <c r="AU18" s="93" t="str">
        <f>DoNotChange[[#This Row],[Community]]</f>
        <v xml:space="preserve">Angoon </v>
      </c>
      <c r="AV18" s="96">
        <f>Table1422[[#This Row],[IQ2_Average]]</f>
        <v>33208.199999999997</v>
      </c>
      <c r="AW18" s="93" t="str">
        <f>DoNotChange[[#This Row],[Community]]</f>
        <v xml:space="preserve">Angoon </v>
      </c>
      <c r="AX18" s="97">
        <f>Table1422[[#This Row],[IQ3_Average]]</f>
        <v>51906.400000000001</v>
      </c>
      <c r="AY18" s="93" t="str">
        <f>DoNotChange[[#This Row],[Community]]</f>
        <v xml:space="preserve">Angoon </v>
      </c>
      <c r="AZ18" s="89">
        <f>Table1422[[#This Row],[SNAP_Average 
(Percentage Points)]]/100</f>
        <v>0.35399999999999998</v>
      </c>
      <c r="BA18" s="98" t="str">
        <f>DoNotChange[[#This Row],[Community]]</f>
        <v xml:space="preserve">Angoon </v>
      </c>
      <c r="BB18" s="89">
        <f>Table1422[[#This Row],[Poverty_Average
(Percentage Points)]]/100</f>
        <v>0.3508</v>
      </c>
      <c r="BC18" s="98" t="str">
        <f>DoNotChange[[#This Row],[Community]]</f>
        <v xml:space="preserve">Angoon </v>
      </c>
      <c r="BD18" s="89">
        <f>Table1422[[#This Row],[Full Time Employment_Average
(Percentage Points)]]/100</f>
        <v>0.34679999999999994</v>
      </c>
    </row>
    <row r="19" spans="1:56" s="99" customFormat="1" ht="14.25" x14ac:dyDescent="0.25">
      <c r="A19" s="93" t="str">
        <f>DoNotChange[[#This Row],[Community]]</f>
        <v xml:space="preserve">Aniak </v>
      </c>
      <c r="B1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9" s="93" t="str">
        <f>DoNotChange[[#This Row],[Community]]</f>
        <v xml:space="preserve">Aniak </v>
      </c>
      <c r="D19" s="109">
        <f>IFERROR(DoNotChange[[#This Row],[Medium Burden Threshold]],"Cannot Calculate")</f>
        <v>214.5</v>
      </c>
      <c r="E19" s="118" t="str">
        <f>DoNotChange[[#This Row],[Community]]</f>
        <v xml:space="preserve">Aniak </v>
      </c>
      <c r="F19" s="109">
        <f>IFERROR(DoNotChange[[#This Row],[MediumBurden
Annual]], "Cannot Calculate")</f>
        <v>2573.7888960363302</v>
      </c>
      <c r="G19" s="93" t="str">
        <f>DoNotChange[[#This Row],[Community]]</f>
        <v xml:space="preserve">Aniak </v>
      </c>
      <c r="H19" s="140">
        <f>IFERROR(DoNotChange[[#This Row],[LowBurden
Threshold]],"Any fee will be at least a medium burden")</f>
        <v>85.792963201211009</v>
      </c>
      <c r="I19" s="118" t="str">
        <f>DoNotChange[[#This Row],[Community]]</f>
        <v xml:space="preserve">Aniak </v>
      </c>
      <c r="J19" s="109">
        <f>IFERROR(DoNotChange[[#This Row],[LowBurden
Annual]], "Any fee will be at least a medium burden")</f>
        <v>1029.5155584145321</v>
      </c>
      <c r="K19" s="93" t="str">
        <f>DoNotChange[[#This Row],[Community]]</f>
        <v xml:space="preserve">Aniak </v>
      </c>
      <c r="L19" s="102">
        <f>Table1422[[#This Row],[Monthly Fees]]</f>
        <v>75</v>
      </c>
      <c r="M19" s="93" t="str">
        <f>DoNotChange[[#This Row],[Community]]</f>
        <v xml:space="preserve">Aniak </v>
      </c>
      <c r="N19" s="102">
        <f>DoNotChange[[#This Row],[Monthly_Fees]]*12</f>
        <v>900</v>
      </c>
      <c r="O19" s="93" t="str">
        <f>DoNotChange[[#This Row],[Community]]</f>
        <v xml:space="preserve">Aniak </v>
      </c>
      <c r="P19" s="94" t="str">
        <f>Table1422[[#This Row],[Notes]]</f>
        <v>This is the reported user fee for this community for residential sewer services. $150 for commercial.</v>
      </c>
      <c r="Q19" s="95"/>
      <c r="R19" s="93" t="str">
        <f>DoNotChange[[#This Row],[Community]]</f>
        <v xml:space="preserve">Aniak </v>
      </c>
      <c r="S19" s="85">
        <f>IF(DoNotChange[[#This Row],[Annual_Fees]]/DoNotChange[[#This Row],[IQ1_Average]]&gt;0, DoNotChange[[#This Row],[Annual_Fees]]/DoNotChange[[#This Row],[IQ1_Average]], "Do not know fees")</f>
        <v>2.5368119602227887E-2</v>
      </c>
      <c r="T19" s="93" t="str">
        <f>DoNotChange[[#This Row],[Community]]</f>
        <v xml:space="preserve">Aniak </v>
      </c>
      <c r="U19" s="85">
        <f>IF(DoNotChange[[#This Row],[Annual_Fees]]/DoNotChange[[#This Row],[IQ2_Average]]&gt;0, DoNotChange[[#This Row],[Annual_Fees]]/DoNotChange[[#This Row],[IQ2_Average]], "Do not know fees")</f>
        <v>1.6242555495397944E-2</v>
      </c>
      <c r="V19" s="93" t="str">
        <f>DoNotChange[[#This Row],[Community]]</f>
        <v xml:space="preserve">Aniak </v>
      </c>
      <c r="W19" s="85">
        <f>IF(DoNotChange[[#This Row],[Annual_Fees]]/DoNotChange[[#This Row],[IQ3_Average]]&gt;0,DoNotChange[[#This Row],[Annual_Fees]]/DoNotChange[[#This Row],[IQ3_Average]], "Do not know fees")</f>
        <v>1.0841179134825721E-2</v>
      </c>
      <c r="X19" s="93" t="str">
        <f>DoNotChange[[#This Row],[Community]]</f>
        <v xml:space="preserve">Aniak </v>
      </c>
      <c r="Y19" s="85">
        <f>IFERROR(AVERAGE(DoNotChange[[#This Row],[RI_IQ1]],DoNotChange[[#This Row],[RI_IQ2]],DoNotChange[[#This Row],[RI_IQ3]]),"ERROR")</f>
        <v>1.7483951410817183E-2</v>
      </c>
      <c r="Z19" s="93" t="str">
        <f>DoNotChange[[#This Row],[Community]]</f>
        <v xml:space="preserve">Aniak </v>
      </c>
      <c r="AA19" s="84">
        <f>IF(DoNotChange[[#This Row],[SNAP_PercentagePoints]]&gt;20%,1, IF(DoNotChange[[#This Row],[SNAP_PercentagePoints]]&lt;=10%, 3, 2))</f>
        <v>1</v>
      </c>
      <c r="AB19" s="93" t="str">
        <f>DoNotChange[[#This Row],[Community]]</f>
        <v xml:space="preserve">Aniak </v>
      </c>
      <c r="AC19" s="84">
        <f>IF(DoNotChange[[#This Row],[Poverty_PercentagePoints]]&gt;20%,1, IF(DoNotChange[[#This Row],[Poverty_PercentagePoints]]&lt;=10%, 3, 2))</f>
        <v>2</v>
      </c>
      <c r="AD19" s="93" t="str">
        <f>DoNotChange[[#This Row],[Community]]</f>
        <v xml:space="preserve">Aniak </v>
      </c>
      <c r="AE19" s="84">
        <f>IF(DoNotChange[[#This Row],[FTE_PercentagePoints]]&lt;=30%,1, IF(DoNotChange[[#This Row],[FTE_PercentagePoints]]&gt;50%, 3, 2))</f>
        <v>3</v>
      </c>
      <c r="AF19" s="93" t="str">
        <f>DoNotChange[[#This Row],[Community]]</f>
        <v xml:space="preserve">Aniak </v>
      </c>
      <c r="AG19" s="86">
        <f>AVERAGE(DoNotChange[[#This Row],[SNAP_FCI]],DoNotChange[[#This Row],[Poverty_FCI]],DoNotChange[[#This Row],[FTE_FCI]])</f>
        <v>2</v>
      </c>
      <c r="AH19" s="112"/>
      <c r="AI19" s="86">
        <f>IF(DoNotChange[[#This Row],[Village_FCI]]&gt;2.5, 0.24, IF(DoNotChange[[#This Row],[Village_FCI]]&lt;=1.5, 0.06, 0.15))</f>
        <v>0.15</v>
      </c>
      <c r="AJ19" s="143">
        <f>IF(DoNotChange[[#This Row],[Village_FCI]]&gt;2.5, 0.15, IF(DoNotChange[[#This Row],[Village_FCI]]&lt;=1.5, "FALSE", 0.06))</f>
        <v>0.06</v>
      </c>
      <c r="AK19" s="115">
        <f>(1/DoNotChange[[#This Row],[IQ1_Average]]+1/DoNotChange[[#This Row],[IQ2_Average]]+1/DoNotChange[[#This Row],[IQ3_Average]])</f>
        <v>5.8279838036057279E-5</v>
      </c>
      <c r="AL1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9" s="84">
        <f>ROUND(DoNotChange[[#This Row],[MediumBurden
Threshold_Calc]],1)</f>
        <v>214.5</v>
      </c>
      <c r="AN19" s="88">
        <f>(DoNotChange[[#This Row],[3RI_Calculation
Medium]]/DoNotChange[[#This Row],[Y = 1/IQ1+1/IQ2+1/IQ3]])/12</f>
        <v>214.48240800302753</v>
      </c>
      <c r="AO19" s="88">
        <f>DoNotChange[[#This Row],[MediumBurden
Threshold_Calc]]*12</f>
        <v>2573.7888960363302</v>
      </c>
      <c r="AP19" s="137">
        <f>DoNotChange[[#This Row],[LowBurden
Annual]]/12</f>
        <v>85.792963201211009</v>
      </c>
      <c r="AQ19" s="88">
        <f>(DoNotChange[[#This Row],[3RI_Calculation
Low]]/DoNotChange[[#This Row],[Y = 1/IQ1+1/IQ2+1/IQ3]])</f>
        <v>1029.5155584145321</v>
      </c>
      <c r="AR19" s="95"/>
      <c r="AS19" s="93" t="str">
        <f>Table1422[[#This Row],[Community]]</f>
        <v xml:space="preserve">Aniak </v>
      </c>
      <c r="AT19" s="87">
        <f>Table1422[[#This Row],[IQ1_Average]]</f>
        <v>35477.599999999999</v>
      </c>
      <c r="AU19" s="93" t="str">
        <f>DoNotChange[[#This Row],[Community]]</f>
        <v xml:space="preserve">Aniak </v>
      </c>
      <c r="AV19" s="96">
        <f>Table1422[[#This Row],[IQ2_Average]]</f>
        <v>55410</v>
      </c>
      <c r="AW19" s="93" t="str">
        <f>DoNotChange[[#This Row],[Community]]</f>
        <v xml:space="preserve">Aniak </v>
      </c>
      <c r="AX19" s="97">
        <f>Table1422[[#This Row],[IQ3_Average]]</f>
        <v>83016.800000000003</v>
      </c>
      <c r="AY19" s="93" t="str">
        <f>DoNotChange[[#This Row],[Community]]</f>
        <v xml:space="preserve">Aniak </v>
      </c>
      <c r="AZ19" s="89">
        <f>Table1422[[#This Row],[SNAP_Average 
(Percentage Points)]]/100</f>
        <v>0.30099999999999999</v>
      </c>
      <c r="BA19" s="98" t="str">
        <f>DoNotChange[[#This Row],[Community]]</f>
        <v xml:space="preserve">Aniak </v>
      </c>
      <c r="BB19" s="89">
        <f>Table1422[[#This Row],[Poverty_Average
(Percentage Points)]]/100</f>
        <v>0.17600000000000002</v>
      </c>
      <c r="BC19" s="98" t="str">
        <f>DoNotChange[[#This Row],[Community]]</f>
        <v xml:space="preserve">Aniak </v>
      </c>
      <c r="BD19" s="89">
        <f>Table1422[[#This Row],[Full Time Employment_Average
(Percentage Points)]]/100</f>
        <v>0.55299999999999994</v>
      </c>
    </row>
    <row r="20" spans="1:56" s="99" customFormat="1" ht="14.25" x14ac:dyDescent="0.25">
      <c r="A20" s="93" t="str">
        <f>DoNotChange[[#This Row],[Community]]</f>
        <v xml:space="preserve">Anvik </v>
      </c>
      <c r="B2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 s="93" t="str">
        <f>DoNotChange[[#This Row],[Community]]</f>
        <v xml:space="preserve">Anvik </v>
      </c>
      <c r="D20" s="109">
        <f>IFERROR(DoNotChange[[#This Row],[Medium Burden Threshold]],"Cannot Calculate")</f>
        <v>68.099999999999994</v>
      </c>
      <c r="E20" s="118" t="str">
        <f>DoNotChange[[#This Row],[Community]]</f>
        <v xml:space="preserve">Anvik </v>
      </c>
      <c r="F20" s="109">
        <f>IFERROR(DoNotChange[[#This Row],[MediumBurden
Annual]], "Cannot Calculate")</f>
        <v>817.20030047601108</v>
      </c>
      <c r="G20" s="93" t="str">
        <f>DoNotChange[[#This Row],[Community]]</f>
        <v xml:space="preserve">Anvik </v>
      </c>
      <c r="H20" s="140" t="str">
        <f>IFERROR(DoNotChange[[#This Row],[LowBurden
Threshold]],"Any fee will be at least a medium burden")</f>
        <v>Any fee will be at least a medium burden</v>
      </c>
      <c r="I20" s="118" t="str">
        <f>DoNotChange[[#This Row],[Community]]</f>
        <v xml:space="preserve">Anvik </v>
      </c>
      <c r="J20" s="109" t="str">
        <f>IFERROR(DoNotChange[[#This Row],[LowBurden
Annual]], "Any fee will be at least a medium burden")</f>
        <v>Any fee will be at least a medium burden</v>
      </c>
      <c r="K20" s="93" t="str">
        <f>DoNotChange[[#This Row],[Community]]</f>
        <v xml:space="preserve">Anvik </v>
      </c>
      <c r="L20" s="102">
        <f>Table1422[[#This Row],[Monthly Fees]]</f>
        <v>0</v>
      </c>
      <c r="M20" s="93" t="str">
        <f>DoNotChange[[#This Row],[Community]]</f>
        <v xml:space="preserve">Anvik </v>
      </c>
      <c r="N20" s="102">
        <f>DoNotChange[[#This Row],[Monthly_Fees]]*12</f>
        <v>0</v>
      </c>
      <c r="O20" s="93" t="str">
        <f>DoNotChange[[#This Row],[Community]]</f>
        <v xml:space="preserve">Anvik </v>
      </c>
      <c r="P20" s="94" t="str">
        <f>Table1422[[#This Row],[Notes]]</f>
        <v xml:space="preserve">There are no monthly charges for the piped sewer system. If you want to evaluate a proposed fee or a different fee, please enter the user fee in the blue cell below. </v>
      </c>
      <c r="Q20" s="95"/>
      <c r="R20" s="93" t="str">
        <f>DoNotChange[[#This Row],[Community]]</f>
        <v xml:space="preserve">Anvik </v>
      </c>
      <c r="S20" s="85" t="str">
        <f>IF(DoNotChange[[#This Row],[Annual_Fees]]/DoNotChange[[#This Row],[IQ1_Average]]&gt;0, DoNotChange[[#This Row],[Annual_Fees]]/DoNotChange[[#This Row],[IQ1_Average]], "Do not know fees")</f>
        <v>Do not know fees</v>
      </c>
      <c r="T20" s="93" t="str">
        <f>DoNotChange[[#This Row],[Community]]</f>
        <v xml:space="preserve">Anvik </v>
      </c>
      <c r="U20" s="85" t="str">
        <f>IF(DoNotChange[[#This Row],[Annual_Fees]]/DoNotChange[[#This Row],[IQ2_Average]]&gt;0, DoNotChange[[#This Row],[Annual_Fees]]/DoNotChange[[#This Row],[IQ2_Average]], "Do not know fees")</f>
        <v>Do not know fees</v>
      </c>
      <c r="V20" s="93" t="str">
        <f>DoNotChange[[#This Row],[Community]]</f>
        <v xml:space="preserve">Anvik </v>
      </c>
      <c r="W20" s="85" t="str">
        <f>IF(DoNotChange[[#This Row],[Annual_Fees]]/DoNotChange[[#This Row],[IQ3_Average]]&gt;0,DoNotChange[[#This Row],[Annual_Fees]]/DoNotChange[[#This Row],[IQ3_Average]], "Do not know fees")</f>
        <v>Do not know fees</v>
      </c>
      <c r="X20" s="93" t="str">
        <f>DoNotChange[[#This Row],[Community]]</f>
        <v xml:space="preserve">Anvik </v>
      </c>
      <c r="Y20" s="85" t="str">
        <f>IFERROR(AVERAGE(DoNotChange[[#This Row],[RI_IQ1]],DoNotChange[[#This Row],[RI_IQ2]],DoNotChange[[#This Row],[RI_IQ3]]),"ERROR")</f>
        <v>ERROR</v>
      </c>
      <c r="Z20" s="93" t="str">
        <f>DoNotChange[[#This Row],[Community]]</f>
        <v xml:space="preserve">Anvik </v>
      </c>
      <c r="AA20" s="84">
        <f>IF(DoNotChange[[#This Row],[SNAP_PercentagePoints]]&gt;20%,1, IF(DoNotChange[[#This Row],[SNAP_PercentagePoints]]&lt;=10%, 3, 2))</f>
        <v>1</v>
      </c>
      <c r="AB20" s="93" t="str">
        <f>DoNotChange[[#This Row],[Community]]</f>
        <v xml:space="preserve">Anvik </v>
      </c>
      <c r="AC20" s="84">
        <f>IF(DoNotChange[[#This Row],[Poverty_PercentagePoints]]&gt;20%,1, IF(DoNotChange[[#This Row],[Poverty_PercentagePoints]]&lt;=10%, 3, 2))</f>
        <v>1</v>
      </c>
      <c r="AD20" s="93" t="str">
        <f>DoNotChange[[#This Row],[Community]]</f>
        <v xml:space="preserve">Anvik </v>
      </c>
      <c r="AE20" s="84">
        <f>IF(DoNotChange[[#This Row],[FTE_PercentagePoints]]&lt;=30%,1, IF(DoNotChange[[#This Row],[FTE_PercentagePoints]]&gt;50%, 3, 2))</f>
        <v>2</v>
      </c>
      <c r="AF20" s="93" t="str">
        <f>DoNotChange[[#This Row],[Community]]</f>
        <v xml:space="preserve">Anvik </v>
      </c>
      <c r="AG20" s="86">
        <f>AVERAGE(DoNotChange[[#This Row],[SNAP_FCI]],DoNotChange[[#This Row],[Poverty_FCI]],DoNotChange[[#This Row],[FTE_FCI]])</f>
        <v>1.3333333333333333</v>
      </c>
      <c r="AH20" s="112"/>
      <c r="AI20" s="86">
        <f>IF(DoNotChange[[#This Row],[Village_FCI]]&gt;2.5, 0.24, IF(DoNotChange[[#This Row],[Village_FCI]]&lt;=1.5, 0.06, 0.15))</f>
        <v>0.06</v>
      </c>
      <c r="AJ20" s="86" t="str">
        <f>IF(DoNotChange[[#This Row],[Village_FCI]]&gt;2.5, 0.15, IF(DoNotChange[[#This Row],[Village_FCI]]&lt;=1.5, "FALSE", 0.06))</f>
        <v>FALSE</v>
      </c>
      <c r="AK20" s="115">
        <f>(1/DoNotChange[[#This Row],[IQ1_Average]]+1/DoNotChange[[#This Row],[IQ2_Average]]+1/DoNotChange[[#This Row],[IQ3_Average]])</f>
        <v>7.3421412063909674E-5</v>
      </c>
      <c r="AL2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 s="84">
        <f>ROUND(DoNotChange[[#This Row],[MediumBurden
Threshold_Calc]],1)</f>
        <v>68.099999999999994</v>
      </c>
      <c r="AN20" s="88">
        <f>(DoNotChange[[#This Row],[3RI_Calculation
Medium]]/DoNotChange[[#This Row],[Y = 1/IQ1+1/IQ2+1/IQ3]])/12</f>
        <v>68.100025039667585</v>
      </c>
      <c r="AO20" s="88">
        <f>DoNotChange[[#This Row],[MediumBurden
Threshold_Calc]]*12</f>
        <v>817.20030047601108</v>
      </c>
      <c r="AP20" s="137" t="e">
        <f>DoNotChange[[#This Row],[LowBurden
Annual]]/12</f>
        <v>#VALUE!</v>
      </c>
      <c r="AQ20" s="88" t="e">
        <f>(DoNotChange[[#This Row],[3RI_Calculation
Low]]/DoNotChange[[#This Row],[Y = 1/IQ1+1/IQ2+1/IQ3]])</f>
        <v>#VALUE!</v>
      </c>
      <c r="AR20" s="95"/>
      <c r="AS20" s="93" t="str">
        <f>Table1422[[#This Row],[Community]]</f>
        <v xml:space="preserve">Anvik </v>
      </c>
      <c r="AT20" s="87">
        <f>Table1422[[#This Row],[IQ1_Average]]</f>
        <v>26750</v>
      </c>
      <c r="AU20" s="93" t="str">
        <f>DoNotChange[[#This Row],[Community]]</f>
        <v xml:space="preserve">Anvik </v>
      </c>
      <c r="AV20" s="96">
        <f>Table1422[[#This Row],[IQ2_Average]]</f>
        <v>51750.2</v>
      </c>
      <c r="AW20" s="93" t="str">
        <f>DoNotChange[[#This Row],[Community]]</f>
        <v xml:space="preserve">Anvik </v>
      </c>
      <c r="AX20" s="97">
        <f>Table1422[[#This Row],[IQ3_Average]]</f>
        <v>59827.8</v>
      </c>
      <c r="AY20" s="93" t="str">
        <f>DoNotChange[[#This Row],[Community]]</f>
        <v xml:space="preserve">Anvik </v>
      </c>
      <c r="AZ20" s="89">
        <f>Table1422[[#This Row],[SNAP_Average 
(Percentage Points)]]/100</f>
        <v>0.20679999999999998</v>
      </c>
      <c r="BA20" s="98" t="str">
        <f>DoNotChange[[#This Row],[Community]]</f>
        <v xml:space="preserve">Anvik </v>
      </c>
      <c r="BB20" s="89">
        <f>Table1422[[#This Row],[Poverty_Average
(Percentage Points)]]/100</f>
        <v>0.42579999999999996</v>
      </c>
      <c r="BC20" s="98" t="str">
        <f>DoNotChange[[#This Row],[Community]]</f>
        <v xml:space="preserve">Anvik </v>
      </c>
      <c r="BD20" s="89">
        <f>Table1422[[#This Row],[Full Time Employment_Average
(Percentage Points)]]/100</f>
        <v>0.48260000000000003</v>
      </c>
    </row>
    <row r="21" spans="1:56" s="99" customFormat="1" ht="14.25" x14ac:dyDescent="0.25">
      <c r="A21" s="93" t="str">
        <f>DoNotChange[[#This Row],[Community]]</f>
        <v xml:space="preserve">Arctic Village  </v>
      </c>
      <c r="B2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 s="93" t="str">
        <f>DoNotChange[[#This Row],[Community]]</f>
        <v xml:space="preserve">Arctic Village  </v>
      </c>
      <c r="D21" s="109">
        <f>IFERROR(DoNotChange[[#This Row],[Medium Burden Threshold]],"Cannot Calculate")</f>
        <v>28</v>
      </c>
      <c r="E21" s="118" t="str">
        <f>DoNotChange[[#This Row],[Community]]</f>
        <v xml:space="preserve">Arctic Village  </v>
      </c>
      <c r="F21" s="109">
        <f>IFERROR(DoNotChange[[#This Row],[MediumBurden
Annual]], "Cannot Calculate")</f>
        <v>336.55258223272381</v>
      </c>
      <c r="G21" s="93" t="str">
        <f>DoNotChange[[#This Row],[Community]]</f>
        <v xml:space="preserve">Arctic Village  </v>
      </c>
      <c r="H21" s="140" t="str">
        <f>IFERROR(DoNotChange[[#This Row],[LowBurden
Threshold]],"Any fee will be at least a medium burden")</f>
        <v>Any fee will be at least a medium burden</v>
      </c>
      <c r="I21" s="118" t="str">
        <f>DoNotChange[[#This Row],[Community]]</f>
        <v xml:space="preserve">Arctic Village  </v>
      </c>
      <c r="J21" s="109" t="str">
        <f>IFERROR(DoNotChange[[#This Row],[LowBurden
Annual]], "Any fee will be at least a medium burden")</f>
        <v>Any fee will be at least a medium burden</v>
      </c>
      <c r="K21" s="93" t="str">
        <f>DoNotChange[[#This Row],[Community]]</f>
        <v xml:space="preserve">Arctic Village  </v>
      </c>
      <c r="L21" s="102">
        <f>Table1422[[#This Row],[Monthly Fees]]</f>
        <v>0</v>
      </c>
      <c r="M21" s="93" t="str">
        <f>DoNotChange[[#This Row],[Community]]</f>
        <v xml:space="preserve">Arctic Village  </v>
      </c>
      <c r="N21" s="102">
        <f>DoNotChange[[#This Row],[Monthly_Fees]]*12</f>
        <v>0</v>
      </c>
      <c r="O21" s="93" t="str">
        <f>DoNotChange[[#This Row],[Community]]</f>
        <v xml:space="preserve">Arctic Village  </v>
      </c>
      <c r="P21" s="94" t="str">
        <f>Table1422[[#This Row],[Notes]]</f>
        <v>The water and sewer charges are unknown</v>
      </c>
      <c r="Q21" s="95"/>
      <c r="R21" s="93" t="str">
        <f>DoNotChange[[#This Row],[Community]]</f>
        <v xml:space="preserve">Arctic Village  </v>
      </c>
      <c r="S21" s="85" t="str">
        <f>IF(DoNotChange[[#This Row],[Annual_Fees]]/DoNotChange[[#This Row],[IQ1_Average]]&gt;0, DoNotChange[[#This Row],[Annual_Fees]]/DoNotChange[[#This Row],[IQ1_Average]], "Do not know fees")</f>
        <v>Do not know fees</v>
      </c>
      <c r="T21" s="93" t="str">
        <f>DoNotChange[[#This Row],[Community]]</f>
        <v xml:space="preserve">Arctic Village  </v>
      </c>
      <c r="U21" s="85" t="str">
        <f>IF(DoNotChange[[#This Row],[Annual_Fees]]/DoNotChange[[#This Row],[IQ2_Average]]&gt;0, DoNotChange[[#This Row],[Annual_Fees]]/DoNotChange[[#This Row],[IQ2_Average]], "Do not know fees")</f>
        <v>Do not know fees</v>
      </c>
      <c r="V21" s="93" t="str">
        <f>DoNotChange[[#This Row],[Community]]</f>
        <v xml:space="preserve">Arctic Village  </v>
      </c>
      <c r="W21" s="85" t="str">
        <f>IF(DoNotChange[[#This Row],[Annual_Fees]]/DoNotChange[[#This Row],[IQ3_Average]]&gt;0,DoNotChange[[#This Row],[Annual_Fees]]/DoNotChange[[#This Row],[IQ3_Average]], "Do not know fees")</f>
        <v>Do not know fees</v>
      </c>
      <c r="X21" s="93" t="str">
        <f>DoNotChange[[#This Row],[Community]]</f>
        <v xml:space="preserve">Arctic Village  </v>
      </c>
      <c r="Y21" s="85" t="str">
        <f>IFERROR(AVERAGE(DoNotChange[[#This Row],[RI_IQ1]],DoNotChange[[#This Row],[RI_IQ2]],DoNotChange[[#This Row],[RI_IQ3]]),"ERROR")</f>
        <v>ERROR</v>
      </c>
      <c r="Z21" s="93" t="str">
        <f>DoNotChange[[#This Row],[Community]]</f>
        <v xml:space="preserve">Arctic Village  </v>
      </c>
      <c r="AA21" s="84">
        <f>IF(DoNotChange[[#This Row],[SNAP_PercentagePoints]]&gt;20%,1, IF(DoNotChange[[#This Row],[SNAP_PercentagePoints]]&lt;=10%, 3, 2))</f>
        <v>1</v>
      </c>
      <c r="AB21" s="93" t="str">
        <f>DoNotChange[[#This Row],[Community]]</f>
        <v xml:space="preserve">Arctic Village  </v>
      </c>
      <c r="AC21" s="84">
        <f>IF(DoNotChange[[#This Row],[Poverty_PercentagePoints]]&gt;20%,1, IF(DoNotChange[[#This Row],[Poverty_PercentagePoints]]&lt;=10%, 3, 2))</f>
        <v>1</v>
      </c>
      <c r="AD21" s="93" t="str">
        <f>DoNotChange[[#This Row],[Community]]</f>
        <v xml:space="preserve">Arctic Village  </v>
      </c>
      <c r="AE21" s="84">
        <f>IF(DoNotChange[[#This Row],[FTE_PercentagePoints]]&lt;=30%,1, IF(DoNotChange[[#This Row],[FTE_PercentagePoints]]&gt;50%, 3, 2))</f>
        <v>1</v>
      </c>
      <c r="AF21" s="93" t="str">
        <f>DoNotChange[[#This Row],[Community]]</f>
        <v xml:space="preserve">Arctic Village  </v>
      </c>
      <c r="AG21" s="86">
        <f>AVERAGE(DoNotChange[[#This Row],[SNAP_FCI]],DoNotChange[[#This Row],[Poverty_FCI]],DoNotChange[[#This Row],[FTE_FCI]])</f>
        <v>1</v>
      </c>
      <c r="AH21" s="112"/>
      <c r="AI21" s="86">
        <f>IF(DoNotChange[[#This Row],[Village_FCI]]&gt;2.5, 0.24, IF(DoNotChange[[#This Row],[Village_FCI]]&lt;=1.5, 0.06, 0.15))</f>
        <v>0.06</v>
      </c>
      <c r="AJ21" s="86" t="str">
        <f>IF(DoNotChange[[#This Row],[Village_FCI]]&gt;2.5, 0.15, IF(DoNotChange[[#This Row],[Village_FCI]]&lt;=1.5, "FALSE", 0.06))</f>
        <v>FALSE</v>
      </c>
      <c r="AK21" s="115">
        <f>(1/DoNotChange[[#This Row],[IQ1_Average]]+1/DoNotChange[[#This Row],[IQ2_Average]]+1/DoNotChange[[#This Row],[IQ3_Average]])</f>
        <v>1.7827823397447717E-4</v>
      </c>
      <c r="AL2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 s="84">
        <f>ROUND(DoNotChange[[#This Row],[MediumBurden
Threshold_Calc]],1)</f>
        <v>28</v>
      </c>
      <c r="AN21" s="88">
        <f>(DoNotChange[[#This Row],[3RI_Calculation
Medium]]/DoNotChange[[#This Row],[Y = 1/IQ1+1/IQ2+1/IQ3]])/12</f>
        <v>28.046048519393651</v>
      </c>
      <c r="AO21" s="88">
        <f>DoNotChange[[#This Row],[MediumBurden
Threshold_Calc]]*12</f>
        <v>336.55258223272381</v>
      </c>
      <c r="AP21" s="137" t="e">
        <f>DoNotChange[[#This Row],[LowBurden
Annual]]/12</f>
        <v>#VALUE!</v>
      </c>
      <c r="AQ21" s="88" t="e">
        <f>(DoNotChange[[#This Row],[3RI_Calculation
Low]]/DoNotChange[[#This Row],[Y = 1/IQ1+1/IQ2+1/IQ3]])</f>
        <v>#VALUE!</v>
      </c>
      <c r="AR21" s="95"/>
      <c r="AS21" s="93" t="str">
        <f>Table1422[[#This Row],[Community]]</f>
        <v xml:space="preserve">Arctic Village  </v>
      </c>
      <c r="AT21" s="87">
        <f>Table1422[[#This Row],[IQ1_Average]]</f>
        <v>9116.7999999999993</v>
      </c>
      <c r="AU21" s="93" t="str">
        <f>DoNotChange[[#This Row],[Community]]</f>
        <v xml:space="preserve">Arctic Village  </v>
      </c>
      <c r="AV21" s="96">
        <f>Table1422[[#This Row],[IQ2_Average]]</f>
        <v>22060</v>
      </c>
      <c r="AW21" s="93" t="str">
        <f>DoNotChange[[#This Row],[Community]]</f>
        <v xml:space="preserve">Arctic Village  </v>
      </c>
      <c r="AX21" s="97">
        <f>Table1422[[#This Row],[IQ3_Average]]</f>
        <v>42992.800000000003</v>
      </c>
      <c r="AY21" s="93" t="str">
        <f>DoNotChange[[#This Row],[Community]]</f>
        <v xml:space="preserve">Arctic Village  </v>
      </c>
      <c r="AZ21" s="89">
        <f>Table1422[[#This Row],[SNAP_Average 
(Percentage Points)]]/100</f>
        <v>0.73040000000000005</v>
      </c>
      <c r="BA21" s="98" t="str">
        <f>DoNotChange[[#This Row],[Community]]</f>
        <v xml:space="preserve">Arctic Village  </v>
      </c>
      <c r="BB21" s="89">
        <f>Table1422[[#This Row],[Poverty_Average
(Percentage Points)]]/100</f>
        <v>0.55920000000000003</v>
      </c>
      <c r="BC21" s="98" t="str">
        <f>DoNotChange[[#This Row],[Community]]</f>
        <v xml:space="preserve">Arctic Village  </v>
      </c>
      <c r="BD21" s="89">
        <f>Table1422[[#This Row],[Full Time Employment_Average
(Percentage Points)]]/100</f>
        <v>6.3200000000000006E-2</v>
      </c>
    </row>
    <row r="22" spans="1:56" s="99" customFormat="1" ht="14.25" x14ac:dyDescent="0.25">
      <c r="A22" s="93" t="str">
        <f>DoNotChange[[#This Row],[Community]]</f>
        <v xml:space="preserve">Atka </v>
      </c>
      <c r="B2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 s="93" t="str">
        <f>DoNotChange[[#This Row],[Community]]</f>
        <v xml:space="preserve">Atka </v>
      </c>
      <c r="D22" s="109">
        <f>IFERROR(DoNotChange[[#This Row],[Medium Burden Threshold]],"Cannot Calculate")</f>
        <v>190.2</v>
      </c>
      <c r="E22" s="118" t="str">
        <f>DoNotChange[[#This Row],[Community]]</f>
        <v xml:space="preserve">Atka </v>
      </c>
      <c r="F22" s="109">
        <f>IFERROR(DoNotChange[[#This Row],[MediumBurden
Annual]], "Cannot Calculate")</f>
        <v>2281.9201657805925</v>
      </c>
      <c r="G22" s="93" t="str">
        <f>DoNotChange[[#This Row],[Community]]</f>
        <v xml:space="preserve">Atka </v>
      </c>
      <c r="H22" s="140">
        <f>IFERROR(DoNotChange[[#This Row],[LowBurden
Threshold]],"Any fee will be at least a medium burden")</f>
        <v>76.064005526019756</v>
      </c>
      <c r="I22" s="118" t="str">
        <f>DoNotChange[[#This Row],[Community]]</f>
        <v xml:space="preserve">Atka </v>
      </c>
      <c r="J22" s="109">
        <f>IFERROR(DoNotChange[[#This Row],[LowBurden
Annual]], "Any fee will be at least a medium burden")</f>
        <v>912.76806631223701</v>
      </c>
      <c r="K22" s="93" t="str">
        <f>DoNotChange[[#This Row],[Community]]</f>
        <v xml:space="preserve">Atka </v>
      </c>
      <c r="L22" s="102">
        <f>Table1422[[#This Row],[Monthly Fees]]</f>
        <v>100</v>
      </c>
      <c r="M22" s="93" t="str">
        <f>DoNotChange[[#This Row],[Community]]</f>
        <v xml:space="preserve">Atka </v>
      </c>
      <c r="N22" s="102">
        <f>DoNotChange[[#This Row],[Monthly_Fees]]*12</f>
        <v>1200</v>
      </c>
      <c r="O22" s="93" t="str">
        <f>DoNotChange[[#This Row],[Community]]</f>
        <v xml:space="preserve">Atka </v>
      </c>
      <c r="P22" s="94" t="str">
        <f>Table1422[[#This Row],[Notes]]</f>
        <v xml:space="preserve"> Seniors are reported to pay $60/month. The fee is susbisided by the AMPY system. I</v>
      </c>
      <c r="Q22" s="95"/>
      <c r="R22" s="93" t="str">
        <f>DoNotChange[[#This Row],[Community]]</f>
        <v xml:space="preserve">Atka </v>
      </c>
      <c r="S22" s="85">
        <f>IF(DoNotChange[[#This Row],[Annual_Fees]]/DoNotChange[[#This Row],[IQ1_Average]]&gt;0, DoNotChange[[#This Row],[Annual_Fees]]/DoNotChange[[#This Row],[IQ1_Average]], "Do not know fees")</f>
        <v>3.7441497659906398E-2</v>
      </c>
      <c r="T22" s="93" t="str">
        <f>DoNotChange[[#This Row],[Community]]</f>
        <v xml:space="preserve">Atka </v>
      </c>
      <c r="U22" s="85">
        <f>IF(DoNotChange[[#This Row],[Annual_Fees]]/DoNotChange[[#This Row],[IQ2_Average]]&gt;0, DoNotChange[[#This Row],[Annual_Fees]]/DoNotChange[[#This Row],[IQ2_Average]], "Do not know fees")</f>
        <v>2.4691358024691357E-2</v>
      </c>
      <c r="V22" s="93" t="str">
        <f>DoNotChange[[#This Row],[Community]]</f>
        <v xml:space="preserve">Atka </v>
      </c>
      <c r="W22" s="85">
        <f>IF(DoNotChange[[#This Row],[Annual_Fees]]/DoNotChange[[#This Row],[IQ3_Average]]&gt;0,DoNotChange[[#This Row],[Annual_Fees]]/DoNotChange[[#This Row],[IQ3_Average]], "Do not know fees")</f>
        <v>1.6748080949057921E-2</v>
      </c>
      <c r="X22" s="93" t="str">
        <f>DoNotChange[[#This Row],[Community]]</f>
        <v xml:space="preserve">Atka </v>
      </c>
      <c r="Y22" s="85">
        <f>IFERROR(AVERAGE(DoNotChange[[#This Row],[RI_IQ1]],DoNotChange[[#This Row],[RI_IQ2]],DoNotChange[[#This Row],[RI_IQ3]]),"ERROR")</f>
        <v>2.6293645544551891E-2</v>
      </c>
      <c r="Z22" s="93" t="str">
        <f>DoNotChange[[#This Row],[Community]]</f>
        <v xml:space="preserve">Atka </v>
      </c>
      <c r="AA22" s="84">
        <f>IF(DoNotChange[[#This Row],[SNAP_PercentagePoints]]&gt;20%,1, IF(DoNotChange[[#This Row],[SNAP_PercentagePoints]]&lt;=10%, 3, 2))</f>
        <v>2</v>
      </c>
      <c r="AB22" s="93" t="str">
        <f>DoNotChange[[#This Row],[Community]]</f>
        <v xml:space="preserve">Atka </v>
      </c>
      <c r="AC22" s="84">
        <f>IF(DoNotChange[[#This Row],[Poverty_PercentagePoints]]&gt;20%,1, IF(DoNotChange[[#This Row],[Poverty_PercentagePoints]]&lt;=10%, 3, 2))</f>
        <v>3</v>
      </c>
      <c r="AD22" s="93" t="str">
        <f>DoNotChange[[#This Row],[Community]]</f>
        <v xml:space="preserve">Atka </v>
      </c>
      <c r="AE22" s="84">
        <f>IF(DoNotChange[[#This Row],[FTE_PercentagePoints]]&lt;=30%,1, IF(DoNotChange[[#This Row],[FTE_PercentagePoints]]&gt;50%, 3, 2))</f>
        <v>1</v>
      </c>
      <c r="AF22" s="93" t="str">
        <f>DoNotChange[[#This Row],[Community]]</f>
        <v xml:space="preserve">Atka </v>
      </c>
      <c r="AG22" s="86">
        <f>AVERAGE(DoNotChange[[#This Row],[SNAP_FCI]],DoNotChange[[#This Row],[Poverty_FCI]],DoNotChange[[#This Row],[FTE_FCI]])</f>
        <v>2</v>
      </c>
      <c r="AH22" s="112"/>
      <c r="AI22" s="86">
        <f>IF(DoNotChange[[#This Row],[Village_FCI]]&gt;2.5, 0.24, IF(DoNotChange[[#This Row],[Village_FCI]]&lt;=1.5, 0.06, 0.15))</f>
        <v>0.15</v>
      </c>
      <c r="AJ22" s="86">
        <f>IF(DoNotChange[[#This Row],[Village_FCI]]&gt;2.5, 0.15, IF(DoNotChange[[#This Row],[Village_FCI]]&lt;=1.5, "FALSE", 0.06))</f>
        <v>0.06</v>
      </c>
      <c r="AK22" s="115">
        <f>(1/DoNotChange[[#This Row],[IQ1_Average]]+1/DoNotChange[[#This Row],[IQ2_Average]]+1/DoNotChange[[#This Row],[IQ3_Average]])</f>
        <v>6.5734113861379734E-5</v>
      </c>
      <c r="AL2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 s="84">
        <f>ROUND(DoNotChange[[#This Row],[MediumBurden
Threshold_Calc]],1)</f>
        <v>190.2</v>
      </c>
      <c r="AN22" s="88">
        <f>(DoNotChange[[#This Row],[3RI_Calculation
Medium]]/DoNotChange[[#This Row],[Y = 1/IQ1+1/IQ2+1/IQ3]])/12</f>
        <v>190.16001381504938</v>
      </c>
      <c r="AO22" s="88">
        <f>DoNotChange[[#This Row],[MediumBurden
Threshold_Calc]]*12</f>
        <v>2281.9201657805925</v>
      </c>
      <c r="AP22" s="137">
        <f>DoNotChange[[#This Row],[LowBurden
Annual]]/12</f>
        <v>76.064005526019756</v>
      </c>
      <c r="AQ22" s="88">
        <f>(DoNotChange[[#This Row],[3RI_Calculation
Low]]/DoNotChange[[#This Row],[Y = 1/IQ1+1/IQ2+1/IQ3]])</f>
        <v>912.76806631223701</v>
      </c>
      <c r="AR22" s="95"/>
      <c r="AS22" s="93" t="str">
        <f>Table1422[[#This Row],[Community]]</f>
        <v xml:space="preserve">Atka </v>
      </c>
      <c r="AT22" s="87">
        <f>Table1422[[#This Row],[IQ1_Average]]</f>
        <v>32050</v>
      </c>
      <c r="AU22" s="93" t="str">
        <f>DoNotChange[[#This Row],[Community]]</f>
        <v xml:space="preserve">Atka </v>
      </c>
      <c r="AV22" s="96">
        <f>Table1422[[#This Row],[IQ2_Average]]</f>
        <v>48600</v>
      </c>
      <c r="AW22" s="93" t="str">
        <f>DoNotChange[[#This Row],[Community]]</f>
        <v xml:space="preserve">Atka </v>
      </c>
      <c r="AX22" s="97">
        <f>Table1422[[#This Row],[IQ3_Average]]</f>
        <v>71650</v>
      </c>
      <c r="AY22" s="93" t="str">
        <f>DoNotChange[[#This Row],[Community]]</f>
        <v xml:space="preserve">Atka </v>
      </c>
      <c r="AZ22" s="89">
        <f>Table1422[[#This Row],[SNAP_Average 
(Percentage Points)]]/100</f>
        <v>0.13180000000000003</v>
      </c>
      <c r="BA22" s="98" t="str">
        <f>DoNotChange[[#This Row],[Community]]</f>
        <v xml:space="preserve">Atka </v>
      </c>
      <c r="BB22" s="89">
        <f>Table1422[[#This Row],[Poverty_Average
(Percentage Points)]]/100</f>
        <v>0.05</v>
      </c>
      <c r="BC22" s="98" t="str">
        <f>DoNotChange[[#This Row],[Community]]</f>
        <v xml:space="preserve">Atka </v>
      </c>
      <c r="BD22" s="89">
        <f>Table1422[[#This Row],[Full Time Employment_Average
(Percentage Points)]]/100</f>
        <v>0.18160000000000001</v>
      </c>
    </row>
    <row r="23" spans="1:56" s="99" customFormat="1" ht="14.25" x14ac:dyDescent="0.25">
      <c r="A23" s="93" t="str">
        <f>DoNotChange[[#This Row],[Community]]</f>
        <v xml:space="preserve">Atmautluak  </v>
      </c>
      <c r="B2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 s="93" t="str">
        <f>DoNotChange[[#This Row],[Community]]</f>
        <v xml:space="preserve">Atmautluak  </v>
      </c>
      <c r="D23" s="109">
        <f>IFERROR(DoNotChange[[#This Row],[Medium Burden Threshold]],"Cannot Calculate")</f>
        <v>56.8</v>
      </c>
      <c r="E23" s="118" t="str">
        <f>DoNotChange[[#This Row],[Community]]</f>
        <v xml:space="preserve">Atmautluak  </v>
      </c>
      <c r="F23" s="109">
        <f>IFERROR(DoNotChange[[#This Row],[MediumBurden
Annual]], "Cannot Calculate")</f>
        <v>681.63688065024053</v>
      </c>
      <c r="G23" s="93" t="str">
        <f>DoNotChange[[#This Row],[Community]]</f>
        <v xml:space="preserve">Atmautluak  </v>
      </c>
      <c r="H23" s="140" t="str">
        <f>IFERROR(DoNotChange[[#This Row],[LowBurden
Threshold]],"Any fee will be at least a medium burden")</f>
        <v>Any fee will be at least a medium burden</v>
      </c>
      <c r="I23" s="118" t="str">
        <f>DoNotChange[[#This Row],[Community]]</f>
        <v xml:space="preserve">Atmautluak  </v>
      </c>
      <c r="J23" s="109" t="str">
        <f>IFERROR(DoNotChange[[#This Row],[LowBurden
Annual]], "Any fee will be at least a medium burden")</f>
        <v>Any fee will be at least a medium burden</v>
      </c>
      <c r="K23" s="93" t="str">
        <f>DoNotChange[[#This Row],[Community]]</f>
        <v xml:space="preserve">Atmautluak  </v>
      </c>
      <c r="L23" s="102">
        <f>Table1422[[#This Row],[Monthly Fees]]</f>
        <v>0</v>
      </c>
      <c r="M23" s="93" t="str">
        <f>DoNotChange[[#This Row],[Community]]</f>
        <v xml:space="preserve">Atmautluak  </v>
      </c>
      <c r="N23" s="102">
        <f>DoNotChange[[#This Row],[Monthly_Fees]]*12</f>
        <v>0</v>
      </c>
      <c r="O23" s="93" t="str">
        <f>DoNotChange[[#This Row],[Community]]</f>
        <v xml:space="preserve">Atmautluak  </v>
      </c>
      <c r="P23" s="94" t="str">
        <f>Table1422[[#This Row],[Notes]]</f>
        <v>The water and sewer charges are unknown</v>
      </c>
      <c r="Q23" s="95"/>
      <c r="R23" s="93" t="str">
        <f>DoNotChange[[#This Row],[Community]]</f>
        <v xml:space="preserve">Atmautluak  </v>
      </c>
      <c r="S23" s="85" t="str">
        <f>IF(DoNotChange[[#This Row],[Annual_Fees]]/DoNotChange[[#This Row],[IQ1_Average]]&gt;0, DoNotChange[[#This Row],[Annual_Fees]]/DoNotChange[[#This Row],[IQ1_Average]], "Do not know fees")</f>
        <v>Do not know fees</v>
      </c>
      <c r="T23" s="93" t="str">
        <f>DoNotChange[[#This Row],[Community]]</f>
        <v xml:space="preserve">Atmautluak  </v>
      </c>
      <c r="U23" s="85" t="str">
        <f>IF(DoNotChange[[#This Row],[Annual_Fees]]/DoNotChange[[#This Row],[IQ2_Average]]&gt;0, DoNotChange[[#This Row],[Annual_Fees]]/DoNotChange[[#This Row],[IQ2_Average]], "Do not know fees")</f>
        <v>Do not know fees</v>
      </c>
      <c r="V23" s="93" t="str">
        <f>DoNotChange[[#This Row],[Community]]</f>
        <v xml:space="preserve">Atmautluak  </v>
      </c>
      <c r="W23" s="85" t="str">
        <f>IF(DoNotChange[[#This Row],[Annual_Fees]]/DoNotChange[[#This Row],[IQ3_Average]]&gt;0,DoNotChange[[#This Row],[Annual_Fees]]/DoNotChange[[#This Row],[IQ3_Average]], "Do not know fees")</f>
        <v>Do not know fees</v>
      </c>
      <c r="X23" s="93" t="str">
        <f>DoNotChange[[#This Row],[Community]]</f>
        <v xml:space="preserve">Atmautluak  </v>
      </c>
      <c r="Y23" s="85" t="str">
        <f>IFERROR(AVERAGE(DoNotChange[[#This Row],[RI_IQ1]],DoNotChange[[#This Row],[RI_IQ2]],DoNotChange[[#This Row],[RI_IQ3]]),"ERROR")</f>
        <v>ERROR</v>
      </c>
      <c r="Z23" s="93" t="str">
        <f>DoNotChange[[#This Row],[Community]]</f>
        <v xml:space="preserve">Atmautluak  </v>
      </c>
      <c r="AA23" s="84">
        <f>IF(DoNotChange[[#This Row],[SNAP_PercentagePoints]]&gt;20%,1, IF(DoNotChange[[#This Row],[SNAP_PercentagePoints]]&lt;=10%, 3, 2))</f>
        <v>1</v>
      </c>
      <c r="AB23" s="93" t="str">
        <f>DoNotChange[[#This Row],[Community]]</f>
        <v xml:space="preserve">Atmautluak  </v>
      </c>
      <c r="AC23" s="84">
        <f>IF(DoNotChange[[#This Row],[Poverty_PercentagePoints]]&gt;20%,1, IF(DoNotChange[[#This Row],[Poverty_PercentagePoints]]&lt;=10%, 3, 2))</f>
        <v>1</v>
      </c>
      <c r="AD23" s="93" t="str">
        <f>DoNotChange[[#This Row],[Community]]</f>
        <v xml:space="preserve">Atmautluak  </v>
      </c>
      <c r="AE23" s="84">
        <f>IF(DoNotChange[[#This Row],[FTE_PercentagePoints]]&lt;=30%,1, IF(DoNotChange[[#This Row],[FTE_PercentagePoints]]&gt;50%, 3, 2))</f>
        <v>2</v>
      </c>
      <c r="AF23" s="93" t="str">
        <f>DoNotChange[[#This Row],[Community]]</f>
        <v xml:space="preserve">Atmautluak  </v>
      </c>
      <c r="AG23" s="86">
        <f>AVERAGE(DoNotChange[[#This Row],[SNAP_FCI]],DoNotChange[[#This Row],[Poverty_FCI]],DoNotChange[[#This Row],[FTE_FCI]])</f>
        <v>1.3333333333333333</v>
      </c>
      <c r="AH23" s="112"/>
      <c r="AI23" s="86">
        <f>IF(DoNotChange[[#This Row],[Village_FCI]]&gt;2.5, 0.24, IF(DoNotChange[[#This Row],[Village_FCI]]&lt;=1.5, 0.06, 0.15))</f>
        <v>0.06</v>
      </c>
      <c r="AJ23" s="86" t="str">
        <f>IF(DoNotChange[[#This Row],[Village_FCI]]&gt;2.5, 0.15, IF(DoNotChange[[#This Row],[Village_FCI]]&lt;=1.5, "FALSE", 0.06))</f>
        <v>FALSE</v>
      </c>
      <c r="AK23" s="115">
        <f>(1/DoNotChange[[#This Row],[IQ1_Average]]+1/DoNotChange[[#This Row],[IQ2_Average]]+1/DoNotChange[[#This Row],[IQ3_Average]])</f>
        <v>8.8023406161303382E-5</v>
      </c>
      <c r="AL2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 s="84">
        <f>ROUND(DoNotChange[[#This Row],[MediumBurden
Threshold_Calc]],1)</f>
        <v>56.8</v>
      </c>
      <c r="AN23" s="88">
        <f>(DoNotChange[[#This Row],[3RI_Calculation
Medium]]/DoNotChange[[#This Row],[Y = 1/IQ1+1/IQ2+1/IQ3]])/12</f>
        <v>56.803073387520044</v>
      </c>
      <c r="AO23" s="88">
        <f>DoNotChange[[#This Row],[MediumBurden
Threshold_Calc]]*12</f>
        <v>681.63688065024053</v>
      </c>
      <c r="AP23" s="137" t="e">
        <f>DoNotChange[[#This Row],[LowBurden
Annual]]/12</f>
        <v>#VALUE!</v>
      </c>
      <c r="AQ23" s="88" t="e">
        <f>(DoNotChange[[#This Row],[3RI_Calculation
Low]]/DoNotChange[[#This Row],[Y = 1/IQ1+1/IQ2+1/IQ3]])</f>
        <v>#VALUE!</v>
      </c>
      <c r="AR23" s="95"/>
      <c r="AS23" s="93" t="str">
        <f>Table1422[[#This Row],[Community]]</f>
        <v xml:space="preserve">Atmautluak  </v>
      </c>
      <c r="AT23" s="87">
        <f>Table1422[[#This Row],[IQ1_Average]]</f>
        <v>21250</v>
      </c>
      <c r="AU23" s="93" t="str">
        <f>DoNotChange[[#This Row],[Community]]</f>
        <v xml:space="preserve">Atmautluak  </v>
      </c>
      <c r="AV23" s="96">
        <f>Table1422[[#This Row],[IQ2_Average]]</f>
        <v>43600</v>
      </c>
      <c r="AW23" s="93" t="str">
        <f>DoNotChange[[#This Row],[Community]]</f>
        <v xml:space="preserve">Atmautluak  </v>
      </c>
      <c r="AX23" s="97">
        <f>Table1422[[#This Row],[IQ3_Average]]</f>
        <v>55466.8</v>
      </c>
      <c r="AY23" s="93" t="str">
        <f>DoNotChange[[#This Row],[Community]]</f>
        <v xml:space="preserve">Atmautluak  </v>
      </c>
      <c r="AZ23" s="89">
        <f>Table1422[[#This Row],[SNAP_Average 
(Percentage Points)]]/100</f>
        <v>0.8276</v>
      </c>
      <c r="BA23" s="98" t="str">
        <f>DoNotChange[[#This Row],[Community]]</f>
        <v xml:space="preserve">Atmautluak  </v>
      </c>
      <c r="BB23" s="89">
        <f>Table1422[[#This Row],[Poverty_Average
(Percentage Points)]]/100</f>
        <v>0.22440000000000002</v>
      </c>
      <c r="BC23" s="98" t="str">
        <f>DoNotChange[[#This Row],[Community]]</f>
        <v xml:space="preserve">Atmautluak  </v>
      </c>
      <c r="BD23" s="89">
        <f>Table1422[[#This Row],[Full Time Employment_Average
(Percentage Points)]]/100</f>
        <v>0.41980000000000006</v>
      </c>
    </row>
    <row r="24" spans="1:56" s="99" customFormat="1" ht="14.25" x14ac:dyDescent="0.25">
      <c r="A24" s="93" t="str">
        <f>DoNotChange[[#This Row],[Community]]</f>
        <v xml:space="preserve">Atqasuk </v>
      </c>
      <c r="B2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 s="93" t="str">
        <f>DoNotChange[[#This Row],[Community]]</f>
        <v xml:space="preserve">Atqasuk </v>
      </c>
      <c r="D24" s="109">
        <f>IFERROR(DoNotChange[[#This Row],[Medium Burden Threshold]],"Cannot Calculate")</f>
        <v>295.10000000000002</v>
      </c>
      <c r="E24" s="118" t="str">
        <f>DoNotChange[[#This Row],[Community]]</f>
        <v xml:space="preserve">Atqasuk </v>
      </c>
      <c r="F24" s="109">
        <f>IFERROR(DoNotChange[[#This Row],[MediumBurden
Annual]], "Cannot Calculate")</f>
        <v>3541.302845204601</v>
      </c>
      <c r="G24" s="93" t="str">
        <f>DoNotChange[[#This Row],[Community]]</f>
        <v xml:space="preserve">Atqasuk </v>
      </c>
      <c r="H24" s="140">
        <f>IFERROR(DoNotChange[[#This Row],[LowBurden
Threshold]],"Any fee will be at least a medium burden")</f>
        <v>118.0434281734867</v>
      </c>
      <c r="I24" s="118" t="str">
        <f>DoNotChange[[#This Row],[Community]]</f>
        <v xml:space="preserve">Atqasuk </v>
      </c>
      <c r="J24" s="109">
        <f>IFERROR(DoNotChange[[#This Row],[LowBurden
Annual]], "Any fee will be at least a medium burden")</f>
        <v>1416.5211380818405</v>
      </c>
      <c r="K24" s="93" t="str">
        <f>DoNotChange[[#This Row],[Community]]</f>
        <v xml:space="preserve">Atqasuk </v>
      </c>
      <c r="L24" s="102">
        <f>Table1422[[#This Row],[Monthly Fees]]</f>
        <v>0</v>
      </c>
      <c r="M24" s="93" t="str">
        <f>DoNotChange[[#This Row],[Community]]</f>
        <v xml:space="preserve">Atqasuk </v>
      </c>
      <c r="N24" s="102">
        <f>DoNotChange[[#This Row],[Monthly_Fees]]*12</f>
        <v>0</v>
      </c>
      <c r="O24" s="93" t="str">
        <f>DoNotChange[[#This Row],[Community]]</f>
        <v xml:space="preserve">Atqasuk </v>
      </c>
      <c r="P24" s="94" t="str">
        <f>Table1422[[#This Row],[Notes]]</f>
        <v>The water and sewer charges are unknown</v>
      </c>
      <c r="Q24" s="95"/>
      <c r="R24" s="93" t="str">
        <f>DoNotChange[[#This Row],[Community]]</f>
        <v xml:space="preserve">Atqasuk </v>
      </c>
      <c r="S24" s="85" t="str">
        <f>IF(DoNotChange[[#This Row],[Annual_Fees]]/DoNotChange[[#This Row],[IQ1_Average]]&gt;0, DoNotChange[[#This Row],[Annual_Fees]]/DoNotChange[[#This Row],[IQ1_Average]], "Do not know fees")</f>
        <v>Do not know fees</v>
      </c>
      <c r="T24" s="93" t="str">
        <f>DoNotChange[[#This Row],[Community]]</f>
        <v xml:space="preserve">Atqasuk </v>
      </c>
      <c r="U24" s="85" t="str">
        <f>IF(DoNotChange[[#This Row],[Annual_Fees]]/DoNotChange[[#This Row],[IQ2_Average]]&gt;0, DoNotChange[[#This Row],[Annual_Fees]]/DoNotChange[[#This Row],[IQ2_Average]], "Do not know fees")</f>
        <v>Do not know fees</v>
      </c>
      <c r="V24" s="93" t="str">
        <f>DoNotChange[[#This Row],[Community]]</f>
        <v xml:space="preserve">Atqasuk </v>
      </c>
      <c r="W24" s="85" t="str">
        <f>IF(DoNotChange[[#This Row],[Annual_Fees]]/DoNotChange[[#This Row],[IQ3_Average]]&gt;0,DoNotChange[[#This Row],[Annual_Fees]]/DoNotChange[[#This Row],[IQ3_Average]], "Do not know fees")</f>
        <v>Do not know fees</v>
      </c>
      <c r="X24" s="93" t="str">
        <f>DoNotChange[[#This Row],[Community]]</f>
        <v xml:space="preserve">Atqasuk </v>
      </c>
      <c r="Y24" s="85" t="str">
        <f>IFERROR(AVERAGE(DoNotChange[[#This Row],[RI_IQ1]],DoNotChange[[#This Row],[RI_IQ2]],DoNotChange[[#This Row],[RI_IQ3]]),"ERROR")</f>
        <v>ERROR</v>
      </c>
      <c r="Z24" s="93" t="str">
        <f>DoNotChange[[#This Row],[Community]]</f>
        <v xml:space="preserve">Atqasuk </v>
      </c>
      <c r="AA24" s="84">
        <f>IF(DoNotChange[[#This Row],[SNAP_PercentagePoints]]&gt;20%,1, IF(DoNotChange[[#This Row],[SNAP_PercentagePoints]]&lt;=10%, 3, 2))</f>
        <v>3</v>
      </c>
      <c r="AB24" s="93" t="str">
        <f>DoNotChange[[#This Row],[Community]]</f>
        <v xml:space="preserve">Atqasuk </v>
      </c>
      <c r="AC24" s="84">
        <f>IF(DoNotChange[[#This Row],[Poverty_PercentagePoints]]&gt;20%,1, IF(DoNotChange[[#This Row],[Poverty_PercentagePoints]]&lt;=10%, 3, 2))</f>
        <v>2</v>
      </c>
      <c r="AD24" s="93" t="str">
        <f>DoNotChange[[#This Row],[Community]]</f>
        <v xml:space="preserve">Atqasuk </v>
      </c>
      <c r="AE24" s="84">
        <f>IF(DoNotChange[[#This Row],[FTE_PercentagePoints]]&lt;=30%,1, IF(DoNotChange[[#This Row],[FTE_PercentagePoints]]&gt;50%, 3, 2))</f>
        <v>2</v>
      </c>
      <c r="AF24" s="93" t="str">
        <f>DoNotChange[[#This Row],[Community]]</f>
        <v xml:space="preserve">Atqasuk </v>
      </c>
      <c r="AG24" s="86">
        <f>AVERAGE(DoNotChange[[#This Row],[SNAP_FCI]],DoNotChange[[#This Row],[Poverty_FCI]],DoNotChange[[#This Row],[FTE_FCI]])</f>
        <v>2.3333333333333335</v>
      </c>
      <c r="AH24" s="112"/>
      <c r="AI24" s="86">
        <f>IF(DoNotChange[[#This Row],[Village_FCI]]&gt;2.5, 0.24, IF(DoNotChange[[#This Row],[Village_FCI]]&lt;=1.5, 0.06, 0.15))</f>
        <v>0.15</v>
      </c>
      <c r="AJ24" s="86">
        <f>IF(DoNotChange[[#This Row],[Village_FCI]]&gt;2.5, 0.15, IF(DoNotChange[[#This Row],[Village_FCI]]&lt;=1.5, "FALSE", 0.06))</f>
        <v>0.06</v>
      </c>
      <c r="AK24" s="115">
        <f>(1/DoNotChange[[#This Row],[IQ1_Average]]+1/DoNotChange[[#This Row],[IQ2_Average]]+1/DoNotChange[[#This Row],[IQ3_Average]])</f>
        <v>4.2357292374223262E-5</v>
      </c>
      <c r="AL2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 s="84">
        <f>ROUND(DoNotChange[[#This Row],[MediumBurden
Threshold_Calc]],1)</f>
        <v>295.10000000000002</v>
      </c>
      <c r="AN24" s="88">
        <f>(DoNotChange[[#This Row],[3RI_Calculation
Medium]]/DoNotChange[[#This Row],[Y = 1/IQ1+1/IQ2+1/IQ3]])/12</f>
        <v>295.10857043371675</v>
      </c>
      <c r="AO24" s="88">
        <f>DoNotChange[[#This Row],[MediumBurden
Threshold_Calc]]*12</f>
        <v>3541.302845204601</v>
      </c>
      <c r="AP24" s="137">
        <f>DoNotChange[[#This Row],[LowBurden
Annual]]/12</f>
        <v>118.0434281734867</v>
      </c>
      <c r="AQ24" s="88">
        <f>(DoNotChange[[#This Row],[3RI_Calculation
Low]]/DoNotChange[[#This Row],[Y = 1/IQ1+1/IQ2+1/IQ3]])</f>
        <v>1416.5211380818405</v>
      </c>
      <c r="AR24" s="95"/>
      <c r="AS24" s="93" t="str">
        <f>Table1422[[#This Row],[Community]]</f>
        <v xml:space="preserve">Atqasuk </v>
      </c>
      <c r="AT24" s="87">
        <f>Table1422[[#This Row],[IQ1_Average]]</f>
        <v>47283.199999999997</v>
      </c>
      <c r="AU24" s="93" t="str">
        <f>DoNotChange[[#This Row],[Community]]</f>
        <v xml:space="preserve">Atqasuk </v>
      </c>
      <c r="AV24" s="96">
        <f>Table1422[[#This Row],[IQ2_Average]]</f>
        <v>84400</v>
      </c>
      <c r="AW24" s="93" t="str">
        <f>DoNotChange[[#This Row],[Community]]</f>
        <v xml:space="preserve">Atqasuk </v>
      </c>
      <c r="AX24" s="97">
        <f>Table1422[[#This Row],[IQ3_Average]]</f>
        <v>106840</v>
      </c>
      <c r="AY24" s="93" t="str">
        <f>DoNotChange[[#This Row],[Community]]</f>
        <v xml:space="preserve">Atqasuk </v>
      </c>
      <c r="AZ24" s="89">
        <f>Table1422[[#This Row],[SNAP_Average 
(Percentage Points)]]/100</f>
        <v>4.5599999999999995E-2</v>
      </c>
      <c r="BA24" s="98" t="str">
        <f>DoNotChange[[#This Row],[Community]]</f>
        <v xml:space="preserve">Atqasuk </v>
      </c>
      <c r="BB24" s="89">
        <f>Table1422[[#This Row],[Poverty_Average
(Percentage Points)]]/100</f>
        <v>0.15433333333333332</v>
      </c>
      <c r="BC24" s="98" t="str">
        <f>DoNotChange[[#This Row],[Community]]</f>
        <v xml:space="preserve">Atqasuk </v>
      </c>
      <c r="BD24" s="89">
        <f>Table1422[[#This Row],[Full Time Employment_Average
(Percentage Points)]]/100</f>
        <v>0.43719999999999998</v>
      </c>
    </row>
    <row r="25" spans="1:56" s="99" customFormat="1" ht="14.25" x14ac:dyDescent="0.25">
      <c r="A25" s="93" t="str">
        <f>DoNotChange[[#This Row],[Community]]</f>
        <v xml:space="preserve">Attu Station  </v>
      </c>
      <c r="B2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 s="93" t="str">
        <f>DoNotChange[[#This Row],[Community]]</f>
        <v xml:space="preserve">Attu Station  </v>
      </c>
      <c r="D25" s="109" t="str">
        <f>IFERROR(DoNotChange[[#This Row],[Medium Burden Threshold]],"Cannot Calculate")</f>
        <v>Cannot Calculate</v>
      </c>
      <c r="E25" s="118" t="str">
        <f>DoNotChange[[#This Row],[Community]]</f>
        <v xml:space="preserve">Attu Station  </v>
      </c>
      <c r="F25" s="109" t="str">
        <f>IFERROR(DoNotChange[[#This Row],[MediumBurden
Annual]], "Cannot Calculate")</f>
        <v>Cannot Calculate</v>
      </c>
      <c r="G25" s="93" t="str">
        <f>DoNotChange[[#This Row],[Community]]</f>
        <v xml:space="preserve">Attu Station  </v>
      </c>
      <c r="H25" s="140" t="str">
        <f>IFERROR(DoNotChange[[#This Row],[LowBurden
Threshold]],"Any fee will be at least a medium burden")</f>
        <v>Any fee will be at least a medium burden</v>
      </c>
      <c r="I25" s="118" t="str">
        <f>DoNotChange[[#This Row],[Community]]</f>
        <v xml:space="preserve">Attu Station  </v>
      </c>
      <c r="J25" s="109" t="str">
        <f>IFERROR(DoNotChange[[#This Row],[LowBurden
Annual]], "Any fee will be at least a medium burden")</f>
        <v>Any fee will be at least a medium burden</v>
      </c>
      <c r="K25" s="93" t="str">
        <f>DoNotChange[[#This Row],[Community]]</f>
        <v xml:space="preserve">Attu Station  </v>
      </c>
      <c r="L25" s="102">
        <f>Table1422[[#This Row],[Monthly Fees]]</f>
        <v>0</v>
      </c>
      <c r="M25" s="93" t="str">
        <f>DoNotChange[[#This Row],[Community]]</f>
        <v xml:space="preserve">Attu Station  </v>
      </c>
      <c r="N25" s="102">
        <f>DoNotChange[[#This Row],[Monthly_Fees]]*12</f>
        <v>0</v>
      </c>
      <c r="O25" s="93" t="str">
        <f>DoNotChange[[#This Row],[Community]]</f>
        <v xml:space="preserve">Attu Station  </v>
      </c>
      <c r="P25" s="94" t="str">
        <f>Table1422[[#This Row],[Notes]]</f>
        <v>The water and sewer charges are unknown</v>
      </c>
      <c r="Q25" s="95"/>
      <c r="R25" s="93" t="str">
        <f>DoNotChange[[#This Row],[Community]]</f>
        <v xml:space="preserve">Attu Station  </v>
      </c>
      <c r="S25" s="85" t="e">
        <f>IF(DoNotChange[[#This Row],[Annual_Fees]]/DoNotChange[[#This Row],[IQ1_Average]]&gt;0, DoNotChange[[#This Row],[Annual_Fees]]/DoNotChange[[#This Row],[IQ1_Average]], "Do not know fees")</f>
        <v>#DIV/0!</v>
      </c>
      <c r="T25" s="93" t="str">
        <f>DoNotChange[[#This Row],[Community]]</f>
        <v xml:space="preserve">Attu Station  </v>
      </c>
      <c r="U25" s="85" t="e">
        <f>IF(DoNotChange[[#This Row],[Annual_Fees]]/DoNotChange[[#This Row],[IQ2_Average]]&gt;0, DoNotChange[[#This Row],[Annual_Fees]]/DoNotChange[[#This Row],[IQ2_Average]], "Do not know fees")</f>
        <v>#DIV/0!</v>
      </c>
      <c r="V25" s="93" t="str">
        <f>DoNotChange[[#This Row],[Community]]</f>
        <v xml:space="preserve">Attu Station  </v>
      </c>
      <c r="W25" s="85" t="e">
        <f>IF(DoNotChange[[#This Row],[Annual_Fees]]/DoNotChange[[#This Row],[IQ3_Average]]&gt;0,DoNotChange[[#This Row],[Annual_Fees]]/DoNotChange[[#This Row],[IQ3_Average]], "Do not know fees")</f>
        <v>#DIV/0!</v>
      </c>
      <c r="X25" s="93" t="str">
        <f>DoNotChange[[#This Row],[Community]]</f>
        <v xml:space="preserve">Attu Station  </v>
      </c>
      <c r="Y25" s="85" t="str">
        <f>IFERROR(AVERAGE(DoNotChange[[#This Row],[RI_IQ1]],DoNotChange[[#This Row],[RI_IQ2]],DoNotChange[[#This Row],[RI_IQ3]]),"ERROR")</f>
        <v>ERROR</v>
      </c>
      <c r="Z25" s="93" t="str">
        <f>DoNotChange[[#This Row],[Community]]</f>
        <v xml:space="preserve">Attu Station  </v>
      </c>
      <c r="AA25" s="84" t="e">
        <f>IF(DoNotChange[[#This Row],[SNAP_PercentagePoints]]&gt;20%,1, IF(DoNotChange[[#This Row],[SNAP_PercentagePoints]]&lt;=10%, 3, 2))</f>
        <v>#DIV/0!</v>
      </c>
      <c r="AB25" s="93" t="str">
        <f>DoNotChange[[#This Row],[Community]]</f>
        <v xml:space="preserve">Attu Station  </v>
      </c>
      <c r="AC25" s="84" t="e">
        <f>IF(DoNotChange[[#This Row],[Poverty_PercentagePoints]]&gt;20%,1, IF(DoNotChange[[#This Row],[Poverty_PercentagePoints]]&lt;=10%, 3, 2))</f>
        <v>#DIV/0!</v>
      </c>
      <c r="AD25" s="93" t="str">
        <f>DoNotChange[[#This Row],[Community]]</f>
        <v xml:space="preserve">Attu Station  </v>
      </c>
      <c r="AE25" s="84">
        <f>IF(DoNotChange[[#This Row],[FTE_PercentagePoints]]&lt;=30%,1, IF(DoNotChange[[#This Row],[FTE_PercentagePoints]]&gt;50%, 3, 2))</f>
        <v>3</v>
      </c>
      <c r="AF25" s="93" t="str">
        <f>DoNotChange[[#This Row],[Community]]</f>
        <v xml:space="preserve">Attu Station  </v>
      </c>
      <c r="AG25" s="86" t="e">
        <f>AVERAGE(DoNotChange[[#This Row],[SNAP_FCI]],DoNotChange[[#This Row],[Poverty_FCI]],DoNotChange[[#This Row],[FTE_FCI]])</f>
        <v>#DIV/0!</v>
      </c>
      <c r="AH25" s="112"/>
      <c r="AI25" s="86" t="e">
        <f>IF(DoNotChange[[#This Row],[Village_FCI]]&gt;2.5, 0.24, IF(DoNotChange[[#This Row],[Village_FCI]]&lt;=1.5, 0.06, 0.15))</f>
        <v>#DIV/0!</v>
      </c>
      <c r="AJ25" s="86" t="e">
        <f>IF(DoNotChange[[#This Row],[Village_FCI]]&gt;2.5, 0.15, IF(DoNotChange[[#This Row],[Village_FCI]]&lt;=1.5, "FALSE", 0.06))</f>
        <v>#DIV/0!</v>
      </c>
      <c r="AK25" s="115" t="e">
        <f>(1/DoNotChange[[#This Row],[IQ1_Average]]+1/DoNotChange[[#This Row],[IQ2_Average]]+1/DoNotChange[[#This Row],[IQ3_Average]])</f>
        <v>#DIV/0!</v>
      </c>
      <c r="AL25"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 s="84" t="e">
        <f>ROUND(DoNotChange[[#This Row],[MediumBurden
Threshold_Calc]],1)</f>
        <v>#DIV/0!</v>
      </c>
      <c r="AN25" s="88" t="e">
        <f>(DoNotChange[[#This Row],[3RI_Calculation
Medium]]/DoNotChange[[#This Row],[Y = 1/IQ1+1/IQ2+1/IQ3]])/12</f>
        <v>#DIV/0!</v>
      </c>
      <c r="AO25" s="88" t="e">
        <f>DoNotChange[[#This Row],[MediumBurden
Threshold_Calc]]*12</f>
        <v>#DIV/0!</v>
      </c>
      <c r="AP25" s="137" t="e">
        <f>DoNotChange[[#This Row],[LowBurden
Annual]]/12</f>
        <v>#DIV/0!</v>
      </c>
      <c r="AQ25" s="88" t="e">
        <f>(DoNotChange[[#This Row],[3RI_Calculation
Low]]/DoNotChange[[#This Row],[Y = 1/IQ1+1/IQ2+1/IQ3]])</f>
        <v>#DIV/0!</v>
      </c>
      <c r="AR25" s="95"/>
      <c r="AS25" s="93" t="str">
        <f>Table1422[[#This Row],[Community]]</f>
        <v xml:space="preserve">Attu Station  </v>
      </c>
      <c r="AT25" s="87" t="e">
        <f>Table1422[[#This Row],[IQ1_Average]]</f>
        <v>#DIV/0!</v>
      </c>
      <c r="AU25" s="93" t="str">
        <f>DoNotChange[[#This Row],[Community]]</f>
        <v xml:space="preserve">Attu Station  </v>
      </c>
      <c r="AV25" s="96" t="e">
        <f>Table1422[[#This Row],[IQ2_Average]]</f>
        <v>#DIV/0!</v>
      </c>
      <c r="AW25" s="93" t="str">
        <f>DoNotChange[[#This Row],[Community]]</f>
        <v xml:space="preserve">Attu Station  </v>
      </c>
      <c r="AX25" s="97" t="e">
        <f>Table1422[[#This Row],[IQ3_Average]]</f>
        <v>#DIV/0!</v>
      </c>
      <c r="AY25" s="93" t="str">
        <f>DoNotChange[[#This Row],[Community]]</f>
        <v xml:space="preserve">Attu Station  </v>
      </c>
      <c r="AZ25" s="89" t="e">
        <f>Table1422[[#This Row],[SNAP_Average 
(Percentage Points)]]/100</f>
        <v>#DIV/0!</v>
      </c>
      <c r="BA25" s="98" t="str">
        <f>DoNotChange[[#This Row],[Community]]</f>
        <v xml:space="preserve">Attu Station  </v>
      </c>
      <c r="BB25" s="89" t="e">
        <f>Table1422[[#This Row],[Poverty_Average
(Percentage Points)]]/100</f>
        <v>#DIV/0!</v>
      </c>
      <c r="BC25" s="98" t="str">
        <f>DoNotChange[[#This Row],[Community]]</f>
        <v xml:space="preserve">Attu Station  </v>
      </c>
      <c r="BD25" s="89">
        <f>Table1422[[#This Row],[Full Time Employment_Average
(Percentage Points)]]/100</f>
        <v>1</v>
      </c>
    </row>
    <row r="26" spans="1:56" s="99" customFormat="1" ht="14.25" x14ac:dyDescent="0.25">
      <c r="A26" s="93" t="str">
        <f>DoNotChange[[#This Row],[Community]]</f>
        <v xml:space="preserve">Badger  </v>
      </c>
      <c r="B2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 s="93" t="str">
        <f>DoNotChange[[#This Row],[Community]]</f>
        <v xml:space="preserve">Badger  </v>
      </c>
      <c r="D26" s="109">
        <f>IFERROR(DoNotChange[[#This Row],[Medium Burden Threshold]],"Cannot Calculate")</f>
        <v>285.5</v>
      </c>
      <c r="E26" s="118" t="str">
        <f>DoNotChange[[#This Row],[Community]]</f>
        <v xml:space="preserve">Badger  </v>
      </c>
      <c r="F26" s="109">
        <f>IFERROR(DoNotChange[[#This Row],[MediumBurden
Annual]], "Cannot Calculate")</f>
        <v>3426.5313467441397</v>
      </c>
      <c r="G26" s="93" t="str">
        <f>DoNotChange[[#This Row],[Community]]</f>
        <v xml:space="preserve">Badger  </v>
      </c>
      <c r="H26" s="140">
        <f>IFERROR(DoNotChange[[#This Row],[LowBurden
Threshold]],"Any fee will be at least a medium burden")</f>
        <v>114.21771155813799</v>
      </c>
      <c r="I26" s="118" t="str">
        <f>DoNotChange[[#This Row],[Community]]</f>
        <v xml:space="preserve">Badger  </v>
      </c>
      <c r="J26" s="109">
        <f>IFERROR(DoNotChange[[#This Row],[LowBurden
Annual]], "Any fee will be at least a medium burden")</f>
        <v>1370.612538697656</v>
      </c>
      <c r="K26" s="93" t="str">
        <f>DoNotChange[[#This Row],[Community]]</f>
        <v xml:space="preserve">Badger  </v>
      </c>
      <c r="L26" s="102">
        <f>Table1422[[#This Row],[Monthly Fees]]</f>
        <v>0</v>
      </c>
      <c r="M26" s="93" t="str">
        <f>DoNotChange[[#This Row],[Community]]</f>
        <v xml:space="preserve">Badger  </v>
      </c>
      <c r="N26" s="102">
        <f>DoNotChange[[#This Row],[Monthly_Fees]]*12</f>
        <v>0</v>
      </c>
      <c r="O26" s="93" t="str">
        <f>DoNotChange[[#This Row],[Community]]</f>
        <v xml:space="preserve">Badger  </v>
      </c>
      <c r="P26" s="94" t="str">
        <f>Table1422[[#This Row],[Notes]]</f>
        <v>The water and sewer charges are unknown</v>
      </c>
      <c r="Q26" s="95"/>
      <c r="R26" s="93" t="str">
        <f>DoNotChange[[#This Row],[Community]]</f>
        <v xml:space="preserve">Badger  </v>
      </c>
      <c r="S26" s="85" t="str">
        <f>IF(DoNotChange[[#This Row],[Annual_Fees]]/DoNotChange[[#This Row],[IQ1_Average]]&gt;0, DoNotChange[[#This Row],[Annual_Fees]]/DoNotChange[[#This Row],[IQ1_Average]], "Do not know fees")</f>
        <v>Do not know fees</v>
      </c>
      <c r="T26" s="93" t="str">
        <f>DoNotChange[[#This Row],[Community]]</f>
        <v xml:space="preserve">Badger  </v>
      </c>
      <c r="U26" s="85" t="str">
        <f>IF(DoNotChange[[#This Row],[Annual_Fees]]/DoNotChange[[#This Row],[IQ2_Average]]&gt;0, DoNotChange[[#This Row],[Annual_Fees]]/DoNotChange[[#This Row],[IQ2_Average]], "Do not know fees")</f>
        <v>Do not know fees</v>
      </c>
      <c r="V26" s="93" t="str">
        <f>DoNotChange[[#This Row],[Community]]</f>
        <v xml:space="preserve">Badger  </v>
      </c>
      <c r="W26" s="85" t="str">
        <f>IF(DoNotChange[[#This Row],[Annual_Fees]]/DoNotChange[[#This Row],[IQ3_Average]]&gt;0,DoNotChange[[#This Row],[Annual_Fees]]/DoNotChange[[#This Row],[IQ3_Average]], "Do not know fees")</f>
        <v>Do not know fees</v>
      </c>
      <c r="X26" s="93" t="str">
        <f>DoNotChange[[#This Row],[Community]]</f>
        <v xml:space="preserve">Badger  </v>
      </c>
      <c r="Y26" s="85" t="str">
        <f>IFERROR(AVERAGE(DoNotChange[[#This Row],[RI_IQ1]],DoNotChange[[#This Row],[RI_IQ2]],DoNotChange[[#This Row],[RI_IQ3]]),"ERROR")</f>
        <v>ERROR</v>
      </c>
      <c r="Z26" s="93" t="str">
        <f>DoNotChange[[#This Row],[Community]]</f>
        <v xml:space="preserve">Badger  </v>
      </c>
      <c r="AA26" s="84">
        <f>IF(DoNotChange[[#This Row],[SNAP_PercentagePoints]]&gt;20%,1, IF(DoNotChange[[#This Row],[SNAP_PercentagePoints]]&lt;=10%, 3, 2))</f>
        <v>3</v>
      </c>
      <c r="AB26" s="93" t="str">
        <f>DoNotChange[[#This Row],[Community]]</f>
        <v xml:space="preserve">Badger  </v>
      </c>
      <c r="AC26" s="84">
        <f>IF(DoNotChange[[#This Row],[Poverty_PercentagePoints]]&gt;20%,1, IF(DoNotChange[[#This Row],[Poverty_PercentagePoints]]&lt;=10%, 3, 2))</f>
        <v>1</v>
      </c>
      <c r="AD26" s="93" t="str">
        <f>DoNotChange[[#This Row],[Community]]</f>
        <v xml:space="preserve">Badger  </v>
      </c>
      <c r="AE26" s="84">
        <f>IF(DoNotChange[[#This Row],[FTE_PercentagePoints]]&lt;=30%,1, IF(DoNotChange[[#This Row],[FTE_PercentagePoints]]&gt;50%, 3, 2))</f>
        <v>3</v>
      </c>
      <c r="AF26" s="93" t="str">
        <f>DoNotChange[[#This Row],[Community]]</f>
        <v xml:space="preserve">Badger  </v>
      </c>
      <c r="AG26" s="86">
        <f>AVERAGE(DoNotChange[[#This Row],[SNAP_FCI]],DoNotChange[[#This Row],[Poverty_FCI]],DoNotChange[[#This Row],[FTE_FCI]])</f>
        <v>2.3333333333333335</v>
      </c>
      <c r="AH26" s="112"/>
      <c r="AI26" s="86">
        <f>IF(DoNotChange[[#This Row],[Village_FCI]]&gt;2.5, 0.24, IF(DoNotChange[[#This Row],[Village_FCI]]&lt;=1.5, 0.06, 0.15))</f>
        <v>0.15</v>
      </c>
      <c r="AJ26" s="86">
        <f>IF(DoNotChange[[#This Row],[Village_FCI]]&gt;2.5, 0.15, IF(DoNotChange[[#This Row],[Village_FCI]]&lt;=1.5, "FALSE", 0.06))</f>
        <v>0.06</v>
      </c>
      <c r="AK26" s="115">
        <f>(1/DoNotChange[[#This Row],[IQ1_Average]]+1/DoNotChange[[#This Row],[IQ2_Average]]+1/DoNotChange[[#This Row],[IQ3_Average]])</f>
        <v>4.3776047793208921E-5</v>
      </c>
      <c r="AL2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 s="84">
        <f>ROUND(DoNotChange[[#This Row],[MediumBurden
Threshold_Calc]],1)</f>
        <v>285.5</v>
      </c>
      <c r="AN26" s="88">
        <f>(DoNotChange[[#This Row],[3RI_Calculation
Medium]]/DoNotChange[[#This Row],[Y = 1/IQ1+1/IQ2+1/IQ3]])/12</f>
        <v>285.54427889534497</v>
      </c>
      <c r="AO26" s="88">
        <f>DoNotChange[[#This Row],[MediumBurden
Threshold_Calc]]*12</f>
        <v>3426.5313467441397</v>
      </c>
      <c r="AP26" s="137">
        <f>DoNotChange[[#This Row],[LowBurden
Annual]]/12</f>
        <v>114.21771155813799</v>
      </c>
      <c r="AQ26" s="88">
        <f>(DoNotChange[[#This Row],[3RI_Calculation
Low]]/DoNotChange[[#This Row],[Y = 1/IQ1+1/IQ2+1/IQ3]])</f>
        <v>1370.612538697656</v>
      </c>
      <c r="AR26" s="95"/>
      <c r="AS26" s="93" t="str">
        <f>Table1422[[#This Row],[Community]]</f>
        <v xml:space="preserve">Badger  </v>
      </c>
      <c r="AT26" s="87">
        <f>Table1422[[#This Row],[IQ1_Average]]</f>
        <v>46359.6</v>
      </c>
      <c r="AU26" s="93" t="str">
        <f>DoNotChange[[#This Row],[Community]]</f>
        <v xml:space="preserve">Badger  </v>
      </c>
      <c r="AV26" s="96">
        <f>Table1422[[#This Row],[IQ2_Average]]</f>
        <v>74765.8</v>
      </c>
      <c r="AW26" s="93" t="str">
        <f>DoNotChange[[#This Row],[Community]]</f>
        <v xml:space="preserve">Badger  </v>
      </c>
      <c r="AX26" s="97">
        <f>Table1422[[#This Row],[IQ3_Average]]</f>
        <v>113244.6</v>
      </c>
      <c r="AY26" s="93" t="str">
        <f>DoNotChange[[#This Row],[Community]]</f>
        <v xml:space="preserve">Badger  </v>
      </c>
      <c r="AZ26" s="89">
        <f>Table1422[[#This Row],[SNAP_Average 
(Percentage Points)]]/100</f>
        <v>3.0600000000000002E-2</v>
      </c>
      <c r="BA26" s="98" t="str">
        <f>DoNotChange[[#This Row],[Community]]</f>
        <v xml:space="preserve">Badger  </v>
      </c>
      <c r="BB26" s="89">
        <f>Table1422[[#This Row],[Poverty_Average
(Percentage Points)]]/100</f>
        <v>0.376</v>
      </c>
      <c r="BC26" s="98" t="str">
        <f>DoNotChange[[#This Row],[Community]]</f>
        <v xml:space="preserve">Badger  </v>
      </c>
      <c r="BD26" s="89">
        <f>Table1422[[#This Row],[Full Time Employment_Average
(Percentage Points)]]/100</f>
        <v>0.6432000000000001</v>
      </c>
    </row>
    <row r="27" spans="1:56" s="99" customFormat="1" ht="14.25" x14ac:dyDescent="0.25">
      <c r="A27" s="93" t="str">
        <f>DoNotChange[[#This Row],[Community]]</f>
        <v xml:space="preserve">Bear Creek  </v>
      </c>
      <c r="B2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 s="93" t="str">
        <f>DoNotChange[[#This Row],[Community]]</f>
        <v xml:space="preserve">Bear Creek  </v>
      </c>
      <c r="D27" s="109">
        <f>IFERROR(DoNotChange[[#This Row],[Medium Burden Threshold]],"Cannot Calculate")</f>
        <v>230.7</v>
      </c>
      <c r="E27" s="118" t="str">
        <f>DoNotChange[[#This Row],[Community]]</f>
        <v xml:space="preserve">Bear Creek  </v>
      </c>
      <c r="F27" s="109">
        <f>IFERROR(DoNotChange[[#This Row],[MediumBurden
Annual]], "Cannot Calculate")</f>
        <v>2768.6414046572886</v>
      </c>
      <c r="G27" s="93" t="str">
        <f>DoNotChange[[#This Row],[Community]]</f>
        <v xml:space="preserve">Bear Creek  </v>
      </c>
      <c r="H27" s="140">
        <f>IFERROR(DoNotChange[[#This Row],[LowBurden
Threshold]],"Any fee will be at least a medium burden")</f>
        <v>92.288046821909617</v>
      </c>
      <c r="I27" s="118" t="str">
        <f>DoNotChange[[#This Row],[Community]]</f>
        <v xml:space="preserve">Bear Creek  </v>
      </c>
      <c r="J27" s="109">
        <f>IFERROR(DoNotChange[[#This Row],[LowBurden
Annual]], "Any fee will be at least a medium burden")</f>
        <v>1107.4565618629154</v>
      </c>
      <c r="K27" s="93" t="str">
        <f>DoNotChange[[#This Row],[Community]]</f>
        <v xml:space="preserve">Bear Creek  </v>
      </c>
      <c r="L27" s="102">
        <f>Table1422[[#This Row],[Monthly Fees]]</f>
        <v>0</v>
      </c>
      <c r="M27" s="93" t="str">
        <f>DoNotChange[[#This Row],[Community]]</f>
        <v xml:space="preserve">Bear Creek  </v>
      </c>
      <c r="N27" s="102">
        <f>DoNotChange[[#This Row],[Monthly_Fees]]*12</f>
        <v>0</v>
      </c>
      <c r="O27" s="93" t="str">
        <f>DoNotChange[[#This Row],[Community]]</f>
        <v xml:space="preserve">Bear Creek  </v>
      </c>
      <c r="P27" s="94" t="str">
        <f>Table1422[[#This Row],[Notes]]</f>
        <v>The water and sewer charges are unknown</v>
      </c>
      <c r="Q27" s="95"/>
      <c r="R27" s="93" t="str">
        <f>DoNotChange[[#This Row],[Community]]</f>
        <v xml:space="preserve">Bear Creek  </v>
      </c>
      <c r="S27" s="85" t="str">
        <f>IF(DoNotChange[[#This Row],[Annual_Fees]]/DoNotChange[[#This Row],[IQ1_Average]]&gt;0, DoNotChange[[#This Row],[Annual_Fees]]/DoNotChange[[#This Row],[IQ1_Average]], "Do not know fees")</f>
        <v>Do not know fees</v>
      </c>
      <c r="T27" s="93" t="str">
        <f>DoNotChange[[#This Row],[Community]]</f>
        <v xml:space="preserve">Bear Creek  </v>
      </c>
      <c r="U27" s="85" t="str">
        <f>IF(DoNotChange[[#This Row],[Annual_Fees]]/DoNotChange[[#This Row],[IQ2_Average]]&gt;0, DoNotChange[[#This Row],[Annual_Fees]]/DoNotChange[[#This Row],[IQ2_Average]], "Do not know fees")</f>
        <v>Do not know fees</v>
      </c>
      <c r="V27" s="93" t="str">
        <f>DoNotChange[[#This Row],[Community]]</f>
        <v xml:space="preserve">Bear Creek  </v>
      </c>
      <c r="W27" s="85" t="str">
        <f>IF(DoNotChange[[#This Row],[Annual_Fees]]/DoNotChange[[#This Row],[IQ3_Average]]&gt;0,DoNotChange[[#This Row],[Annual_Fees]]/DoNotChange[[#This Row],[IQ3_Average]], "Do not know fees")</f>
        <v>Do not know fees</v>
      </c>
      <c r="X27" s="93" t="str">
        <f>DoNotChange[[#This Row],[Community]]</f>
        <v xml:space="preserve">Bear Creek  </v>
      </c>
      <c r="Y27" s="85" t="str">
        <f>IFERROR(AVERAGE(DoNotChange[[#This Row],[RI_IQ1]],DoNotChange[[#This Row],[RI_IQ2]],DoNotChange[[#This Row],[RI_IQ3]]),"ERROR")</f>
        <v>ERROR</v>
      </c>
      <c r="Z27" s="93" t="str">
        <f>DoNotChange[[#This Row],[Community]]</f>
        <v xml:space="preserve">Bear Creek  </v>
      </c>
      <c r="AA27" s="84">
        <f>IF(DoNotChange[[#This Row],[SNAP_PercentagePoints]]&gt;20%,1, IF(DoNotChange[[#This Row],[SNAP_PercentagePoints]]&lt;=10%, 3, 2))</f>
        <v>2</v>
      </c>
      <c r="AB27" s="93" t="str">
        <f>DoNotChange[[#This Row],[Community]]</f>
        <v xml:space="preserve">Bear Creek  </v>
      </c>
      <c r="AC27" s="84">
        <f>IF(DoNotChange[[#This Row],[Poverty_PercentagePoints]]&gt;20%,1, IF(DoNotChange[[#This Row],[Poverty_PercentagePoints]]&lt;=10%, 3, 2))</f>
        <v>1</v>
      </c>
      <c r="AD27" s="93" t="str">
        <f>DoNotChange[[#This Row],[Community]]</f>
        <v xml:space="preserve">Bear Creek  </v>
      </c>
      <c r="AE27" s="84">
        <f>IF(DoNotChange[[#This Row],[FTE_PercentagePoints]]&lt;=30%,1, IF(DoNotChange[[#This Row],[FTE_PercentagePoints]]&gt;50%, 3, 2))</f>
        <v>3</v>
      </c>
      <c r="AF27" s="93" t="str">
        <f>DoNotChange[[#This Row],[Community]]</f>
        <v xml:space="preserve">Bear Creek  </v>
      </c>
      <c r="AG27" s="86">
        <f>AVERAGE(DoNotChange[[#This Row],[SNAP_FCI]],DoNotChange[[#This Row],[Poverty_FCI]],DoNotChange[[#This Row],[FTE_FCI]])</f>
        <v>2</v>
      </c>
      <c r="AH27" s="112"/>
      <c r="AI27" s="86">
        <f>IF(DoNotChange[[#This Row],[Village_FCI]]&gt;2.5, 0.24, IF(DoNotChange[[#This Row],[Village_FCI]]&lt;=1.5, 0.06, 0.15))</f>
        <v>0.15</v>
      </c>
      <c r="AJ27" s="86">
        <f>IF(DoNotChange[[#This Row],[Village_FCI]]&gt;2.5, 0.15, IF(DoNotChange[[#This Row],[Village_FCI]]&lt;=1.5, "FALSE", 0.06))</f>
        <v>0.06</v>
      </c>
      <c r="AK27" s="115">
        <f>(1/DoNotChange[[#This Row],[IQ1_Average]]+1/DoNotChange[[#This Row],[IQ2_Average]]+1/DoNotChange[[#This Row],[IQ3_Average]])</f>
        <v>5.4178197200864113E-5</v>
      </c>
      <c r="AL2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 s="84">
        <f>ROUND(DoNotChange[[#This Row],[MediumBurden
Threshold_Calc]],1)</f>
        <v>230.7</v>
      </c>
      <c r="AN27" s="88">
        <f>(DoNotChange[[#This Row],[3RI_Calculation
Medium]]/DoNotChange[[#This Row],[Y = 1/IQ1+1/IQ2+1/IQ3]])/12</f>
        <v>230.72011705477405</v>
      </c>
      <c r="AO27" s="88">
        <f>DoNotChange[[#This Row],[MediumBurden
Threshold_Calc]]*12</f>
        <v>2768.6414046572886</v>
      </c>
      <c r="AP27" s="137">
        <f>DoNotChange[[#This Row],[LowBurden
Annual]]/12</f>
        <v>92.288046821909617</v>
      </c>
      <c r="AQ27" s="88">
        <f>(DoNotChange[[#This Row],[3RI_Calculation
Low]]/DoNotChange[[#This Row],[Y = 1/IQ1+1/IQ2+1/IQ3]])</f>
        <v>1107.4565618629154</v>
      </c>
      <c r="AR27" s="95"/>
      <c r="AS27" s="93" t="str">
        <f>Table1422[[#This Row],[Community]]</f>
        <v xml:space="preserve">Bear Creek  </v>
      </c>
      <c r="AT27" s="87">
        <f>Table1422[[#This Row],[IQ1_Average]]</f>
        <v>38875.599999999999</v>
      </c>
      <c r="AU27" s="93" t="str">
        <f>DoNotChange[[#This Row],[Community]]</f>
        <v xml:space="preserve">Bear Creek  </v>
      </c>
      <c r="AV27" s="96">
        <f>Table1422[[#This Row],[IQ2_Average]]</f>
        <v>54531.8</v>
      </c>
      <c r="AW27" s="93" t="str">
        <f>DoNotChange[[#This Row],[Community]]</f>
        <v xml:space="preserve">Bear Creek  </v>
      </c>
      <c r="AX27" s="97">
        <f>Table1422[[#This Row],[IQ3_Average]]</f>
        <v>98841.600000000006</v>
      </c>
      <c r="AY27" s="93" t="str">
        <f>DoNotChange[[#This Row],[Community]]</f>
        <v xml:space="preserve">Bear Creek  </v>
      </c>
      <c r="AZ27" s="89">
        <f>Table1422[[#This Row],[SNAP_Average 
(Percentage Points)]]/100</f>
        <v>0.19</v>
      </c>
      <c r="BA27" s="98" t="str">
        <f>DoNotChange[[#This Row],[Community]]</f>
        <v xml:space="preserve">Bear Creek  </v>
      </c>
      <c r="BB27" s="89">
        <f>Table1422[[#This Row],[Poverty_Average
(Percentage Points)]]/100</f>
        <v>0.37560000000000004</v>
      </c>
      <c r="BC27" s="98" t="str">
        <f>DoNotChange[[#This Row],[Community]]</f>
        <v xml:space="preserve">Bear Creek  </v>
      </c>
      <c r="BD27" s="89">
        <f>Table1422[[#This Row],[Full Time Employment_Average
(Percentage Points)]]/100</f>
        <v>0.57700000000000007</v>
      </c>
    </row>
    <row r="28" spans="1:56" s="99" customFormat="1" ht="14.25" x14ac:dyDescent="0.25">
      <c r="A28" s="93" t="str">
        <f>DoNotChange[[#This Row],[Community]]</f>
        <v xml:space="preserve">Beaver  </v>
      </c>
      <c r="B2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 s="93" t="str">
        <f>DoNotChange[[#This Row],[Community]]</f>
        <v xml:space="preserve">Beaver  </v>
      </c>
      <c r="D28" s="109">
        <f>IFERROR(DoNotChange[[#This Row],[Medium Burden Threshold]],"Cannot Calculate")</f>
        <v>41</v>
      </c>
      <c r="E28" s="118" t="str">
        <f>DoNotChange[[#This Row],[Community]]</f>
        <v xml:space="preserve">Beaver  </v>
      </c>
      <c r="F28" s="109">
        <f>IFERROR(DoNotChange[[#This Row],[MediumBurden
Annual]], "Cannot Calculate")</f>
        <v>492.02489476944061</v>
      </c>
      <c r="G28" s="93" t="str">
        <f>DoNotChange[[#This Row],[Community]]</f>
        <v xml:space="preserve">Beaver  </v>
      </c>
      <c r="H28" s="140" t="str">
        <f>IFERROR(DoNotChange[[#This Row],[LowBurden
Threshold]],"Any fee will be at least a medium burden")</f>
        <v>Any fee will be at least a medium burden</v>
      </c>
      <c r="I28" s="118" t="str">
        <f>DoNotChange[[#This Row],[Community]]</f>
        <v xml:space="preserve">Beaver  </v>
      </c>
      <c r="J28" s="109" t="str">
        <f>IFERROR(DoNotChange[[#This Row],[LowBurden
Annual]], "Any fee will be at least a medium burden")</f>
        <v>Any fee will be at least a medium burden</v>
      </c>
      <c r="K28" s="93" t="str">
        <f>DoNotChange[[#This Row],[Community]]</f>
        <v xml:space="preserve">Beaver  </v>
      </c>
      <c r="L28" s="102">
        <f>Table1422[[#This Row],[Monthly Fees]]</f>
        <v>0</v>
      </c>
      <c r="M28" s="93" t="str">
        <f>DoNotChange[[#This Row],[Community]]</f>
        <v xml:space="preserve">Beaver  </v>
      </c>
      <c r="N28" s="102">
        <f>DoNotChange[[#This Row],[Monthly_Fees]]*12</f>
        <v>0</v>
      </c>
      <c r="O28" s="93" t="str">
        <f>DoNotChange[[#This Row],[Community]]</f>
        <v xml:space="preserve">Beaver  </v>
      </c>
      <c r="P28" s="94" t="str">
        <f>Table1422[[#This Row],[Notes]]</f>
        <v>The water and sewer charges are unknown</v>
      </c>
      <c r="Q28" s="95"/>
      <c r="R28" s="93" t="str">
        <f>DoNotChange[[#This Row],[Community]]</f>
        <v xml:space="preserve">Beaver  </v>
      </c>
      <c r="S28" s="85" t="str">
        <f>IF(DoNotChange[[#This Row],[Annual_Fees]]/DoNotChange[[#This Row],[IQ1_Average]]&gt;0, DoNotChange[[#This Row],[Annual_Fees]]/DoNotChange[[#This Row],[IQ1_Average]], "Do not know fees")</f>
        <v>Do not know fees</v>
      </c>
      <c r="T28" s="93" t="str">
        <f>DoNotChange[[#This Row],[Community]]</f>
        <v xml:space="preserve">Beaver  </v>
      </c>
      <c r="U28" s="85" t="str">
        <f>IF(DoNotChange[[#This Row],[Annual_Fees]]/DoNotChange[[#This Row],[IQ2_Average]]&gt;0, DoNotChange[[#This Row],[Annual_Fees]]/DoNotChange[[#This Row],[IQ2_Average]], "Do not know fees")</f>
        <v>Do not know fees</v>
      </c>
      <c r="V28" s="93" t="str">
        <f>DoNotChange[[#This Row],[Community]]</f>
        <v xml:space="preserve">Beaver  </v>
      </c>
      <c r="W28" s="85" t="str">
        <f>IF(DoNotChange[[#This Row],[Annual_Fees]]/DoNotChange[[#This Row],[IQ3_Average]]&gt;0,DoNotChange[[#This Row],[Annual_Fees]]/DoNotChange[[#This Row],[IQ3_Average]], "Do not know fees")</f>
        <v>Do not know fees</v>
      </c>
      <c r="X28" s="93" t="str">
        <f>DoNotChange[[#This Row],[Community]]</f>
        <v xml:space="preserve">Beaver  </v>
      </c>
      <c r="Y28" s="85" t="str">
        <f>IFERROR(AVERAGE(DoNotChange[[#This Row],[RI_IQ1]],DoNotChange[[#This Row],[RI_IQ2]],DoNotChange[[#This Row],[RI_IQ3]]),"ERROR")</f>
        <v>ERROR</v>
      </c>
      <c r="Z28" s="93" t="str">
        <f>DoNotChange[[#This Row],[Community]]</f>
        <v xml:space="preserve">Beaver  </v>
      </c>
      <c r="AA28" s="84">
        <f>IF(DoNotChange[[#This Row],[SNAP_PercentagePoints]]&gt;20%,1, IF(DoNotChange[[#This Row],[SNAP_PercentagePoints]]&lt;=10%, 3, 2))</f>
        <v>1</v>
      </c>
      <c r="AB28" s="93" t="str">
        <f>DoNotChange[[#This Row],[Community]]</f>
        <v xml:space="preserve">Beaver  </v>
      </c>
      <c r="AC28" s="84">
        <f>IF(DoNotChange[[#This Row],[Poverty_PercentagePoints]]&gt;20%,1, IF(DoNotChange[[#This Row],[Poverty_PercentagePoints]]&lt;=10%, 3, 2))</f>
        <v>1</v>
      </c>
      <c r="AD28" s="93" t="str">
        <f>DoNotChange[[#This Row],[Community]]</f>
        <v xml:space="preserve">Beaver  </v>
      </c>
      <c r="AE28" s="84">
        <f>IF(DoNotChange[[#This Row],[FTE_PercentagePoints]]&lt;=30%,1, IF(DoNotChange[[#This Row],[FTE_PercentagePoints]]&gt;50%, 3, 2))</f>
        <v>1</v>
      </c>
      <c r="AF28" s="93" t="str">
        <f>DoNotChange[[#This Row],[Community]]</f>
        <v xml:space="preserve">Beaver  </v>
      </c>
      <c r="AG28" s="86">
        <f>AVERAGE(DoNotChange[[#This Row],[SNAP_FCI]],DoNotChange[[#This Row],[Poverty_FCI]],DoNotChange[[#This Row],[FTE_FCI]])</f>
        <v>1</v>
      </c>
      <c r="AH28" s="112"/>
      <c r="AI28" s="86">
        <f>IF(DoNotChange[[#This Row],[Village_FCI]]&gt;2.5, 0.24, IF(DoNotChange[[#This Row],[Village_FCI]]&lt;=1.5, 0.06, 0.15))</f>
        <v>0.06</v>
      </c>
      <c r="AJ28" s="86" t="str">
        <f>IF(DoNotChange[[#This Row],[Village_FCI]]&gt;2.5, 0.15, IF(DoNotChange[[#This Row],[Village_FCI]]&lt;=1.5, "FALSE", 0.06))</f>
        <v>FALSE</v>
      </c>
      <c r="AK28" s="115">
        <f>(1/DoNotChange[[#This Row],[IQ1_Average]]+1/DoNotChange[[#This Row],[IQ2_Average]]+1/DoNotChange[[#This Row],[IQ3_Average]])</f>
        <v>1.2194504919942227E-4</v>
      </c>
      <c r="AL2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 s="84">
        <f>ROUND(DoNotChange[[#This Row],[MediumBurden
Threshold_Calc]],1)</f>
        <v>41</v>
      </c>
      <c r="AN28" s="88">
        <f>(DoNotChange[[#This Row],[3RI_Calculation
Medium]]/DoNotChange[[#This Row],[Y = 1/IQ1+1/IQ2+1/IQ3]])/12</f>
        <v>41.002074564120051</v>
      </c>
      <c r="AO28" s="88">
        <f>DoNotChange[[#This Row],[MediumBurden
Threshold_Calc]]*12</f>
        <v>492.02489476944061</v>
      </c>
      <c r="AP28" s="137" t="e">
        <f>DoNotChange[[#This Row],[LowBurden
Annual]]/12</f>
        <v>#VALUE!</v>
      </c>
      <c r="AQ28" s="88" t="e">
        <f>(DoNotChange[[#This Row],[3RI_Calculation
Low]]/DoNotChange[[#This Row],[Y = 1/IQ1+1/IQ2+1/IQ3]])</f>
        <v>#VALUE!</v>
      </c>
      <c r="AR28" s="95"/>
      <c r="AS28" s="93" t="str">
        <f>Table1422[[#This Row],[Community]]</f>
        <v xml:space="preserve">Beaver  </v>
      </c>
      <c r="AT28" s="87">
        <f>Table1422[[#This Row],[IQ1_Average]]</f>
        <v>15311.2</v>
      </c>
      <c r="AU28" s="93" t="str">
        <f>DoNotChange[[#This Row],[Community]]</f>
        <v xml:space="preserve">Beaver  </v>
      </c>
      <c r="AV28" s="96">
        <f>Table1422[[#This Row],[IQ2_Average]]</f>
        <v>29657.200000000001</v>
      </c>
      <c r="AW28" s="93" t="str">
        <f>DoNotChange[[#This Row],[Community]]</f>
        <v xml:space="preserve">Beaver  </v>
      </c>
      <c r="AX28" s="97">
        <f>Table1422[[#This Row],[IQ3_Average]]</f>
        <v>43640</v>
      </c>
      <c r="AY28" s="93" t="str">
        <f>DoNotChange[[#This Row],[Community]]</f>
        <v xml:space="preserve">Beaver  </v>
      </c>
      <c r="AZ28" s="89">
        <f>Table1422[[#This Row],[SNAP_Average 
(Percentage Points)]]/100</f>
        <v>0.34180000000000005</v>
      </c>
      <c r="BA28" s="98" t="str">
        <f>DoNotChange[[#This Row],[Community]]</f>
        <v xml:space="preserve">Beaver  </v>
      </c>
      <c r="BB28" s="89">
        <f>Table1422[[#This Row],[Poverty_Average
(Percentage Points)]]/100</f>
        <v>0.51439999999999997</v>
      </c>
      <c r="BC28" s="98" t="str">
        <f>DoNotChange[[#This Row],[Community]]</f>
        <v xml:space="preserve">Beaver  </v>
      </c>
      <c r="BD28" s="89">
        <f>Table1422[[#This Row],[Full Time Employment_Average
(Percentage Points)]]/100</f>
        <v>0.25140000000000001</v>
      </c>
    </row>
    <row r="29" spans="1:56" s="99" customFormat="1" ht="14.25" x14ac:dyDescent="0.25">
      <c r="A29" s="93" t="str">
        <f>DoNotChange[[#This Row],[Community]]</f>
        <v xml:space="preserve">Beluga  </v>
      </c>
      <c r="B2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 s="93" t="str">
        <f>DoNotChange[[#This Row],[Community]]</f>
        <v xml:space="preserve">Beluga  </v>
      </c>
      <c r="D29" s="109" t="str">
        <f>IFERROR(DoNotChange[[#This Row],[Medium Burden Threshold]],"Cannot Calculate")</f>
        <v>Cannot Calculate</v>
      </c>
      <c r="E29" s="118" t="str">
        <f>DoNotChange[[#This Row],[Community]]</f>
        <v xml:space="preserve">Beluga  </v>
      </c>
      <c r="F29" s="109" t="str">
        <f>IFERROR(DoNotChange[[#This Row],[MediumBurden
Annual]], "Cannot Calculate")</f>
        <v>Cannot Calculate</v>
      </c>
      <c r="G29" s="93" t="str">
        <f>DoNotChange[[#This Row],[Community]]</f>
        <v xml:space="preserve">Beluga  </v>
      </c>
      <c r="H29" s="140" t="str">
        <f>IFERROR(DoNotChange[[#This Row],[LowBurden
Threshold]],"Any fee will be at least a medium burden")</f>
        <v>Any fee will be at least a medium burden</v>
      </c>
      <c r="I29" s="118" t="str">
        <f>DoNotChange[[#This Row],[Community]]</f>
        <v xml:space="preserve">Beluga  </v>
      </c>
      <c r="J29" s="109" t="str">
        <f>IFERROR(DoNotChange[[#This Row],[LowBurden
Annual]], "Any fee will be at least a medium burden")</f>
        <v>Any fee will be at least a medium burden</v>
      </c>
      <c r="K29" s="93" t="str">
        <f>DoNotChange[[#This Row],[Community]]</f>
        <v xml:space="preserve">Beluga  </v>
      </c>
      <c r="L29" s="102">
        <f>Table1422[[#This Row],[Monthly Fees]]</f>
        <v>0</v>
      </c>
      <c r="M29" s="93" t="str">
        <f>DoNotChange[[#This Row],[Community]]</f>
        <v xml:space="preserve">Beluga  </v>
      </c>
      <c r="N29" s="102">
        <f>DoNotChange[[#This Row],[Monthly_Fees]]*12</f>
        <v>0</v>
      </c>
      <c r="O29" s="93" t="str">
        <f>DoNotChange[[#This Row],[Community]]</f>
        <v xml:space="preserve">Beluga  </v>
      </c>
      <c r="P29" s="94" t="str">
        <f>Table1422[[#This Row],[Notes]]</f>
        <v>The water and sewer charges are unknown</v>
      </c>
      <c r="Q29" s="95"/>
      <c r="R29" s="93" t="str">
        <f>DoNotChange[[#This Row],[Community]]</f>
        <v xml:space="preserve">Beluga  </v>
      </c>
      <c r="S29" s="85" t="e">
        <f>IF(DoNotChange[[#This Row],[Annual_Fees]]/DoNotChange[[#This Row],[IQ1_Average]]&gt;0, DoNotChange[[#This Row],[Annual_Fees]]/DoNotChange[[#This Row],[IQ1_Average]], "Do not know fees")</f>
        <v>#DIV/0!</v>
      </c>
      <c r="T29" s="93" t="str">
        <f>DoNotChange[[#This Row],[Community]]</f>
        <v xml:space="preserve">Beluga  </v>
      </c>
      <c r="U29" s="85" t="e">
        <f>IF(DoNotChange[[#This Row],[Annual_Fees]]/DoNotChange[[#This Row],[IQ2_Average]]&gt;0, DoNotChange[[#This Row],[Annual_Fees]]/DoNotChange[[#This Row],[IQ2_Average]], "Do not know fees")</f>
        <v>#DIV/0!</v>
      </c>
      <c r="V29" s="93" t="str">
        <f>DoNotChange[[#This Row],[Community]]</f>
        <v xml:space="preserve">Beluga  </v>
      </c>
      <c r="W29" s="85" t="e">
        <f>IF(DoNotChange[[#This Row],[Annual_Fees]]/DoNotChange[[#This Row],[IQ3_Average]]&gt;0,DoNotChange[[#This Row],[Annual_Fees]]/DoNotChange[[#This Row],[IQ3_Average]], "Do not know fees")</f>
        <v>#DIV/0!</v>
      </c>
      <c r="X29" s="93" t="str">
        <f>DoNotChange[[#This Row],[Community]]</f>
        <v xml:space="preserve">Beluga  </v>
      </c>
      <c r="Y29" s="85" t="str">
        <f>IFERROR(AVERAGE(DoNotChange[[#This Row],[RI_IQ1]],DoNotChange[[#This Row],[RI_IQ2]],DoNotChange[[#This Row],[RI_IQ3]]),"ERROR")</f>
        <v>ERROR</v>
      </c>
      <c r="Z29" s="93" t="str">
        <f>DoNotChange[[#This Row],[Community]]</f>
        <v xml:space="preserve">Beluga  </v>
      </c>
      <c r="AA29" s="84">
        <f>IF(DoNotChange[[#This Row],[SNAP_PercentagePoints]]&gt;20%,1, IF(DoNotChange[[#This Row],[SNAP_PercentagePoints]]&lt;=10%, 3, 2))</f>
        <v>3</v>
      </c>
      <c r="AB29" s="93" t="str">
        <f>DoNotChange[[#This Row],[Community]]</f>
        <v xml:space="preserve">Beluga  </v>
      </c>
      <c r="AC29" s="84">
        <f>IF(DoNotChange[[#This Row],[Poverty_PercentagePoints]]&gt;20%,1, IF(DoNotChange[[#This Row],[Poverty_PercentagePoints]]&lt;=10%, 3, 2))</f>
        <v>3</v>
      </c>
      <c r="AD29" s="93" t="str">
        <f>DoNotChange[[#This Row],[Community]]</f>
        <v xml:space="preserve">Beluga  </v>
      </c>
      <c r="AE29" s="84">
        <f>IF(DoNotChange[[#This Row],[FTE_PercentagePoints]]&lt;=30%,1, IF(DoNotChange[[#This Row],[FTE_PercentagePoints]]&gt;50%, 3, 2))</f>
        <v>1</v>
      </c>
      <c r="AF29" s="93" t="str">
        <f>DoNotChange[[#This Row],[Community]]</f>
        <v xml:space="preserve">Beluga  </v>
      </c>
      <c r="AG29" s="86">
        <f>AVERAGE(DoNotChange[[#This Row],[SNAP_FCI]],DoNotChange[[#This Row],[Poverty_FCI]],DoNotChange[[#This Row],[FTE_FCI]])</f>
        <v>2.3333333333333335</v>
      </c>
      <c r="AH29" s="112"/>
      <c r="AI29" s="86">
        <f>IF(DoNotChange[[#This Row],[Village_FCI]]&gt;2.5, 0.24, IF(DoNotChange[[#This Row],[Village_FCI]]&lt;=1.5, 0.06, 0.15))</f>
        <v>0.15</v>
      </c>
      <c r="AJ29" s="86">
        <f>IF(DoNotChange[[#This Row],[Village_FCI]]&gt;2.5, 0.15, IF(DoNotChange[[#This Row],[Village_FCI]]&lt;=1.5, "FALSE", 0.06))</f>
        <v>0.06</v>
      </c>
      <c r="AK29" s="115" t="e">
        <f>(1/DoNotChange[[#This Row],[IQ1_Average]]+1/DoNotChange[[#This Row],[IQ2_Average]]+1/DoNotChange[[#This Row],[IQ3_Average]])</f>
        <v>#DIV/0!</v>
      </c>
      <c r="AL2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 s="84" t="e">
        <f>ROUND(DoNotChange[[#This Row],[MediumBurden
Threshold_Calc]],1)</f>
        <v>#DIV/0!</v>
      </c>
      <c r="AN29" s="88" t="e">
        <f>(DoNotChange[[#This Row],[3RI_Calculation
Medium]]/DoNotChange[[#This Row],[Y = 1/IQ1+1/IQ2+1/IQ3]])/12</f>
        <v>#DIV/0!</v>
      </c>
      <c r="AO29" s="88" t="e">
        <f>DoNotChange[[#This Row],[MediumBurden
Threshold_Calc]]*12</f>
        <v>#DIV/0!</v>
      </c>
      <c r="AP29" s="137" t="e">
        <f>DoNotChange[[#This Row],[LowBurden
Annual]]/12</f>
        <v>#DIV/0!</v>
      </c>
      <c r="AQ29" s="88" t="e">
        <f>(DoNotChange[[#This Row],[3RI_Calculation
Low]]/DoNotChange[[#This Row],[Y = 1/IQ1+1/IQ2+1/IQ3]])</f>
        <v>#DIV/0!</v>
      </c>
      <c r="AR29" s="95"/>
      <c r="AS29" s="93" t="str">
        <f>Table1422[[#This Row],[Community]]</f>
        <v xml:space="preserve">Beluga  </v>
      </c>
      <c r="AT29" s="87" t="e">
        <f>Table1422[[#This Row],[IQ1_Average]]</f>
        <v>#DIV/0!</v>
      </c>
      <c r="AU29" s="93" t="str">
        <f>DoNotChange[[#This Row],[Community]]</f>
        <v xml:space="preserve">Beluga  </v>
      </c>
      <c r="AV29" s="96" t="e">
        <f>Table1422[[#This Row],[IQ2_Average]]</f>
        <v>#DIV/0!</v>
      </c>
      <c r="AW29" s="93" t="str">
        <f>DoNotChange[[#This Row],[Community]]</f>
        <v xml:space="preserve">Beluga  </v>
      </c>
      <c r="AX29" s="97" t="e">
        <f>Table1422[[#This Row],[IQ3_Average]]</f>
        <v>#DIV/0!</v>
      </c>
      <c r="AY29" s="93" t="str">
        <f>DoNotChange[[#This Row],[Community]]</f>
        <v xml:space="preserve">Beluga  </v>
      </c>
      <c r="AZ29" s="89">
        <f>Table1422[[#This Row],[SNAP_Average 
(Percentage Points)]]/100</f>
        <v>0</v>
      </c>
      <c r="BA29" s="98" t="str">
        <f>DoNotChange[[#This Row],[Community]]</f>
        <v xml:space="preserve">Beluga  </v>
      </c>
      <c r="BB29" s="89">
        <f>Table1422[[#This Row],[Poverty_Average
(Percentage Points)]]/100</f>
        <v>0</v>
      </c>
      <c r="BC29" s="98" t="str">
        <f>DoNotChange[[#This Row],[Community]]</f>
        <v xml:space="preserve">Beluga  </v>
      </c>
      <c r="BD29" s="89">
        <f>Table1422[[#This Row],[Full Time Employment_Average
(Percentage Points)]]/100</f>
        <v>0.2</v>
      </c>
    </row>
    <row r="30" spans="1:56" s="99" customFormat="1" ht="14.25" x14ac:dyDescent="0.25">
      <c r="A30" s="93" t="str">
        <f>DoNotChange[[#This Row],[Community]]</f>
        <v xml:space="preserve">Bethel </v>
      </c>
      <c r="B3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0" s="93" t="str">
        <f>DoNotChange[[#This Row],[Community]]</f>
        <v xml:space="preserve">Bethel </v>
      </c>
      <c r="D30" s="109">
        <f>IFERROR(DoNotChange[[#This Row],[Medium Burden Threshold]],"Cannot Calculate")</f>
        <v>287.7</v>
      </c>
      <c r="E30" s="118" t="str">
        <f>DoNotChange[[#This Row],[Community]]</f>
        <v xml:space="preserve">Bethel </v>
      </c>
      <c r="F30" s="109">
        <f>IFERROR(DoNotChange[[#This Row],[MediumBurden
Annual]], "Cannot Calculate")</f>
        <v>3452.3681574278789</v>
      </c>
      <c r="G30" s="93" t="str">
        <f>DoNotChange[[#This Row],[Community]]</f>
        <v xml:space="preserve">Bethel </v>
      </c>
      <c r="H30" s="140">
        <f>IFERROR(DoNotChange[[#This Row],[LowBurden
Threshold]],"Any fee will be at least a medium burden")</f>
        <v>115.07893858092929</v>
      </c>
      <c r="I30" s="118" t="str">
        <f>DoNotChange[[#This Row],[Community]]</f>
        <v xml:space="preserve">Bethel </v>
      </c>
      <c r="J30" s="109">
        <f>IFERROR(DoNotChange[[#This Row],[LowBurden
Annual]], "Any fee will be at least a medium burden")</f>
        <v>1380.9472629711515</v>
      </c>
      <c r="K30" s="93" t="str">
        <f>DoNotChange[[#This Row],[Community]]</f>
        <v xml:space="preserve">Bethel </v>
      </c>
      <c r="L30" s="102">
        <f>Table1422[[#This Row],[Monthly Fees]]</f>
        <v>229.78</v>
      </c>
      <c r="M30" s="93" t="str">
        <f>DoNotChange[[#This Row],[Community]]</f>
        <v xml:space="preserve">Bethel </v>
      </c>
      <c r="N30" s="102">
        <f>DoNotChange[[#This Row],[Monthly_Fees]]*12</f>
        <v>2757.36</v>
      </c>
      <c r="O30" s="93" t="str">
        <f>DoNotChange[[#This Row],[Community]]</f>
        <v xml:space="preserve">Bethel </v>
      </c>
      <c r="P30" s="94" t="str">
        <f>Table1422[[#This Row],[Notes]]</f>
        <v xml:space="preserve">This is the reported user fee for this community. Hauls are $217.12 for residential rate for 2,000 gals of water/sewer hauled each month.  </v>
      </c>
      <c r="Q30" s="95"/>
      <c r="R30" s="93" t="str">
        <f>DoNotChange[[#This Row],[Community]]</f>
        <v xml:space="preserve">Bethel </v>
      </c>
      <c r="S30" s="85">
        <f>IF(DoNotChange[[#This Row],[Annual_Fees]]/DoNotChange[[#This Row],[IQ1_Average]]&gt;0, DoNotChange[[#This Row],[Annual_Fees]]/DoNotChange[[#This Row],[IQ1_Average]], "Do not know fees")</f>
        <v>6.4570941483930791E-2</v>
      </c>
      <c r="T30" s="93" t="str">
        <f>DoNotChange[[#This Row],[Community]]</f>
        <v xml:space="preserve">Bethel </v>
      </c>
      <c r="U30" s="85">
        <f>IF(DoNotChange[[#This Row],[Annual_Fees]]/DoNotChange[[#This Row],[IQ2_Average]]&gt;0, DoNotChange[[#This Row],[Annual_Fees]]/DoNotChange[[#This Row],[IQ2_Average]], "Do not know fees")</f>
        <v>3.3172525137809813E-2</v>
      </c>
      <c r="V30" s="93" t="str">
        <f>DoNotChange[[#This Row],[Community]]</f>
        <v xml:space="preserve">Bethel </v>
      </c>
      <c r="W30" s="85">
        <f>IF(DoNotChange[[#This Row],[Annual_Fees]]/DoNotChange[[#This Row],[IQ3_Average]]&gt;0,DoNotChange[[#This Row],[Annual_Fees]]/DoNotChange[[#This Row],[IQ3_Average]], "Do not know fees")</f>
        <v>2.2059515314041045E-2</v>
      </c>
      <c r="X30" s="93" t="str">
        <f>DoNotChange[[#This Row],[Community]]</f>
        <v xml:space="preserve">Bethel </v>
      </c>
      <c r="Y30" s="85">
        <f>IFERROR(AVERAGE(DoNotChange[[#This Row],[RI_IQ1]],DoNotChange[[#This Row],[RI_IQ2]],DoNotChange[[#This Row],[RI_IQ3]]),"ERROR")</f>
        <v>3.9934327311927219E-2</v>
      </c>
      <c r="Z30" s="93" t="str">
        <f>DoNotChange[[#This Row],[Community]]</f>
        <v xml:space="preserve">Bethel </v>
      </c>
      <c r="AA30" s="84">
        <f>IF(DoNotChange[[#This Row],[SNAP_PercentagePoints]]&gt;20%,1, IF(DoNotChange[[#This Row],[SNAP_PercentagePoints]]&lt;=10%, 3, 2))</f>
        <v>1</v>
      </c>
      <c r="AB30" s="93" t="str">
        <f>DoNotChange[[#This Row],[Community]]</f>
        <v xml:space="preserve">Bethel </v>
      </c>
      <c r="AC30" s="84">
        <f>IF(DoNotChange[[#This Row],[Poverty_PercentagePoints]]&gt;20%,1, IF(DoNotChange[[#This Row],[Poverty_PercentagePoints]]&lt;=10%, 3, 2))</f>
        <v>1</v>
      </c>
      <c r="AD30" s="93" t="str">
        <f>DoNotChange[[#This Row],[Community]]</f>
        <v xml:space="preserve">Bethel </v>
      </c>
      <c r="AE30" s="84">
        <f>IF(DoNotChange[[#This Row],[FTE_PercentagePoints]]&lt;=30%,1, IF(DoNotChange[[#This Row],[FTE_PercentagePoints]]&gt;50%, 3, 2))</f>
        <v>3</v>
      </c>
      <c r="AF30" s="93" t="str">
        <f>DoNotChange[[#This Row],[Community]]</f>
        <v xml:space="preserve">Bethel </v>
      </c>
      <c r="AG30" s="86">
        <f>AVERAGE(DoNotChange[[#This Row],[SNAP_FCI]],DoNotChange[[#This Row],[Poverty_FCI]],DoNotChange[[#This Row],[FTE_FCI]])</f>
        <v>1.6666666666666667</v>
      </c>
      <c r="AH30" s="112"/>
      <c r="AI30" s="86">
        <f>IF(DoNotChange[[#This Row],[Village_FCI]]&gt;2.5, 0.24, IF(DoNotChange[[#This Row],[Village_FCI]]&lt;=1.5, 0.06, 0.15))</f>
        <v>0.15</v>
      </c>
      <c r="AJ30" s="86">
        <f>IF(DoNotChange[[#This Row],[Village_FCI]]&gt;2.5, 0.15, IF(DoNotChange[[#This Row],[Village_FCI]]&lt;=1.5, "FALSE", 0.06))</f>
        <v>0.06</v>
      </c>
      <c r="AK30" s="115">
        <f>(1/DoNotChange[[#This Row],[IQ1_Average]]+1/DoNotChange[[#This Row],[IQ2_Average]]+1/DoNotChange[[#This Row],[IQ3_Average]])</f>
        <v>4.3448436887378381E-5</v>
      </c>
      <c r="AL3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 s="84">
        <f>ROUND(DoNotChange[[#This Row],[MediumBurden
Threshold_Calc]],1)</f>
        <v>287.7</v>
      </c>
      <c r="AN30" s="88">
        <f>(DoNotChange[[#This Row],[3RI_Calculation
Medium]]/DoNotChange[[#This Row],[Y = 1/IQ1+1/IQ2+1/IQ3]])/12</f>
        <v>287.69734645232325</v>
      </c>
      <c r="AO30" s="88">
        <f>DoNotChange[[#This Row],[MediumBurden
Threshold_Calc]]*12</f>
        <v>3452.3681574278789</v>
      </c>
      <c r="AP30" s="137">
        <f>DoNotChange[[#This Row],[LowBurden
Annual]]/12</f>
        <v>115.07893858092929</v>
      </c>
      <c r="AQ30" s="88">
        <f>(DoNotChange[[#This Row],[3RI_Calculation
Low]]/DoNotChange[[#This Row],[Y = 1/IQ1+1/IQ2+1/IQ3]])</f>
        <v>1380.9472629711515</v>
      </c>
      <c r="AR30" s="95"/>
      <c r="AS30" s="93" t="str">
        <f>Table1422[[#This Row],[Community]]</f>
        <v xml:space="preserve">Bethel </v>
      </c>
      <c r="AT30" s="87">
        <f>Table1422[[#This Row],[IQ1_Average]]</f>
        <v>42702.8</v>
      </c>
      <c r="AU30" s="93" t="str">
        <f>DoNotChange[[#This Row],[Community]]</f>
        <v xml:space="preserve">Bethel </v>
      </c>
      <c r="AV30" s="96">
        <f>Table1422[[#This Row],[IQ2_Average]]</f>
        <v>83121.8</v>
      </c>
      <c r="AW30" s="93" t="str">
        <f>DoNotChange[[#This Row],[Community]]</f>
        <v xml:space="preserve">Bethel </v>
      </c>
      <c r="AX30" s="97">
        <f>Table1422[[#This Row],[IQ3_Average]]</f>
        <v>124996.4</v>
      </c>
      <c r="AY30" s="93" t="str">
        <f>DoNotChange[[#This Row],[Community]]</f>
        <v xml:space="preserve">Bethel </v>
      </c>
      <c r="AZ30" s="89">
        <f>Table1422[[#This Row],[SNAP_Average 
(Percentage Points)]]/100</f>
        <v>0.21719999999999998</v>
      </c>
      <c r="BA30" s="98" t="str">
        <f>DoNotChange[[#This Row],[Community]]</f>
        <v xml:space="preserve">Bethel </v>
      </c>
      <c r="BB30" s="89">
        <f>Table1422[[#This Row],[Poverty_Average
(Percentage Points)]]/100</f>
        <v>0.22359999999999997</v>
      </c>
      <c r="BC30" s="98" t="str">
        <f>DoNotChange[[#This Row],[Community]]</f>
        <v xml:space="preserve">Bethel </v>
      </c>
      <c r="BD30" s="89">
        <f>Table1422[[#This Row],[Full Time Employment_Average
(Percentage Points)]]/100</f>
        <v>0.57400000000000018</v>
      </c>
    </row>
    <row r="31" spans="1:56" s="99" customFormat="1" ht="14.25" x14ac:dyDescent="0.25">
      <c r="A31" s="93" t="str">
        <f>DoNotChange[[#This Row],[Community]]</f>
        <v xml:space="preserve">Bettles </v>
      </c>
      <c r="B3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 s="93" t="str">
        <f>DoNotChange[[#This Row],[Community]]</f>
        <v xml:space="preserve">Bettles </v>
      </c>
      <c r="D31" s="109" t="str">
        <f>IFERROR(DoNotChange[[#This Row],[Medium Burden Threshold]],"Cannot Calculate")</f>
        <v>Cannot Calculate</v>
      </c>
      <c r="E31" s="118" t="str">
        <f>DoNotChange[[#This Row],[Community]]</f>
        <v xml:space="preserve">Bettles </v>
      </c>
      <c r="F31" s="109" t="str">
        <f>IFERROR(DoNotChange[[#This Row],[MediumBurden
Annual]], "Cannot Calculate")</f>
        <v>Cannot Calculate</v>
      </c>
      <c r="G31" s="93" t="str">
        <f>DoNotChange[[#This Row],[Community]]</f>
        <v xml:space="preserve">Bettles </v>
      </c>
      <c r="H31" s="140" t="str">
        <f>IFERROR(DoNotChange[[#This Row],[LowBurden
Threshold]],"Any fee will be at least a medium burden")</f>
        <v>Any fee will be at least a medium burden</v>
      </c>
      <c r="I31" s="118" t="str">
        <f>DoNotChange[[#This Row],[Community]]</f>
        <v xml:space="preserve">Bettles </v>
      </c>
      <c r="J31" s="109" t="str">
        <f>IFERROR(DoNotChange[[#This Row],[LowBurden
Annual]], "Any fee will be at least a medium burden")</f>
        <v>Any fee will be at least a medium burden</v>
      </c>
      <c r="K31" s="93" t="str">
        <f>DoNotChange[[#This Row],[Community]]</f>
        <v xml:space="preserve">Bettles </v>
      </c>
      <c r="L31" s="102">
        <f>Table1422[[#This Row],[Monthly Fees]]</f>
        <v>0</v>
      </c>
      <c r="M31" s="93" t="str">
        <f>DoNotChange[[#This Row],[Community]]</f>
        <v xml:space="preserve">Bettles </v>
      </c>
      <c r="N31" s="102">
        <f>DoNotChange[[#This Row],[Monthly_Fees]]*12</f>
        <v>0</v>
      </c>
      <c r="O31" s="93" t="str">
        <f>DoNotChange[[#This Row],[Community]]</f>
        <v xml:space="preserve">Bettles </v>
      </c>
      <c r="P31" s="94" t="str">
        <f>Table1422[[#This Row],[Notes]]</f>
        <v>The water and sewer charges are unknown</v>
      </c>
      <c r="Q31" s="95"/>
      <c r="R31" s="93" t="str">
        <f>DoNotChange[[#This Row],[Community]]</f>
        <v xml:space="preserve">Bettles </v>
      </c>
      <c r="S31" s="85" t="e">
        <f>IF(DoNotChange[[#This Row],[Annual_Fees]]/DoNotChange[[#This Row],[IQ1_Average]]&gt;0, DoNotChange[[#This Row],[Annual_Fees]]/DoNotChange[[#This Row],[IQ1_Average]], "Do not know fees")</f>
        <v>#DIV/0!</v>
      </c>
      <c r="T31" s="93" t="str">
        <f>DoNotChange[[#This Row],[Community]]</f>
        <v xml:space="preserve">Bettles </v>
      </c>
      <c r="U31" s="85" t="e">
        <f>IF(DoNotChange[[#This Row],[Annual_Fees]]/DoNotChange[[#This Row],[IQ2_Average]]&gt;0, DoNotChange[[#This Row],[Annual_Fees]]/DoNotChange[[#This Row],[IQ2_Average]], "Do not know fees")</f>
        <v>#DIV/0!</v>
      </c>
      <c r="V31" s="93" t="str">
        <f>DoNotChange[[#This Row],[Community]]</f>
        <v xml:space="preserve">Bettles </v>
      </c>
      <c r="W31" s="85" t="e">
        <f>IF(DoNotChange[[#This Row],[Annual_Fees]]/DoNotChange[[#This Row],[IQ3_Average]]&gt;0,DoNotChange[[#This Row],[Annual_Fees]]/DoNotChange[[#This Row],[IQ3_Average]], "Do not know fees")</f>
        <v>#DIV/0!</v>
      </c>
      <c r="X31" s="93" t="str">
        <f>DoNotChange[[#This Row],[Community]]</f>
        <v xml:space="preserve">Bettles </v>
      </c>
      <c r="Y31" s="85" t="str">
        <f>IFERROR(AVERAGE(DoNotChange[[#This Row],[RI_IQ1]],DoNotChange[[#This Row],[RI_IQ2]],DoNotChange[[#This Row],[RI_IQ3]]),"ERROR")</f>
        <v>ERROR</v>
      </c>
      <c r="Z31" s="93" t="str">
        <f>DoNotChange[[#This Row],[Community]]</f>
        <v xml:space="preserve">Bettles </v>
      </c>
      <c r="AA31" s="84">
        <f>IF(DoNotChange[[#This Row],[SNAP_PercentagePoints]]&gt;20%,1, IF(DoNotChange[[#This Row],[SNAP_PercentagePoints]]&lt;=10%, 3, 2))</f>
        <v>1</v>
      </c>
      <c r="AB31" s="93" t="str">
        <f>DoNotChange[[#This Row],[Community]]</f>
        <v xml:space="preserve">Bettles </v>
      </c>
      <c r="AC31" s="84">
        <f>IF(DoNotChange[[#This Row],[Poverty_PercentagePoints]]&gt;20%,1, IF(DoNotChange[[#This Row],[Poverty_PercentagePoints]]&lt;=10%, 3, 2))</f>
        <v>3</v>
      </c>
      <c r="AD31" s="93" t="str">
        <f>DoNotChange[[#This Row],[Community]]</f>
        <v xml:space="preserve">Bettles </v>
      </c>
      <c r="AE31" s="84">
        <f>IF(DoNotChange[[#This Row],[FTE_PercentagePoints]]&lt;=30%,1, IF(DoNotChange[[#This Row],[FTE_PercentagePoints]]&gt;50%, 3, 2))</f>
        <v>3</v>
      </c>
      <c r="AF31" s="93" t="str">
        <f>DoNotChange[[#This Row],[Community]]</f>
        <v xml:space="preserve">Bettles </v>
      </c>
      <c r="AG31" s="86">
        <f>AVERAGE(DoNotChange[[#This Row],[SNAP_FCI]],DoNotChange[[#This Row],[Poverty_FCI]],DoNotChange[[#This Row],[FTE_FCI]])</f>
        <v>2.3333333333333335</v>
      </c>
      <c r="AH31" s="112"/>
      <c r="AI31" s="86">
        <f>IF(DoNotChange[[#This Row],[Village_FCI]]&gt;2.5, 0.24, IF(DoNotChange[[#This Row],[Village_FCI]]&lt;=1.5, 0.06, 0.15))</f>
        <v>0.15</v>
      </c>
      <c r="AJ31" s="86">
        <f>IF(DoNotChange[[#This Row],[Village_FCI]]&gt;2.5, 0.15, IF(DoNotChange[[#This Row],[Village_FCI]]&lt;=1.5, "FALSE", 0.06))</f>
        <v>0.06</v>
      </c>
      <c r="AK31" s="115" t="e">
        <f>(1/DoNotChange[[#This Row],[IQ1_Average]]+1/DoNotChange[[#This Row],[IQ2_Average]]+1/DoNotChange[[#This Row],[IQ3_Average]])</f>
        <v>#DIV/0!</v>
      </c>
      <c r="AL3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 s="84" t="e">
        <f>ROUND(DoNotChange[[#This Row],[MediumBurden
Threshold_Calc]],1)</f>
        <v>#DIV/0!</v>
      </c>
      <c r="AN31" s="88" t="e">
        <f>(DoNotChange[[#This Row],[3RI_Calculation
Medium]]/DoNotChange[[#This Row],[Y = 1/IQ1+1/IQ2+1/IQ3]])/12</f>
        <v>#DIV/0!</v>
      </c>
      <c r="AO31" s="88" t="e">
        <f>DoNotChange[[#This Row],[MediumBurden
Threshold_Calc]]*12</f>
        <v>#DIV/0!</v>
      </c>
      <c r="AP31" s="137" t="e">
        <f>DoNotChange[[#This Row],[LowBurden
Annual]]/12</f>
        <v>#DIV/0!</v>
      </c>
      <c r="AQ31" s="88" t="e">
        <f>(DoNotChange[[#This Row],[3RI_Calculation
Low]]/DoNotChange[[#This Row],[Y = 1/IQ1+1/IQ2+1/IQ3]])</f>
        <v>#DIV/0!</v>
      </c>
      <c r="AR31" s="95"/>
      <c r="AS31" s="93" t="str">
        <f>Table1422[[#This Row],[Community]]</f>
        <v xml:space="preserve">Bettles </v>
      </c>
      <c r="AT31" s="87" t="e">
        <f>Table1422[[#This Row],[IQ1_Average]]</f>
        <v>#DIV/0!</v>
      </c>
      <c r="AU31" s="93" t="str">
        <f>DoNotChange[[#This Row],[Community]]</f>
        <v xml:space="preserve">Bettles </v>
      </c>
      <c r="AV31" s="96" t="e">
        <f>Table1422[[#This Row],[IQ2_Average]]</f>
        <v>#DIV/0!</v>
      </c>
      <c r="AW31" s="93" t="str">
        <f>DoNotChange[[#This Row],[Community]]</f>
        <v xml:space="preserve">Bettles </v>
      </c>
      <c r="AX31" s="97" t="e">
        <f>Table1422[[#This Row],[IQ3_Average]]</f>
        <v>#DIV/0!</v>
      </c>
      <c r="AY31" s="93" t="str">
        <f>DoNotChange[[#This Row],[Community]]</f>
        <v xml:space="preserve">Bettles </v>
      </c>
      <c r="AZ31" s="89">
        <f>Table1422[[#This Row],[SNAP_Average 
(Percentage Points)]]/100</f>
        <v>1</v>
      </c>
      <c r="BA31" s="98" t="str">
        <f>DoNotChange[[#This Row],[Community]]</f>
        <v xml:space="preserve">Bettles </v>
      </c>
      <c r="BB31" s="89">
        <f>Table1422[[#This Row],[Poverty_Average
(Percentage Points)]]/100</f>
        <v>0</v>
      </c>
      <c r="BC31" s="98" t="str">
        <f>DoNotChange[[#This Row],[Community]]</f>
        <v xml:space="preserve">Bettles </v>
      </c>
      <c r="BD31" s="89">
        <f>Table1422[[#This Row],[Full Time Employment_Average
(Percentage Points)]]/100</f>
        <v>1</v>
      </c>
    </row>
    <row r="32" spans="1:56" s="99" customFormat="1" ht="14.25" x14ac:dyDescent="0.25">
      <c r="A32" s="93" t="str">
        <f>DoNotChange[[#This Row],[Community]]</f>
        <v xml:space="preserve">Big Delta  </v>
      </c>
      <c r="B3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 s="93" t="str">
        <f>DoNotChange[[#This Row],[Community]]</f>
        <v xml:space="preserve">Big Delta  </v>
      </c>
      <c r="D32" s="109">
        <f>IFERROR(DoNotChange[[#This Row],[Medium Burden Threshold]],"Cannot Calculate")</f>
        <v>438.4</v>
      </c>
      <c r="E32" s="118" t="str">
        <f>DoNotChange[[#This Row],[Community]]</f>
        <v xml:space="preserve">Big Delta  </v>
      </c>
      <c r="F32" s="109">
        <f>IFERROR(DoNotChange[[#This Row],[MediumBurden
Annual]], "Cannot Calculate")</f>
        <v>5260.9915088006528</v>
      </c>
      <c r="G32" s="93" t="str">
        <f>DoNotChange[[#This Row],[Community]]</f>
        <v xml:space="preserve">Big Delta  </v>
      </c>
      <c r="H32" s="140">
        <f>IFERROR(DoNotChange[[#This Row],[LowBurden
Threshold]],"Any fee will be at least a medium burden")</f>
        <v>274.00997441670069</v>
      </c>
      <c r="I32" s="118" t="str">
        <f>DoNotChange[[#This Row],[Community]]</f>
        <v xml:space="preserve">Big Delta  </v>
      </c>
      <c r="J32" s="109">
        <f>IFERROR(DoNotChange[[#This Row],[LowBurden
Annual]], "Any fee will be at least a medium burden")</f>
        <v>3288.1196930004085</v>
      </c>
      <c r="K32" s="93" t="str">
        <f>DoNotChange[[#This Row],[Community]]</f>
        <v xml:space="preserve">Big Delta  </v>
      </c>
      <c r="L32" s="102">
        <f>Table1422[[#This Row],[Monthly Fees]]</f>
        <v>0</v>
      </c>
      <c r="M32" s="93" t="str">
        <f>DoNotChange[[#This Row],[Community]]</f>
        <v xml:space="preserve">Big Delta  </v>
      </c>
      <c r="N32" s="102">
        <f>DoNotChange[[#This Row],[Monthly_Fees]]*12</f>
        <v>0</v>
      </c>
      <c r="O32" s="93" t="str">
        <f>DoNotChange[[#This Row],[Community]]</f>
        <v xml:space="preserve">Big Delta  </v>
      </c>
      <c r="P32" s="94" t="str">
        <f>Table1422[[#This Row],[Notes]]</f>
        <v>The water and sewer charges are unknown</v>
      </c>
      <c r="Q32" s="95"/>
      <c r="R32" s="93" t="str">
        <f>DoNotChange[[#This Row],[Community]]</f>
        <v xml:space="preserve">Big Delta  </v>
      </c>
      <c r="S32" s="85" t="str">
        <f>IF(DoNotChange[[#This Row],[Annual_Fees]]/DoNotChange[[#This Row],[IQ1_Average]]&gt;0, DoNotChange[[#This Row],[Annual_Fees]]/DoNotChange[[#This Row],[IQ1_Average]], "Do not know fees")</f>
        <v>Do not know fees</v>
      </c>
      <c r="T32" s="93" t="str">
        <f>DoNotChange[[#This Row],[Community]]</f>
        <v xml:space="preserve">Big Delta  </v>
      </c>
      <c r="U32" s="85" t="str">
        <f>IF(DoNotChange[[#This Row],[Annual_Fees]]/DoNotChange[[#This Row],[IQ2_Average]]&gt;0, DoNotChange[[#This Row],[Annual_Fees]]/DoNotChange[[#This Row],[IQ2_Average]], "Do not know fees")</f>
        <v>Do not know fees</v>
      </c>
      <c r="V32" s="93" t="str">
        <f>DoNotChange[[#This Row],[Community]]</f>
        <v xml:space="preserve">Big Delta  </v>
      </c>
      <c r="W32" s="85" t="str">
        <f>IF(DoNotChange[[#This Row],[Annual_Fees]]/DoNotChange[[#This Row],[IQ3_Average]]&gt;0,DoNotChange[[#This Row],[Annual_Fees]]/DoNotChange[[#This Row],[IQ3_Average]], "Do not know fees")</f>
        <v>Do not know fees</v>
      </c>
      <c r="X32" s="93" t="str">
        <f>DoNotChange[[#This Row],[Community]]</f>
        <v xml:space="preserve">Big Delta  </v>
      </c>
      <c r="Y32" s="85" t="str">
        <f>IFERROR(AVERAGE(DoNotChange[[#This Row],[RI_IQ1]],DoNotChange[[#This Row],[RI_IQ2]],DoNotChange[[#This Row],[RI_IQ3]]),"ERROR")</f>
        <v>ERROR</v>
      </c>
      <c r="Z32" s="93" t="str">
        <f>DoNotChange[[#This Row],[Community]]</f>
        <v xml:space="preserve">Big Delta  </v>
      </c>
      <c r="AA32" s="84">
        <f>IF(DoNotChange[[#This Row],[SNAP_PercentagePoints]]&gt;20%,1, IF(DoNotChange[[#This Row],[SNAP_PercentagePoints]]&lt;=10%, 3, 2))</f>
        <v>3</v>
      </c>
      <c r="AB32" s="93" t="str">
        <f>DoNotChange[[#This Row],[Community]]</f>
        <v xml:space="preserve">Big Delta  </v>
      </c>
      <c r="AC32" s="84">
        <f>IF(DoNotChange[[#This Row],[Poverty_PercentagePoints]]&gt;20%,1, IF(DoNotChange[[#This Row],[Poverty_PercentagePoints]]&lt;=10%, 3, 2))</f>
        <v>2</v>
      </c>
      <c r="AD32" s="93" t="str">
        <f>DoNotChange[[#This Row],[Community]]</f>
        <v xml:space="preserve">Big Delta  </v>
      </c>
      <c r="AE32" s="84">
        <f>IF(DoNotChange[[#This Row],[FTE_PercentagePoints]]&lt;=30%,1, IF(DoNotChange[[#This Row],[FTE_PercentagePoints]]&gt;50%, 3, 2))</f>
        <v>3</v>
      </c>
      <c r="AF32" s="93" t="str">
        <f>DoNotChange[[#This Row],[Community]]</f>
        <v xml:space="preserve">Big Delta  </v>
      </c>
      <c r="AG32" s="86">
        <f>AVERAGE(DoNotChange[[#This Row],[SNAP_FCI]],DoNotChange[[#This Row],[Poverty_FCI]],DoNotChange[[#This Row],[FTE_FCI]])</f>
        <v>2.6666666666666665</v>
      </c>
      <c r="AH32" s="112"/>
      <c r="AI32" s="86">
        <f>IF(DoNotChange[[#This Row],[Village_FCI]]&gt;2.5, 0.24, IF(DoNotChange[[#This Row],[Village_FCI]]&lt;=1.5, 0.06, 0.15))</f>
        <v>0.24</v>
      </c>
      <c r="AJ32" s="86">
        <f>IF(DoNotChange[[#This Row],[Village_FCI]]&gt;2.5, 0.15, IF(DoNotChange[[#This Row],[Village_FCI]]&lt;=1.5, "FALSE", 0.06))</f>
        <v>0.15</v>
      </c>
      <c r="AK32" s="115">
        <f>(1/DoNotChange[[#This Row],[IQ1_Average]]+1/DoNotChange[[#This Row],[IQ2_Average]]+1/DoNotChange[[#This Row],[IQ3_Average]])</f>
        <v>4.5618777296736737E-5</v>
      </c>
      <c r="AL3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 s="84">
        <f>ROUND(DoNotChange[[#This Row],[MediumBurden
Threshold_Calc]],1)</f>
        <v>438.4</v>
      </c>
      <c r="AN32" s="88">
        <f>(DoNotChange[[#This Row],[3RI_Calculation
Medium]]/DoNotChange[[#This Row],[Y = 1/IQ1+1/IQ2+1/IQ3]])/12</f>
        <v>438.41595906672109</v>
      </c>
      <c r="AO32" s="88">
        <f>DoNotChange[[#This Row],[MediumBurden
Threshold_Calc]]*12</f>
        <v>5260.9915088006528</v>
      </c>
      <c r="AP32" s="137">
        <f>DoNotChange[[#This Row],[LowBurden
Annual]]/12</f>
        <v>274.00997441670069</v>
      </c>
      <c r="AQ32" s="88">
        <f>(DoNotChange[[#This Row],[3RI_Calculation
Low]]/DoNotChange[[#This Row],[Y = 1/IQ1+1/IQ2+1/IQ3]])</f>
        <v>3288.1196930004085</v>
      </c>
      <c r="AR32" s="95"/>
      <c r="AS32" s="93" t="str">
        <f>Table1422[[#This Row],[Community]]</f>
        <v xml:space="preserve">Big Delta  </v>
      </c>
      <c r="AT32" s="87">
        <f>Table1422[[#This Row],[IQ1_Average]]</f>
        <v>45748.2</v>
      </c>
      <c r="AU32" s="93" t="str">
        <f>DoNotChange[[#This Row],[Community]]</f>
        <v xml:space="preserve">Big Delta  </v>
      </c>
      <c r="AV32" s="96">
        <f>Table1422[[#This Row],[IQ2_Average]]</f>
        <v>74893.2</v>
      </c>
      <c r="AW32" s="93" t="str">
        <f>DoNotChange[[#This Row],[Community]]</f>
        <v xml:space="preserve">Big Delta  </v>
      </c>
      <c r="AX32" s="97">
        <f>Table1422[[#This Row],[IQ3_Average]]</f>
        <v>96083.199999999997</v>
      </c>
      <c r="AY32" s="93" t="str">
        <f>DoNotChange[[#This Row],[Community]]</f>
        <v xml:space="preserve">Big Delta  </v>
      </c>
      <c r="AZ32" s="89">
        <f>Table1422[[#This Row],[SNAP_Average 
(Percentage Points)]]/100</f>
        <v>0</v>
      </c>
      <c r="BA32" s="98" t="str">
        <f>DoNotChange[[#This Row],[Community]]</f>
        <v xml:space="preserve">Big Delta  </v>
      </c>
      <c r="BB32" s="89">
        <f>Table1422[[#This Row],[Poverty_Average
(Percentage Points)]]/100</f>
        <v>0.1215</v>
      </c>
      <c r="BC32" s="98" t="str">
        <f>DoNotChange[[#This Row],[Community]]</f>
        <v xml:space="preserve">Big Delta  </v>
      </c>
      <c r="BD32" s="89">
        <f>Table1422[[#This Row],[Full Time Employment_Average
(Percentage Points)]]/100</f>
        <v>0.5394000000000001</v>
      </c>
    </row>
    <row r="33" spans="1:56" s="99" customFormat="1" ht="14.25" x14ac:dyDescent="0.25">
      <c r="A33" s="93" t="str">
        <f>DoNotChange[[#This Row],[Community]]</f>
        <v xml:space="preserve">Big Lake  </v>
      </c>
      <c r="B3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 s="93" t="str">
        <f>DoNotChange[[#This Row],[Community]]</f>
        <v xml:space="preserve">Big Lake  </v>
      </c>
      <c r="D33" s="109">
        <f>IFERROR(DoNotChange[[#This Row],[Medium Burden Threshold]],"Cannot Calculate")</f>
        <v>293.5</v>
      </c>
      <c r="E33" s="118" t="str">
        <f>DoNotChange[[#This Row],[Community]]</f>
        <v xml:space="preserve">Big Lake  </v>
      </c>
      <c r="F33" s="109">
        <f>IFERROR(DoNotChange[[#This Row],[MediumBurden
Annual]], "Cannot Calculate")</f>
        <v>3522.4221702294631</v>
      </c>
      <c r="G33" s="93" t="str">
        <f>DoNotChange[[#This Row],[Community]]</f>
        <v xml:space="preserve">Big Lake  </v>
      </c>
      <c r="H33" s="140">
        <f>IFERROR(DoNotChange[[#This Row],[LowBurden
Threshold]],"Any fee will be at least a medium burden")</f>
        <v>183.45948803278452</v>
      </c>
      <c r="I33" s="118" t="str">
        <f>DoNotChange[[#This Row],[Community]]</f>
        <v xml:space="preserve">Big Lake  </v>
      </c>
      <c r="J33" s="109">
        <f>IFERROR(DoNotChange[[#This Row],[LowBurden
Annual]], "Any fee will be at least a medium burden")</f>
        <v>2201.5138563934142</v>
      </c>
      <c r="K33" s="93" t="str">
        <f>DoNotChange[[#This Row],[Community]]</f>
        <v xml:space="preserve">Big Lake  </v>
      </c>
      <c r="L33" s="102">
        <f>Table1422[[#This Row],[Monthly Fees]]</f>
        <v>0</v>
      </c>
      <c r="M33" s="93" t="str">
        <f>DoNotChange[[#This Row],[Community]]</f>
        <v xml:space="preserve">Big Lake  </v>
      </c>
      <c r="N33" s="102">
        <f>DoNotChange[[#This Row],[Monthly_Fees]]*12</f>
        <v>0</v>
      </c>
      <c r="O33" s="93" t="str">
        <f>DoNotChange[[#This Row],[Community]]</f>
        <v xml:space="preserve">Big Lake  </v>
      </c>
      <c r="P33" s="94" t="str">
        <f>Table1422[[#This Row],[Notes]]</f>
        <v>The water and sewer charges are unknown</v>
      </c>
      <c r="Q33" s="95"/>
      <c r="R33" s="93" t="str">
        <f>DoNotChange[[#This Row],[Community]]</f>
        <v xml:space="preserve">Big Lake  </v>
      </c>
      <c r="S33" s="85" t="str">
        <f>IF(DoNotChange[[#This Row],[Annual_Fees]]/DoNotChange[[#This Row],[IQ1_Average]]&gt;0, DoNotChange[[#This Row],[Annual_Fees]]/DoNotChange[[#This Row],[IQ1_Average]], "Do not know fees")</f>
        <v>Do not know fees</v>
      </c>
      <c r="T33" s="93" t="str">
        <f>DoNotChange[[#This Row],[Community]]</f>
        <v xml:space="preserve">Big Lake  </v>
      </c>
      <c r="U33" s="85" t="str">
        <f>IF(DoNotChange[[#This Row],[Annual_Fees]]/DoNotChange[[#This Row],[IQ2_Average]]&gt;0, DoNotChange[[#This Row],[Annual_Fees]]/DoNotChange[[#This Row],[IQ2_Average]], "Do not know fees")</f>
        <v>Do not know fees</v>
      </c>
      <c r="V33" s="93" t="str">
        <f>DoNotChange[[#This Row],[Community]]</f>
        <v xml:space="preserve">Big Lake  </v>
      </c>
      <c r="W33" s="85" t="str">
        <f>IF(DoNotChange[[#This Row],[Annual_Fees]]/DoNotChange[[#This Row],[IQ3_Average]]&gt;0,DoNotChange[[#This Row],[Annual_Fees]]/DoNotChange[[#This Row],[IQ3_Average]], "Do not know fees")</f>
        <v>Do not know fees</v>
      </c>
      <c r="X33" s="93" t="str">
        <f>DoNotChange[[#This Row],[Community]]</f>
        <v xml:space="preserve">Big Lake  </v>
      </c>
      <c r="Y33" s="85" t="str">
        <f>IFERROR(AVERAGE(DoNotChange[[#This Row],[RI_IQ1]],DoNotChange[[#This Row],[RI_IQ2]],DoNotChange[[#This Row],[RI_IQ3]]),"ERROR")</f>
        <v>ERROR</v>
      </c>
      <c r="Z33" s="93" t="str">
        <f>DoNotChange[[#This Row],[Community]]</f>
        <v xml:space="preserve">Big Lake  </v>
      </c>
      <c r="AA33" s="84">
        <f>IF(DoNotChange[[#This Row],[SNAP_PercentagePoints]]&gt;20%,1, IF(DoNotChange[[#This Row],[SNAP_PercentagePoints]]&lt;=10%, 3, 2))</f>
        <v>3</v>
      </c>
      <c r="AB33" s="93" t="str">
        <f>DoNotChange[[#This Row],[Community]]</f>
        <v xml:space="preserve">Big Lake  </v>
      </c>
      <c r="AC33" s="84">
        <f>IF(DoNotChange[[#This Row],[Poverty_PercentagePoints]]&gt;20%,1, IF(DoNotChange[[#This Row],[Poverty_PercentagePoints]]&lt;=10%, 3, 2))</f>
        <v>2</v>
      </c>
      <c r="AD33" s="93" t="str">
        <f>DoNotChange[[#This Row],[Community]]</f>
        <v xml:space="preserve">Big Lake  </v>
      </c>
      <c r="AE33" s="84">
        <f>IF(DoNotChange[[#This Row],[FTE_PercentagePoints]]&lt;=30%,1, IF(DoNotChange[[#This Row],[FTE_PercentagePoints]]&gt;50%, 3, 2))</f>
        <v>3</v>
      </c>
      <c r="AF33" s="93" t="str">
        <f>DoNotChange[[#This Row],[Community]]</f>
        <v xml:space="preserve">Big Lake  </v>
      </c>
      <c r="AG33" s="86">
        <f>AVERAGE(DoNotChange[[#This Row],[SNAP_FCI]],DoNotChange[[#This Row],[Poverty_FCI]],DoNotChange[[#This Row],[FTE_FCI]])</f>
        <v>2.6666666666666665</v>
      </c>
      <c r="AH33" s="112"/>
      <c r="AI33" s="86">
        <f>IF(DoNotChange[[#This Row],[Village_FCI]]&gt;2.5, 0.24, IF(DoNotChange[[#This Row],[Village_FCI]]&lt;=1.5, 0.06, 0.15))</f>
        <v>0.24</v>
      </c>
      <c r="AJ33" s="86">
        <f>IF(DoNotChange[[#This Row],[Village_FCI]]&gt;2.5, 0.15, IF(DoNotChange[[#This Row],[Village_FCI]]&lt;=1.5, "FALSE", 0.06))</f>
        <v>0.15</v>
      </c>
      <c r="AK33" s="115">
        <f>(1/DoNotChange[[#This Row],[IQ1_Average]]+1/DoNotChange[[#This Row],[IQ2_Average]]+1/DoNotChange[[#This Row],[IQ3_Average]])</f>
        <v>6.8134933407021321E-5</v>
      </c>
      <c r="AL3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 s="84">
        <f>ROUND(DoNotChange[[#This Row],[MediumBurden
Threshold_Calc]],1)</f>
        <v>293.5</v>
      </c>
      <c r="AN33" s="88">
        <f>(DoNotChange[[#This Row],[3RI_Calculation
Medium]]/DoNotChange[[#This Row],[Y = 1/IQ1+1/IQ2+1/IQ3]])/12</f>
        <v>293.53518085245526</v>
      </c>
      <c r="AO33" s="88">
        <f>DoNotChange[[#This Row],[MediumBurden
Threshold_Calc]]*12</f>
        <v>3522.4221702294631</v>
      </c>
      <c r="AP33" s="137">
        <f>DoNotChange[[#This Row],[LowBurden
Annual]]/12</f>
        <v>183.45948803278452</v>
      </c>
      <c r="AQ33" s="88">
        <f>(DoNotChange[[#This Row],[3RI_Calculation
Low]]/DoNotChange[[#This Row],[Y = 1/IQ1+1/IQ2+1/IQ3]])</f>
        <v>2201.5138563934142</v>
      </c>
      <c r="AR33" s="95"/>
      <c r="AS33" s="93" t="str">
        <f>Table1422[[#This Row],[Community]]</f>
        <v xml:space="preserve">Big Lake  </v>
      </c>
      <c r="AT33" s="87">
        <f>Table1422[[#This Row],[IQ1_Average]]</f>
        <v>25828</v>
      </c>
      <c r="AU33" s="93" t="str">
        <f>DoNotChange[[#This Row],[Community]]</f>
        <v xml:space="preserve">Big Lake  </v>
      </c>
      <c r="AV33" s="96">
        <f>Table1422[[#This Row],[IQ2_Average]]</f>
        <v>53811.8</v>
      </c>
      <c r="AW33" s="93" t="str">
        <f>DoNotChange[[#This Row],[Community]]</f>
        <v xml:space="preserve">Big Lake  </v>
      </c>
      <c r="AX33" s="97">
        <f>Table1422[[#This Row],[IQ3_Average]]</f>
        <v>92302.2</v>
      </c>
      <c r="AY33" s="93" t="str">
        <f>DoNotChange[[#This Row],[Community]]</f>
        <v xml:space="preserve">Big Lake  </v>
      </c>
      <c r="AZ33" s="89">
        <f>Table1422[[#This Row],[SNAP_Average 
(Percentage Points)]]/100</f>
        <v>9.5599999999999991E-2</v>
      </c>
      <c r="BA33" s="98" t="str">
        <f>DoNotChange[[#This Row],[Community]]</f>
        <v xml:space="preserve">Big Lake  </v>
      </c>
      <c r="BB33" s="89">
        <f>Table1422[[#This Row],[Poverty_Average
(Percentage Points)]]/100</f>
        <v>0.19820000000000002</v>
      </c>
      <c r="BC33" s="98" t="str">
        <f>DoNotChange[[#This Row],[Community]]</f>
        <v xml:space="preserve">Big Lake  </v>
      </c>
      <c r="BD33" s="89">
        <f>Table1422[[#This Row],[Full Time Employment_Average
(Percentage Points)]]/100</f>
        <v>0.59819999999999995</v>
      </c>
    </row>
    <row r="34" spans="1:56" s="99" customFormat="1" ht="14.25" x14ac:dyDescent="0.25">
      <c r="A34" s="93" t="str">
        <f>DoNotChange[[#This Row],[Community]]</f>
        <v xml:space="preserve">Birch Creek  </v>
      </c>
      <c r="B3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 s="93" t="str">
        <f>DoNotChange[[#This Row],[Community]]</f>
        <v xml:space="preserve">Birch Creek  </v>
      </c>
      <c r="D34" s="109" t="str">
        <f>IFERROR(DoNotChange[[#This Row],[Medium Burden Threshold]],"Cannot Calculate")</f>
        <v>Cannot Calculate</v>
      </c>
      <c r="E34" s="118" t="str">
        <f>DoNotChange[[#This Row],[Community]]</f>
        <v xml:space="preserve">Birch Creek  </v>
      </c>
      <c r="F34" s="109" t="str">
        <f>IFERROR(DoNotChange[[#This Row],[MediumBurden
Annual]], "Cannot Calculate")</f>
        <v>Cannot Calculate</v>
      </c>
      <c r="G34" s="93" t="str">
        <f>DoNotChange[[#This Row],[Community]]</f>
        <v xml:space="preserve">Birch Creek  </v>
      </c>
      <c r="H34" s="140" t="str">
        <f>IFERROR(DoNotChange[[#This Row],[LowBurden
Threshold]],"Any fee will be at least a medium burden")</f>
        <v>Any fee will be at least a medium burden</v>
      </c>
      <c r="I34" s="118" t="str">
        <f>DoNotChange[[#This Row],[Community]]</f>
        <v xml:space="preserve">Birch Creek  </v>
      </c>
      <c r="J34" s="109" t="str">
        <f>IFERROR(DoNotChange[[#This Row],[LowBurden
Annual]], "Any fee will be at least a medium burden")</f>
        <v>Any fee will be at least a medium burden</v>
      </c>
      <c r="K34" s="93" t="str">
        <f>DoNotChange[[#This Row],[Community]]</f>
        <v xml:space="preserve">Birch Creek  </v>
      </c>
      <c r="L34" s="102">
        <f>Table1422[[#This Row],[Monthly Fees]]</f>
        <v>0</v>
      </c>
      <c r="M34" s="93" t="str">
        <f>DoNotChange[[#This Row],[Community]]</f>
        <v xml:space="preserve">Birch Creek  </v>
      </c>
      <c r="N34" s="102">
        <f>DoNotChange[[#This Row],[Monthly_Fees]]*12</f>
        <v>0</v>
      </c>
      <c r="O34" s="93" t="str">
        <f>DoNotChange[[#This Row],[Community]]</f>
        <v xml:space="preserve">Birch Creek  </v>
      </c>
      <c r="P34" s="94" t="str">
        <f>Table1422[[#This Row],[Notes]]</f>
        <v>The water and sewer charges are unknown</v>
      </c>
      <c r="Q34" s="95"/>
      <c r="R34" s="93" t="str">
        <f>DoNotChange[[#This Row],[Community]]</f>
        <v xml:space="preserve">Birch Creek  </v>
      </c>
      <c r="S34" s="85" t="e">
        <f>IF(DoNotChange[[#This Row],[Annual_Fees]]/DoNotChange[[#This Row],[IQ1_Average]]&gt;0, DoNotChange[[#This Row],[Annual_Fees]]/DoNotChange[[#This Row],[IQ1_Average]], "Do not know fees")</f>
        <v>#DIV/0!</v>
      </c>
      <c r="T34" s="93" t="str">
        <f>DoNotChange[[#This Row],[Community]]</f>
        <v xml:space="preserve">Birch Creek  </v>
      </c>
      <c r="U34" s="85" t="e">
        <f>IF(DoNotChange[[#This Row],[Annual_Fees]]/DoNotChange[[#This Row],[IQ2_Average]]&gt;0, DoNotChange[[#This Row],[Annual_Fees]]/DoNotChange[[#This Row],[IQ2_Average]], "Do not know fees")</f>
        <v>#DIV/0!</v>
      </c>
      <c r="V34" s="93" t="str">
        <f>DoNotChange[[#This Row],[Community]]</f>
        <v xml:space="preserve">Birch Creek  </v>
      </c>
      <c r="W34" s="85" t="e">
        <f>IF(DoNotChange[[#This Row],[Annual_Fees]]/DoNotChange[[#This Row],[IQ3_Average]]&gt;0,DoNotChange[[#This Row],[Annual_Fees]]/DoNotChange[[#This Row],[IQ3_Average]], "Do not know fees")</f>
        <v>#DIV/0!</v>
      </c>
      <c r="X34" s="93" t="str">
        <f>DoNotChange[[#This Row],[Community]]</f>
        <v xml:space="preserve">Birch Creek  </v>
      </c>
      <c r="Y34" s="85" t="str">
        <f>IFERROR(AVERAGE(DoNotChange[[#This Row],[RI_IQ1]],DoNotChange[[#This Row],[RI_IQ2]],DoNotChange[[#This Row],[RI_IQ3]]),"ERROR")</f>
        <v>ERROR</v>
      </c>
      <c r="Z34" s="93" t="str">
        <f>DoNotChange[[#This Row],[Community]]</f>
        <v xml:space="preserve">Birch Creek  </v>
      </c>
      <c r="AA34" s="84">
        <f>IF(DoNotChange[[#This Row],[SNAP_PercentagePoints]]&gt;20%,1, IF(DoNotChange[[#This Row],[SNAP_PercentagePoints]]&lt;=10%, 3, 2))</f>
        <v>3</v>
      </c>
      <c r="AB34" s="93" t="str">
        <f>DoNotChange[[#This Row],[Community]]</f>
        <v xml:space="preserve">Birch Creek  </v>
      </c>
      <c r="AC34" s="84">
        <f>IF(DoNotChange[[#This Row],[Poverty_PercentagePoints]]&gt;20%,1, IF(DoNotChange[[#This Row],[Poverty_PercentagePoints]]&lt;=10%, 3, 2))</f>
        <v>1</v>
      </c>
      <c r="AD34" s="93" t="str">
        <f>DoNotChange[[#This Row],[Community]]</f>
        <v xml:space="preserve">Birch Creek  </v>
      </c>
      <c r="AE34" s="84">
        <f>IF(DoNotChange[[#This Row],[FTE_PercentagePoints]]&lt;=30%,1, IF(DoNotChange[[#This Row],[FTE_PercentagePoints]]&gt;50%, 3, 2))</f>
        <v>1</v>
      </c>
      <c r="AF34" s="93" t="str">
        <f>DoNotChange[[#This Row],[Community]]</f>
        <v xml:space="preserve">Birch Creek  </v>
      </c>
      <c r="AG34" s="86">
        <f>AVERAGE(DoNotChange[[#This Row],[SNAP_FCI]],DoNotChange[[#This Row],[Poverty_FCI]],DoNotChange[[#This Row],[FTE_FCI]])</f>
        <v>1.6666666666666667</v>
      </c>
      <c r="AH34" s="112"/>
      <c r="AI34" s="86">
        <f>IF(DoNotChange[[#This Row],[Village_FCI]]&gt;2.5, 0.24, IF(DoNotChange[[#This Row],[Village_FCI]]&lt;=1.5, 0.06, 0.15))</f>
        <v>0.15</v>
      </c>
      <c r="AJ34" s="86">
        <f>IF(DoNotChange[[#This Row],[Village_FCI]]&gt;2.5, 0.15, IF(DoNotChange[[#This Row],[Village_FCI]]&lt;=1.5, "FALSE", 0.06))</f>
        <v>0.06</v>
      </c>
      <c r="AK34" s="115" t="e">
        <f>(1/DoNotChange[[#This Row],[IQ1_Average]]+1/DoNotChange[[#This Row],[IQ2_Average]]+1/DoNotChange[[#This Row],[IQ3_Average]])</f>
        <v>#DIV/0!</v>
      </c>
      <c r="AL3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 s="84" t="e">
        <f>ROUND(DoNotChange[[#This Row],[MediumBurden
Threshold_Calc]],1)</f>
        <v>#DIV/0!</v>
      </c>
      <c r="AN34" s="88" t="e">
        <f>(DoNotChange[[#This Row],[3RI_Calculation
Medium]]/DoNotChange[[#This Row],[Y = 1/IQ1+1/IQ2+1/IQ3]])/12</f>
        <v>#DIV/0!</v>
      </c>
      <c r="AO34" s="88" t="e">
        <f>DoNotChange[[#This Row],[MediumBurden
Threshold_Calc]]*12</f>
        <v>#DIV/0!</v>
      </c>
      <c r="AP34" s="137" t="e">
        <f>DoNotChange[[#This Row],[LowBurden
Annual]]/12</f>
        <v>#DIV/0!</v>
      </c>
      <c r="AQ34" s="88" t="e">
        <f>(DoNotChange[[#This Row],[3RI_Calculation
Low]]/DoNotChange[[#This Row],[Y = 1/IQ1+1/IQ2+1/IQ3]])</f>
        <v>#DIV/0!</v>
      </c>
      <c r="AR34" s="95"/>
      <c r="AS34" s="93" t="str">
        <f>Table1422[[#This Row],[Community]]</f>
        <v xml:space="preserve">Birch Creek  </v>
      </c>
      <c r="AT34" s="87" t="e">
        <f>Table1422[[#This Row],[IQ1_Average]]</f>
        <v>#DIV/0!</v>
      </c>
      <c r="AU34" s="93" t="str">
        <f>DoNotChange[[#This Row],[Community]]</f>
        <v xml:space="preserve">Birch Creek  </v>
      </c>
      <c r="AV34" s="96" t="e">
        <f>Table1422[[#This Row],[IQ2_Average]]</f>
        <v>#DIV/0!</v>
      </c>
      <c r="AW34" s="93" t="str">
        <f>DoNotChange[[#This Row],[Community]]</f>
        <v xml:space="preserve">Birch Creek  </v>
      </c>
      <c r="AX34" s="97" t="e">
        <f>Table1422[[#This Row],[IQ3_Average]]</f>
        <v>#DIV/0!</v>
      </c>
      <c r="AY34" s="93" t="str">
        <f>DoNotChange[[#This Row],[Community]]</f>
        <v xml:space="preserve">Birch Creek  </v>
      </c>
      <c r="AZ34" s="89">
        <f>Table1422[[#This Row],[SNAP_Average 
(Percentage Points)]]/100</f>
        <v>0</v>
      </c>
      <c r="BA34" s="98" t="str">
        <f>DoNotChange[[#This Row],[Community]]</f>
        <v xml:space="preserve">Birch Creek  </v>
      </c>
      <c r="BB34" s="89">
        <f>Table1422[[#This Row],[Poverty_Average
(Percentage Points)]]/100</f>
        <v>1</v>
      </c>
      <c r="BC34" s="98" t="str">
        <f>DoNotChange[[#This Row],[Community]]</f>
        <v xml:space="preserve">Birch Creek  </v>
      </c>
      <c r="BD34" s="89">
        <f>Table1422[[#This Row],[Full Time Employment_Average
(Percentage Points)]]/100</f>
        <v>0</v>
      </c>
    </row>
    <row r="35" spans="1:56" s="99" customFormat="1" ht="14.25" x14ac:dyDescent="0.25">
      <c r="A35" s="93" t="str">
        <f>DoNotChange[[#This Row],[Community]]</f>
        <v xml:space="preserve">Brevig Mission </v>
      </c>
      <c r="B3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5" s="93" t="str">
        <f>DoNotChange[[#This Row],[Community]]</f>
        <v xml:space="preserve">Brevig Mission </v>
      </c>
      <c r="D35" s="109">
        <f>IFERROR(DoNotChange[[#This Row],[Medium Burden Threshold]],"Cannot Calculate")</f>
        <v>58.2</v>
      </c>
      <c r="E35" s="118" t="str">
        <f>DoNotChange[[#This Row],[Community]]</f>
        <v xml:space="preserve">Brevig Mission </v>
      </c>
      <c r="F35" s="109">
        <f>IFERROR(DoNotChange[[#This Row],[MediumBurden
Annual]], "Cannot Calculate")</f>
        <v>698.26802492561046</v>
      </c>
      <c r="G35" s="93" t="str">
        <f>DoNotChange[[#This Row],[Community]]</f>
        <v xml:space="preserve">Brevig Mission </v>
      </c>
      <c r="H35" s="140" t="str">
        <f>IFERROR(DoNotChange[[#This Row],[LowBurden
Threshold]],"Any fee will be at least a medium burden")</f>
        <v>Any fee will be at least a medium burden</v>
      </c>
      <c r="I35" s="118" t="str">
        <f>DoNotChange[[#This Row],[Community]]</f>
        <v xml:space="preserve">Brevig Mission </v>
      </c>
      <c r="J35" s="109" t="str">
        <f>IFERROR(DoNotChange[[#This Row],[LowBurden
Annual]], "Any fee will be at least a medium burden")</f>
        <v>Any fee will be at least a medium burden</v>
      </c>
      <c r="K35" s="93" t="str">
        <f>DoNotChange[[#This Row],[Community]]</f>
        <v xml:space="preserve">Brevig Mission </v>
      </c>
      <c r="L35" s="102">
        <f>Table1422[[#This Row],[Monthly Fees]]</f>
        <v>120</v>
      </c>
      <c r="M35" s="93" t="str">
        <f>DoNotChange[[#This Row],[Community]]</f>
        <v xml:space="preserve">Brevig Mission </v>
      </c>
      <c r="N35" s="102">
        <f>DoNotChange[[#This Row],[Monthly_Fees]]*12</f>
        <v>1440</v>
      </c>
      <c r="O35" s="93" t="str">
        <f>DoNotChange[[#This Row],[Community]]</f>
        <v xml:space="preserve">Brevig Mission </v>
      </c>
      <c r="P35" s="94" t="str">
        <f>Table1422[[#This Row],[Notes]]</f>
        <v>This is the reported user fee for combined water and sewer services.</v>
      </c>
      <c r="Q35" s="95"/>
      <c r="R35" s="93" t="str">
        <f>DoNotChange[[#This Row],[Community]]</f>
        <v xml:space="preserve">Brevig Mission </v>
      </c>
      <c r="S35" s="85">
        <f>IF(DoNotChange[[#This Row],[Annual_Fees]]/DoNotChange[[#This Row],[IQ1_Average]]&gt;0, DoNotChange[[#This Row],[Annual_Fees]]/DoNotChange[[#This Row],[IQ1_Average]], "Do not know fees")</f>
        <v>6.5987242466456486E-2</v>
      </c>
      <c r="T35" s="93" t="str">
        <f>DoNotChange[[#This Row],[Community]]</f>
        <v xml:space="preserve">Brevig Mission </v>
      </c>
      <c r="U35" s="85">
        <f>IF(DoNotChange[[#This Row],[Annual_Fees]]/DoNotChange[[#This Row],[IQ2_Average]]&gt;0, DoNotChange[[#This Row],[Annual_Fees]]/DoNotChange[[#This Row],[IQ2_Average]], "Do not know fees")</f>
        <v>3.4162728463246597E-2</v>
      </c>
      <c r="V35" s="93" t="str">
        <f>DoNotChange[[#This Row],[Community]]</f>
        <v xml:space="preserve">Brevig Mission </v>
      </c>
      <c r="W35" s="85">
        <f>IF(DoNotChange[[#This Row],[Annual_Fees]]/DoNotChange[[#This Row],[IQ3_Average]]&gt;0,DoNotChange[[#This Row],[Annual_Fees]]/DoNotChange[[#This Row],[IQ3_Average]], "Do not know fees")</f>
        <v>2.3584751148118789E-2</v>
      </c>
      <c r="X35" s="93" t="str">
        <f>DoNotChange[[#This Row],[Community]]</f>
        <v xml:space="preserve">Brevig Mission </v>
      </c>
      <c r="Y35" s="85">
        <f>IFERROR(AVERAGE(DoNotChange[[#This Row],[RI_IQ1]],DoNotChange[[#This Row],[RI_IQ2]],DoNotChange[[#This Row],[RI_IQ3]]),"ERROR")</f>
        <v>4.1244907359273962E-2</v>
      </c>
      <c r="Z35" s="93" t="str">
        <f>DoNotChange[[#This Row],[Community]]</f>
        <v xml:space="preserve">Brevig Mission </v>
      </c>
      <c r="AA35" s="84">
        <f>IF(DoNotChange[[#This Row],[SNAP_PercentagePoints]]&gt;20%,1, IF(DoNotChange[[#This Row],[SNAP_PercentagePoints]]&lt;=10%, 3, 2))</f>
        <v>1</v>
      </c>
      <c r="AB35" s="93" t="str">
        <f>DoNotChange[[#This Row],[Community]]</f>
        <v xml:space="preserve">Brevig Mission </v>
      </c>
      <c r="AC35" s="84">
        <f>IF(DoNotChange[[#This Row],[Poverty_PercentagePoints]]&gt;20%,1, IF(DoNotChange[[#This Row],[Poverty_PercentagePoints]]&lt;=10%, 3, 2))</f>
        <v>1</v>
      </c>
      <c r="AD35" s="93" t="str">
        <f>DoNotChange[[#This Row],[Community]]</f>
        <v xml:space="preserve">Brevig Mission </v>
      </c>
      <c r="AE35" s="84">
        <f>IF(DoNotChange[[#This Row],[FTE_PercentagePoints]]&lt;=30%,1, IF(DoNotChange[[#This Row],[FTE_PercentagePoints]]&gt;50%, 3, 2))</f>
        <v>1</v>
      </c>
      <c r="AF35" s="93" t="str">
        <f>DoNotChange[[#This Row],[Community]]</f>
        <v xml:space="preserve">Brevig Mission </v>
      </c>
      <c r="AG35" s="86">
        <f>AVERAGE(DoNotChange[[#This Row],[SNAP_FCI]],DoNotChange[[#This Row],[Poverty_FCI]],DoNotChange[[#This Row],[FTE_FCI]])</f>
        <v>1</v>
      </c>
      <c r="AH35" s="112"/>
      <c r="AI35" s="86">
        <f>IF(DoNotChange[[#This Row],[Village_FCI]]&gt;2.5, 0.24, IF(DoNotChange[[#This Row],[Village_FCI]]&lt;=1.5, 0.06, 0.15))</f>
        <v>0.06</v>
      </c>
      <c r="AJ35" s="86" t="str">
        <f>IF(DoNotChange[[#This Row],[Village_FCI]]&gt;2.5, 0.15, IF(DoNotChange[[#This Row],[Village_FCI]]&lt;=1.5, "FALSE", 0.06))</f>
        <v>FALSE</v>
      </c>
      <c r="AK35" s="115">
        <f>(1/DoNotChange[[#This Row],[IQ1_Average]]+1/DoNotChange[[#This Row],[IQ2_Average]]+1/DoNotChange[[#This Row],[IQ3_Average]])</f>
        <v>8.5926890331820737E-5</v>
      </c>
      <c r="AL3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 s="84">
        <f>ROUND(DoNotChange[[#This Row],[MediumBurden
Threshold_Calc]],1)</f>
        <v>58.2</v>
      </c>
      <c r="AN35" s="88">
        <f>(DoNotChange[[#This Row],[3RI_Calculation
Medium]]/DoNotChange[[#This Row],[Y = 1/IQ1+1/IQ2+1/IQ3]])/12</f>
        <v>58.189002077134205</v>
      </c>
      <c r="AO35" s="88">
        <f>DoNotChange[[#This Row],[MediumBurden
Threshold_Calc]]*12</f>
        <v>698.26802492561046</v>
      </c>
      <c r="AP35" s="137" t="e">
        <f>DoNotChange[[#This Row],[LowBurden
Annual]]/12</f>
        <v>#VALUE!</v>
      </c>
      <c r="AQ35" s="88" t="e">
        <f>(DoNotChange[[#This Row],[3RI_Calculation
Low]]/DoNotChange[[#This Row],[Y = 1/IQ1+1/IQ2+1/IQ3]])</f>
        <v>#VALUE!</v>
      </c>
      <c r="AR35" s="95"/>
      <c r="AS35" s="93" t="str">
        <f>Table1422[[#This Row],[Community]]</f>
        <v xml:space="preserve">Brevig Mission </v>
      </c>
      <c r="AT35" s="87">
        <f>Table1422[[#This Row],[IQ1_Average]]</f>
        <v>21822.400000000001</v>
      </c>
      <c r="AU35" s="93" t="str">
        <f>DoNotChange[[#This Row],[Community]]</f>
        <v xml:space="preserve">Brevig Mission </v>
      </c>
      <c r="AV35" s="96">
        <f>Table1422[[#This Row],[IQ2_Average]]</f>
        <v>42151.199999999997</v>
      </c>
      <c r="AW35" s="93" t="str">
        <f>DoNotChange[[#This Row],[Community]]</f>
        <v xml:space="preserve">Brevig Mission </v>
      </c>
      <c r="AX35" s="97">
        <f>Table1422[[#This Row],[IQ3_Average]]</f>
        <v>61056.4</v>
      </c>
      <c r="AY35" s="93" t="str">
        <f>DoNotChange[[#This Row],[Community]]</f>
        <v xml:space="preserve">Brevig Mission </v>
      </c>
      <c r="AZ35" s="89">
        <f>Table1422[[#This Row],[SNAP_Average 
(Percentage Points)]]/100</f>
        <v>0.73580000000000001</v>
      </c>
      <c r="BA35" s="98" t="str">
        <f>DoNotChange[[#This Row],[Community]]</f>
        <v xml:space="preserve">Brevig Mission </v>
      </c>
      <c r="BB35" s="89">
        <f>Table1422[[#This Row],[Poverty_Average
(Percentage Points)]]/100</f>
        <v>0.58560000000000001</v>
      </c>
      <c r="BC35" s="98" t="str">
        <f>DoNotChange[[#This Row],[Community]]</f>
        <v xml:space="preserve">Brevig Mission </v>
      </c>
      <c r="BD35" s="89">
        <f>Table1422[[#This Row],[Full Time Employment_Average
(Percentage Points)]]/100</f>
        <v>0.19399999999999998</v>
      </c>
    </row>
    <row r="36" spans="1:56" s="99" customFormat="1" ht="14.25" x14ac:dyDescent="0.25">
      <c r="A36" s="93" t="str">
        <f>DoNotChange[[#This Row],[Community]]</f>
        <v xml:space="preserve">Buckland </v>
      </c>
      <c r="B3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6" s="93" t="str">
        <f>DoNotChange[[#This Row],[Community]]</f>
        <v xml:space="preserve">Buckland </v>
      </c>
      <c r="D36" s="109">
        <f>IFERROR(DoNotChange[[#This Row],[Medium Burden Threshold]],"Cannot Calculate")</f>
        <v>74.2</v>
      </c>
      <c r="E36" s="118" t="str">
        <f>DoNotChange[[#This Row],[Community]]</f>
        <v xml:space="preserve">Buckland </v>
      </c>
      <c r="F36" s="109">
        <f>IFERROR(DoNotChange[[#This Row],[MediumBurden
Annual]], "Cannot Calculate")</f>
        <v>890.72001697960127</v>
      </c>
      <c r="G36" s="93" t="str">
        <f>DoNotChange[[#This Row],[Community]]</f>
        <v xml:space="preserve">Buckland </v>
      </c>
      <c r="H36" s="140" t="str">
        <f>IFERROR(DoNotChange[[#This Row],[LowBurden
Threshold]],"Any fee will be at least a medium burden")</f>
        <v>Any fee will be at least a medium burden</v>
      </c>
      <c r="I36" s="118" t="str">
        <f>DoNotChange[[#This Row],[Community]]</f>
        <v xml:space="preserve">Buckland </v>
      </c>
      <c r="J36" s="109" t="str">
        <f>IFERROR(DoNotChange[[#This Row],[LowBurden
Annual]], "Any fee will be at least a medium burden")</f>
        <v>Any fee will be at least a medium burden</v>
      </c>
      <c r="K36" s="93" t="str">
        <f>DoNotChange[[#This Row],[Community]]</f>
        <v xml:space="preserve">Buckland </v>
      </c>
      <c r="L36" s="102">
        <f>Table1422[[#This Row],[Monthly Fees]]</f>
        <v>89.5</v>
      </c>
      <c r="M36" s="93" t="str">
        <f>DoNotChange[[#This Row],[Community]]</f>
        <v xml:space="preserve">Buckland </v>
      </c>
      <c r="N36" s="102">
        <f>DoNotChange[[#This Row],[Monthly_Fees]]*12</f>
        <v>1074</v>
      </c>
      <c r="O36" s="93" t="str">
        <f>DoNotChange[[#This Row],[Community]]</f>
        <v xml:space="preserve">Buckland </v>
      </c>
      <c r="P36" s="94" t="str">
        <f>Table1422[[#This Row],[Notes]]</f>
        <v>This is the reported user fee for combined water and sewer services.</v>
      </c>
      <c r="Q36" s="95"/>
      <c r="R36" s="93" t="str">
        <f>DoNotChange[[#This Row],[Community]]</f>
        <v xml:space="preserve">Buckland </v>
      </c>
      <c r="S36" s="85">
        <f>IF(DoNotChange[[#This Row],[Annual_Fees]]/DoNotChange[[#This Row],[IQ1_Average]]&gt;0, DoNotChange[[#This Row],[Annual_Fees]]/DoNotChange[[#This Row],[IQ1_Average]], "Do not know fees")</f>
        <v>3.3384103695875168E-2</v>
      </c>
      <c r="T36" s="93" t="str">
        <f>DoNotChange[[#This Row],[Community]]</f>
        <v xml:space="preserve">Buckland </v>
      </c>
      <c r="U36" s="85">
        <f>IF(DoNotChange[[#This Row],[Annual_Fees]]/DoNotChange[[#This Row],[IQ2_Average]]&gt;0, DoNotChange[[#This Row],[Annual_Fees]]/DoNotChange[[#This Row],[IQ2_Average]], "Do not know fees")</f>
        <v>2.1618357487922707E-2</v>
      </c>
      <c r="V36" s="93" t="str">
        <f>DoNotChange[[#This Row],[Community]]</f>
        <v xml:space="preserve">Buckland </v>
      </c>
      <c r="W36" s="85">
        <f>IF(DoNotChange[[#This Row],[Annual_Fees]]/DoNotChange[[#This Row],[IQ3_Average]]&gt;0,DoNotChange[[#This Row],[Annual_Fees]]/DoNotChange[[#This Row],[IQ3_Average]], "Do not know fees")</f>
        <v>1.7343504744433608E-2</v>
      </c>
      <c r="X36" s="93" t="str">
        <f>DoNotChange[[#This Row],[Community]]</f>
        <v xml:space="preserve">Buckland </v>
      </c>
      <c r="Y36" s="85">
        <f>IFERROR(AVERAGE(DoNotChange[[#This Row],[RI_IQ1]],DoNotChange[[#This Row],[RI_IQ2]],DoNotChange[[#This Row],[RI_IQ3]]),"ERROR")</f>
        <v>2.4115321976077159E-2</v>
      </c>
      <c r="Z36" s="93" t="str">
        <f>DoNotChange[[#This Row],[Community]]</f>
        <v xml:space="preserve">Buckland </v>
      </c>
      <c r="AA36" s="84">
        <f>IF(DoNotChange[[#This Row],[SNAP_PercentagePoints]]&gt;20%,1, IF(DoNotChange[[#This Row],[SNAP_PercentagePoints]]&lt;=10%, 3, 2))</f>
        <v>1</v>
      </c>
      <c r="AB36" s="93" t="str">
        <f>DoNotChange[[#This Row],[Community]]</f>
        <v xml:space="preserve">Buckland </v>
      </c>
      <c r="AC36" s="84">
        <f>IF(DoNotChange[[#This Row],[Poverty_PercentagePoints]]&gt;20%,1, IF(DoNotChange[[#This Row],[Poverty_PercentagePoints]]&lt;=10%, 3, 2))</f>
        <v>1</v>
      </c>
      <c r="AD36" s="93" t="str">
        <f>DoNotChange[[#This Row],[Community]]</f>
        <v xml:space="preserve">Buckland </v>
      </c>
      <c r="AE36" s="84">
        <f>IF(DoNotChange[[#This Row],[FTE_PercentagePoints]]&lt;=30%,1, IF(DoNotChange[[#This Row],[FTE_PercentagePoints]]&gt;50%, 3, 2))</f>
        <v>1</v>
      </c>
      <c r="AF36" s="93" t="str">
        <f>DoNotChange[[#This Row],[Community]]</f>
        <v xml:space="preserve">Buckland </v>
      </c>
      <c r="AG36" s="86">
        <f>AVERAGE(DoNotChange[[#This Row],[SNAP_FCI]],DoNotChange[[#This Row],[Poverty_FCI]],DoNotChange[[#This Row],[FTE_FCI]])</f>
        <v>1</v>
      </c>
      <c r="AH36" s="112"/>
      <c r="AI36" s="86">
        <f>IF(DoNotChange[[#This Row],[Village_FCI]]&gt;2.5, 0.24, IF(DoNotChange[[#This Row],[Village_FCI]]&lt;=1.5, 0.06, 0.15))</f>
        <v>0.06</v>
      </c>
      <c r="AJ36" s="86" t="str">
        <f>IF(DoNotChange[[#This Row],[Village_FCI]]&gt;2.5, 0.15, IF(DoNotChange[[#This Row],[Village_FCI]]&lt;=1.5, "FALSE", 0.06))</f>
        <v>FALSE</v>
      </c>
      <c r="AK36" s="115">
        <f>(1/DoNotChange[[#This Row],[IQ1_Average]]+1/DoNotChange[[#This Row],[IQ2_Average]]+1/DoNotChange[[#This Row],[IQ3_Average]])</f>
        <v>6.7361234570047937E-5</v>
      </c>
      <c r="AL3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6" s="84">
        <f>ROUND(DoNotChange[[#This Row],[MediumBurden
Threshold_Calc]],1)</f>
        <v>74.2</v>
      </c>
      <c r="AN36" s="88">
        <f>(DoNotChange[[#This Row],[3RI_Calculation
Medium]]/DoNotChange[[#This Row],[Y = 1/IQ1+1/IQ2+1/IQ3]])/12</f>
        <v>74.226668081633434</v>
      </c>
      <c r="AO36" s="88">
        <f>DoNotChange[[#This Row],[MediumBurden
Threshold_Calc]]*12</f>
        <v>890.72001697960127</v>
      </c>
      <c r="AP36" s="137" t="e">
        <f>DoNotChange[[#This Row],[LowBurden
Annual]]/12</f>
        <v>#VALUE!</v>
      </c>
      <c r="AQ36" s="88" t="e">
        <f>(DoNotChange[[#This Row],[3RI_Calculation
Low]]/DoNotChange[[#This Row],[Y = 1/IQ1+1/IQ2+1/IQ3]])</f>
        <v>#VALUE!</v>
      </c>
      <c r="AR36" s="95"/>
      <c r="AS36" s="93" t="str">
        <f>Table1422[[#This Row],[Community]]</f>
        <v xml:space="preserve">Buckland </v>
      </c>
      <c r="AT36" s="87">
        <f>Table1422[[#This Row],[IQ1_Average]]</f>
        <v>32171</v>
      </c>
      <c r="AU36" s="93" t="str">
        <f>DoNotChange[[#This Row],[Community]]</f>
        <v xml:space="preserve">Buckland </v>
      </c>
      <c r="AV36" s="96">
        <f>Table1422[[#This Row],[IQ2_Average]]</f>
        <v>49680</v>
      </c>
      <c r="AW36" s="93" t="str">
        <f>DoNotChange[[#This Row],[Community]]</f>
        <v xml:space="preserve">Buckland </v>
      </c>
      <c r="AX36" s="97">
        <f>Table1422[[#This Row],[IQ3_Average]]</f>
        <v>61925.2</v>
      </c>
      <c r="AY36" s="93" t="str">
        <f>DoNotChange[[#This Row],[Community]]</f>
        <v xml:space="preserve">Buckland </v>
      </c>
      <c r="AZ36" s="89">
        <f>Table1422[[#This Row],[SNAP_Average 
(Percentage Points)]]/100</f>
        <v>0.53400000000000003</v>
      </c>
      <c r="BA36" s="98" t="str">
        <f>DoNotChange[[#This Row],[Community]]</f>
        <v xml:space="preserve">Buckland </v>
      </c>
      <c r="BB36" s="89">
        <f>Table1422[[#This Row],[Poverty_Average
(Percentage Points)]]/100</f>
        <v>0.27039999999999997</v>
      </c>
      <c r="BC36" s="98" t="str">
        <f>DoNotChange[[#This Row],[Community]]</f>
        <v xml:space="preserve">Buckland </v>
      </c>
      <c r="BD36" s="89">
        <f>Table1422[[#This Row],[Full Time Employment_Average
(Percentage Points)]]/100</f>
        <v>0.24679999999999999</v>
      </c>
    </row>
    <row r="37" spans="1:56" s="99" customFormat="1" ht="14.25" x14ac:dyDescent="0.25">
      <c r="A37" s="93" t="str">
        <f>DoNotChange[[#This Row],[Community]]</f>
        <v xml:space="preserve">Buffalo Soapstone  </v>
      </c>
      <c r="B3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7" s="93" t="str">
        <f>DoNotChange[[#This Row],[Community]]</f>
        <v xml:space="preserve">Buffalo Soapstone  </v>
      </c>
      <c r="D37" s="109">
        <f>IFERROR(DoNotChange[[#This Row],[Medium Burden Threshold]],"Cannot Calculate")</f>
        <v>204.6</v>
      </c>
      <c r="E37" s="118" t="str">
        <f>DoNotChange[[#This Row],[Community]]</f>
        <v xml:space="preserve">Buffalo Soapstone  </v>
      </c>
      <c r="F37" s="109">
        <f>IFERROR(DoNotChange[[#This Row],[MediumBurden
Annual]], "Cannot Calculate")</f>
        <v>2454.7882133214612</v>
      </c>
      <c r="G37" s="93" t="str">
        <f>DoNotChange[[#This Row],[Community]]</f>
        <v xml:space="preserve">Buffalo Soapstone  </v>
      </c>
      <c r="H37" s="140">
        <f>IFERROR(DoNotChange[[#This Row],[LowBurden
Threshold]],"Any fee will be at least a medium burden")</f>
        <v>81.826273777382042</v>
      </c>
      <c r="I37" s="118" t="str">
        <f>DoNotChange[[#This Row],[Community]]</f>
        <v xml:space="preserve">Buffalo Soapstone  </v>
      </c>
      <c r="J37" s="109">
        <f>IFERROR(DoNotChange[[#This Row],[LowBurden
Annual]], "Any fee will be at least a medium burden")</f>
        <v>981.91528532858445</v>
      </c>
      <c r="K37" s="93" t="str">
        <f>DoNotChange[[#This Row],[Community]]</f>
        <v xml:space="preserve">Buffalo Soapstone  </v>
      </c>
      <c r="L37" s="102">
        <f>Table1422[[#This Row],[Monthly Fees]]</f>
        <v>0</v>
      </c>
      <c r="M37" s="93" t="str">
        <f>DoNotChange[[#This Row],[Community]]</f>
        <v xml:space="preserve">Buffalo Soapstone  </v>
      </c>
      <c r="N37" s="102">
        <f>DoNotChange[[#This Row],[Monthly_Fees]]*12</f>
        <v>0</v>
      </c>
      <c r="O37" s="93" t="str">
        <f>DoNotChange[[#This Row],[Community]]</f>
        <v xml:space="preserve">Buffalo Soapstone  </v>
      </c>
      <c r="P37" s="94" t="str">
        <f>Table1422[[#This Row],[Notes]]</f>
        <v>The water and sewer charges are unknown</v>
      </c>
      <c r="Q37" s="95"/>
      <c r="R37" s="93" t="str">
        <f>DoNotChange[[#This Row],[Community]]</f>
        <v xml:space="preserve">Buffalo Soapstone  </v>
      </c>
      <c r="S37" s="85" t="str">
        <f>IF(DoNotChange[[#This Row],[Annual_Fees]]/DoNotChange[[#This Row],[IQ1_Average]]&gt;0, DoNotChange[[#This Row],[Annual_Fees]]/DoNotChange[[#This Row],[IQ1_Average]], "Do not know fees")</f>
        <v>Do not know fees</v>
      </c>
      <c r="T37" s="93" t="str">
        <f>DoNotChange[[#This Row],[Community]]</f>
        <v xml:space="preserve">Buffalo Soapstone  </v>
      </c>
      <c r="U37" s="85" t="str">
        <f>IF(DoNotChange[[#This Row],[Annual_Fees]]/DoNotChange[[#This Row],[IQ2_Average]]&gt;0, DoNotChange[[#This Row],[Annual_Fees]]/DoNotChange[[#This Row],[IQ2_Average]], "Do not know fees")</f>
        <v>Do not know fees</v>
      </c>
      <c r="V37" s="93" t="str">
        <f>DoNotChange[[#This Row],[Community]]</f>
        <v xml:space="preserve">Buffalo Soapstone  </v>
      </c>
      <c r="W37" s="85" t="str">
        <f>IF(DoNotChange[[#This Row],[Annual_Fees]]/DoNotChange[[#This Row],[IQ3_Average]]&gt;0,DoNotChange[[#This Row],[Annual_Fees]]/DoNotChange[[#This Row],[IQ3_Average]], "Do not know fees")</f>
        <v>Do not know fees</v>
      </c>
      <c r="X37" s="93" t="str">
        <f>DoNotChange[[#This Row],[Community]]</f>
        <v xml:space="preserve">Buffalo Soapstone  </v>
      </c>
      <c r="Y37" s="85" t="str">
        <f>IFERROR(AVERAGE(DoNotChange[[#This Row],[RI_IQ1]],DoNotChange[[#This Row],[RI_IQ2]],DoNotChange[[#This Row],[RI_IQ3]]),"ERROR")</f>
        <v>ERROR</v>
      </c>
      <c r="Z37" s="93" t="str">
        <f>DoNotChange[[#This Row],[Community]]</f>
        <v xml:space="preserve">Buffalo Soapstone  </v>
      </c>
      <c r="AA37" s="84">
        <f>IF(DoNotChange[[#This Row],[SNAP_PercentagePoints]]&gt;20%,1, IF(DoNotChange[[#This Row],[SNAP_PercentagePoints]]&lt;=10%, 3, 2))</f>
        <v>2</v>
      </c>
      <c r="AB37" s="93" t="str">
        <f>DoNotChange[[#This Row],[Community]]</f>
        <v xml:space="preserve">Buffalo Soapstone  </v>
      </c>
      <c r="AC37" s="84">
        <f>IF(DoNotChange[[#This Row],[Poverty_PercentagePoints]]&gt;20%,1, IF(DoNotChange[[#This Row],[Poverty_PercentagePoints]]&lt;=10%, 3, 2))</f>
        <v>1</v>
      </c>
      <c r="AD37" s="93" t="str">
        <f>DoNotChange[[#This Row],[Community]]</f>
        <v xml:space="preserve">Buffalo Soapstone  </v>
      </c>
      <c r="AE37" s="84">
        <f>IF(DoNotChange[[#This Row],[FTE_PercentagePoints]]&lt;=30%,1, IF(DoNotChange[[#This Row],[FTE_PercentagePoints]]&gt;50%, 3, 2))</f>
        <v>3</v>
      </c>
      <c r="AF37" s="93" t="str">
        <f>DoNotChange[[#This Row],[Community]]</f>
        <v xml:space="preserve">Buffalo Soapstone  </v>
      </c>
      <c r="AG37" s="86">
        <f>AVERAGE(DoNotChange[[#This Row],[SNAP_FCI]],DoNotChange[[#This Row],[Poverty_FCI]],DoNotChange[[#This Row],[FTE_FCI]])</f>
        <v>2</v>
      </c>
      <c r="AH37" s="112"/>
      <c r="AI37" s="86">
        <f>IF(DoNotChange[[#This Row],[Village_FCI]]&gt;2.5, 0.24, IF(DoNotChange[[#This Row],[Village_FCI]]&lt;=1.5, 0.06, 0.15))</f>
        <v>0.15</v>
      </c>
      <c r="AJ37" s="86">
        <f>IF(DoNotChange[[#This Row],[Village_FCI]]&gt;2.5, 0.15, IF(DoNotChange[[#This Row],[Village_FCI]]&lt;=1.5, "FALSE", 0.06))</f>
        <v>0.06</v>
      </c>
      <c r="AK37" s="115">
        <f>(1/DoNotChange[[#This Row],[IQ1_Average]]+1/DoNotChange[[#This Row],[IQ2_Average]]+1/DoNotChange[[#This Row],[IQ3_Average]])</f>
        <v>6.1105067714595994E-5</v>
      </c>
      <c r="AL3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7" s="84">
        <f>ROUND(DoNotChange[[#This Row],[MediumBurden
Threshold_Calc]],1)</f>
        <v>204.6</v>
      </c>
      <c r="AN37" s="88">
        <f>(DoNotChange[[#This Row],[3RI_Calculation
Medium]]/DoNotChange[[#This Row],[Y = 1/IQ1+1/IQ2+1/IQ3]])/12</f>
        <v>204.5656844434551</v>
      </c>
      <c r="AO37" s="88">
        <f>DoNotChange[[#This Row],[MediumBurden
Threshold_Calc]]*12</f>
        <v>2454.7882133214612</v>
      </c>
      <c r="AP37" s="137">
        <f>DoNotChange[[#This Row],[LowBurden
Annual]]/12</f>
        <v>81.826273777382042</v>
      </c>
      <c r="AQ37" s="88">
        <f>(DoNotChange[[#This Row],[3RI_Calculation
Low]]/DoNotChange[[#This Row],[Y = 1/IQ1+1/IQ2+1/IQ3]])</f>
        <v>981.91528532858445</v>
      </c>
      <c r="AR37" s="95"/>
      <c r="AS37" s="93" t="str">
        <f>Table1422[[#This Row],[Community]]</f>
        <v xml:space="preserve">Buffalo Soapstone  </v>
      </c>
      <c r="AT37" s="87">
        <f>Table1422[[#This Row],[IQ1_Average]]</f>
        <v>29970</v>
      </c>
      <c r="AU37" s="93" t="str">
        <f>DoNotChange[[#This Row],[Community]]</f>
        <v xml:space="preserve">Buffalo Soapstone  </v>
      </c>
      <c r="AV37" s="96">
        <f>Table1422[[#This Row],[IQ2_Average]]</f>
        <v>60831.199999999997</v>
      </c>
      <c r="AW37" s="93" t="str">
        <f>DoNotChange[[#This Row],[Community]]</f>
        <v xml:space="preserve">Buffalo Soapstone  </v>
      </c>
      <c r="AX37" s="97">
        <f>Table1422[[#This Row],[IQ3_Average]]</f>
        <v>88500</v>
      </c>
      <c r="AY37" s="93" t="str">
        <f>DoNotChange[[#This Row],[Community]]</f>
        <v xml:space="preserve">Buffalo Soapstone  </v>
      </c>
      <c r="AZ37" s="89">
        <f>Table1422[[#This Row],[SNAP_Average 
(Percentage Points)]]/100</f>
        <v>0.154</v>
      </c>
      <c r="BA37" s="98" t="str">
        <f>DoNotChange[[#This Row],[Community]]</f>
        <v xml:space="preserve">Buffalo Soapstone  </v>
      </c>
      <c r="BB37" s="89">
        <f>Table1422[[#This Row],[Poverty_Average
(Percentage Points)]]/100</f>
        <v>0.28460000000000002</v>
      </c>
      <c r="BC37" s="98" t="str">
        <f>DoNotChange[[#This Row],[Community]]</f>
        <v xml:space="preserve">Buffalo Soapstone  </v>
      </c>
      <c r="BD37" s="89">
        <f>Table1422[[#This Row],[Full Time Employment_Average
(Percentage Points)]]/100</f>
        <v>0.52859999999999996</v>
      </c>
    </row>
    <row r="38" spans="1:56" s="99" customFormat="1" ht="14.25" x14ac:dyDescent="0.25">
      <c r="A38" s="93" t="str">
        <f>DoNotChange[[#This Row],[Community]]</f>
        <v xml:space="preserve">Butte  </v>
      </c>
      <c r="B3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8" s="93" t="str">
        <f>DoNotChange[[#This Row],[Community]]</f>
        <v xml:space="preserve">Butte  </v>
      </c>
      <c r="D38" s="109">
        <f>IFERROR(DoNotChange[[#This Row],[Medium Burden Threshold]],"Cannot Calculate")</f>
        <v>478.4</v>
      </c>
      <c r="E38" s="118" t="str">
        <f>DoNotChange[[#This Row],[Community]]</f>
        <v xml:space="preserve">Butte  </v>
      </c>
      <c r="F38" s="109">
        <f>IFERROR(DoNotChange[[#This Row],[MediumBurden
Annual]], "Cannot Calculate")</f>
        <v>5741.0923163463121</v>
      </c>
      <c r="G38" s="93" t="str">
        <f>DoNotChange[[#This Row],[Community]]</f>
        <v xml:space="preserve">Butte  </v>
      </c>
      <c r="H38" s="140">
        <f>IFERROR(DoNotChange[[#This Row],[LowBurden
Threshold]],"Any fee will be at least a medium burden")</f>
        <v>299.01522480970374</v>
      </c>
      <c r="I38" s="118" t="str">
        <f>DoNotChange[[#This Row],[Community]]</f>
        <v xml:space="preserve">Butte  </v>
      </c>
      <c r="J38" s="109">
        <f>IFERROR(DoNotChange[[#This Row],[LowBurden
Annual]], "Any fee will be at least a medium burden")</f>
        <v>3588.1826977164451</v>
      </c>
      <c r="K38" s="93" t="str">
        <f>DoNotChange[[#This Row],[Community]]</f>
        <v xml:space="preserve">Butte  </v>
      </c>
      <c r="L38" s="102">
        <f>Table1422[[#This Row],[Monthly Fees]]</f>
        <v>0</v>
      </c>
      <c r="M38" s="93" t="str">
        <f>DoNotChange[[#This Row],[Community]]</f>
        <v xml:space="preserve">Butte  </v>
      </c>
      <c r="N38" s="102">
        <f>DoNotChange[[#This Row],[Monthly_Fees]]*12</f>
        <v>0</v>
      </c>
      <c r="O38" s="93" t="str">
        <f>DoNotChange[[#This Row],[Community]]</f>
        <v xml:space="preserve">Butte  </v>
      </c>
      <c r="P38" s="94" t="str">
        <f>Table1422[[#This Row],[Notes]]</f>
        <v>The water and sewer charges are unknown</v>
      </c>
      <c r="Q38" s="95"/>
      <c r="R38" s="93" t="str">
        <f>DoNotChange[[#This Row],[Community]]</f>
        <v xml:space="preserve">Butte  </v>
      </c>
      <c r="S38" s="85" t="str">
        <f>IF(DoNotChange[[#This Row],[Annual_Fees]]/DoNotChange[[#This Row],[IQ1_Average]]&gt;0, DoNotChange[[#This Row],[Annual_Fees]]/DoNotChange[[#This Row],[IQ1_Average]], "Do not know fees")</f>
        <v>Do not know fees</v>
      </c>
      <c r="T38" s="93" t="str">
        <f>DoNotChange[[#This Row],[Community]]</f>
        <v xml:space="preserve">Butte  </v>
      </c>
      <c r="U38" s="85" t="str">
        <f>IF(DoNotChange[[#This Row],[Annual_Fees]]/DoNotChange[[#This Row],[IQ2_Average]]&gt;0, DoNotChange[[#This Row],[Annual_Fees]]/DoNotChange[[#This Row],[IQ2_Average]], "Do not know fees")</f>
        <v>Do not know fees</v>
      </c>
      <c r="V38" s="93" t="str">
        <f>DoNotChange[[#This Row],[Community]]</f>
        <v xml:space="preserve">Butte  </v>
      </c>
      <c r="W38" s="85" t="str">
        <f>IF(DoNotChange[[#This Row],[Annual_Fees]]/DoNotChange[[#This Row],[IQ3_Average]]&gt;0,DoNotChange[[#This Row],[Annual_Fees]]/DoNotChange[[#This Row],[IQ3_Average]], "Do not know fees")</f>
        <v>Do not know fees</v>
      </c>
      <c r="X38" s="93" t="str">
        <f>DoNotChange[[#This Row],[Community]]</f>
        <v xml:space="preserve">Butte  </v>
      </c>
      <c r="Y38" s="85" t="str">
        <f>IFERROR(AVERAGE(DoNotChange[[#This Row],[RI_IQ1]],DoNotChange[[#This Row],[RI_IQ2]],DoNotChange[[#This Row],[RI_IQ3]]),"ERROR")</f>
        <v>ERROR</v>
      </c>
      <c r="Z38" s="93" t="str">
        <f>DoNotChange[[#This Row],[Community]]</f>
        <v xml:space="preserve">Butte  </v>
      </c>
      <c r="AA38" s="84">
        <f>IF(DoNotChange[[#This Row],[SNAP_PercentagePoints]]&gt;20%,1, IF(DoNotChange[[#This Row],[SNAP_PercentagePoints]]&lt;=10%, 3, 2))</f>
        <v>3</v>
      </c>
      <c r="AB38" s="93" t="str">
        <f>DoNotChange[[#This Row],[Community]]</f>
        <v xml:space="preserve">Butte  </v>
      </c>
      <c r="AC38" s="84">
        <f>IF(DoNotChange[[#This Row],[Poverty_PercentagePoints]]&gt;20%,1, IF(DoNotChange[[#This Row],[Poverty_PercentagePoints]]&lt;=10%, 3, 2))</f>
        <v>2</v>
      </c>
      <c r="AD38" s="93" t="str">
        <f>DoNotChange[[#This Row],[Community]]</f>
        <v xml:space="preserve">Butte  </v>
      </c>
      <c r="AE38" s="84">
        <f>IF(DoNotChange[[#This Row],[FTE_PercentagePoints]]&lt;=30%,1, IF(DoNotChange[[#This Row],[FTE_PercentagePoints]]&gt;50%, 3, 2))</f>
        <v>3</v>
      </c>
      <c r="AF38" s="93" t="str">
        <f>DoNotChange[[#This Row],[Community]]</f>
        <v xml:space="preserve">Butte  </v>
      </c>
      <c r="AG38" s="86">
        <f>AVERAGE(DoNotChange[[#This Row],[SNAP_FCI]],DoNotChange[[#This Row],[Poverty_FCI]],DoNotChange[[#This Row],[FTE_FCI]])</f>
        <v>2.6666666666666665</v>
      </c>
      <c r="AH38" s="112"/>
      <c r="AI38" s="86">
        <f>IF(DoNotChange[[#This Row],[Village_FCI]]&gt;2.5, 0.24, IF(DoNotChange[[#This Row],[Village_FCI]]&lt;=1.5, 0.06, 0.15))</f>
        <v>0.24</v>
      </c>
      <c r="AJ38" s="86">
        <f>IF(DoNotChange[[#This Row],[Village_FCI]]&gt;2.5, 0.15, IF(DoNotChange[[#This Row],[Village_FCI]]&lt;=1.5, "FALSE", 0.06))</f>
        <v>0.15</v>
      </c>
      <c r="AK38" s="115">
        <f>(1/DoNotChange[[#This Row],[IQ1_Average]]+1/DoNotChange[[#This Row],[IQ2_Average]]+1/DoNotChange[[#This Row],[IQ3_Average]])</f>
        <v>4.1803891450527721E-5</v>
      </c>
      <c r="AL3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8" s="84">
        <f>ROUND(DoNotChange[[#This Row],[MediumBurden
Threshold_Calc]],1)</f>
        <v>478.4</v>
      </c>
      <c r="AN38" s="88">
        <f>(DoNotChange[[#This Row],[3RI_Calculation
Medium]]/DoNotChange[[#This Row],[Y = 1/IQ1+1/IQ2+1/IQ3]])/12</f>
        <v>478.42435969552599</v>
      </c>
      <c r="AO38" s="88">
        <f>DoNotChange[[#This Row],[MediumBurden
Threshold_Calc]]*12</f>
        <v>5741.0923163463121</v>
      </c>
      <c r="AP38" s="137">
        <f>DoNotChange[[#This Row],[LowBurden
Annual]]/12</f>
        <v>299.01522480970374</v>
      </c>
      <c r="AQ38" s="88">
        <f>(DoNotChange[[#This Row],[3RI_Calculation
Low]]/DoNotChange[[#This Row],[Y = 1/IQ1+1/IQ2+1/IQ3]])</f>
        <v>3588.1826977164451</v>
      </c>
      <c r="AR38" s="95"/>
      <c r="AS38" s="93" t="str">
        <f>Table1422[[#This Row],[Community]]</f>
        <v xml:space="preserve">Butte  </v>
      </c>
      <c r="AT38" s="87">
        <f>Table1422[[#This Row],[IQ1_Average]]</f>
        <v>47976.6</v>
      </c>
      <c r="AU38" s="93" t="str">
        <f>DoNotChange[[#This Row],[Community]]</f>
        <v xml:space="preserve">Butte  </v>
      </c>
      <c r="AV38" s="96">
        <f>Table1422[[#This Row],[IQ2_Average]]</f>
        <v>80867.8</v>
      </c>
      <c r="AW38" s="93" t="str">
        <f>DoNotChange[[#This Row],[Community]]</f>
        <v xml:space="preserve">Butte  </v>
      </c>
      <c r="AX38" s="97">
        <f>Table1422[[#This Row],[IQ3_Average]]</f>
        <v>116353</v>
      </c>
      <c r="AY38" s="93" t="str">
        <f>DoNotChange[[#This Row],[Community]]</f>
        <v xml:space="preserve">Butte  </v>
      </c>
      <c r="AZ38" s="89">
        <f>Table1422[[#This Row],[SNAP_Average 
(Percentage Points)]]/100</f>
        <v>6.5799999999999997E-2</v>
      </c>
      <c r="BA38" s="98" t="str">
        <f>DoNotChange[[#This Row],[Community]]</f>
        <v xml:space="preserve">Butte  </v>
      </c>
      <c r="BB38" s="89">
        <f>Table1422[[#This Row],[Poverty_Average
(Percentage Points)]]/100</f>
        <v>0.16919999999999999</v>
      </c>
      <c r="BC38" s="98" t="str">
        <f>DoNotChange[[#This Row],[Community]]</f>
        <v xml:space="preserve">Butte  </v>
      </c>
      <c r="BD38" s="89">
        <f>Table1422[[#This Row],[Full Time Employment_Average
(Percentage Points)]]/100</f>
        <v>0.58519999999999994</v>
      </c>
    </row>
    <row r="39" spans="1:56" s="99" customFormat="1" ht="14.25" x14ac:dyDescent="0.25">
      <c r="A39" s="93" t="str">
        <f>DoNotChange[[#This Row],[Community]]</f>
        <v xml:space="preserve">Cantwell  </v>
      </c>
      <c r="B3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9" s="93" t="str">
        <f>DoNotChange[[#This Row],[Community]]</f>
        <v xml:space="preserve">Cantwell  </v>
      </c>
      <c r="D39" s="109">
        <f>IFERROR(DoNotChange[[#This Row],[Medium Burden Threshold]],"Cannot Calculate")</f>
        <v>112.5</v>
      </c>
      <c r="E39" s="118" t="str">
        <f>DoNotChange[[#This Row],[Community]]</f>
        <v xml:space="preserve">Cantwell  </v>
      </c>
      <c r="F39" s="109">
        <f>IFERROR(DoNotChange[[#This Row],[MediumBurden
Annual]], "Cannot Calculate")</f>
        <v>1349.4177648116604</v>
      </c>
      <c r="G39" s="93" t="str">
        <f>DoNotChange[[#This Row],[Community]]</f>
        <v xml:space="preserve">Cantwell  </v>
      </c>
      <c r="H39" s="140">
        <f>IFERROR(DoNotChange[[#This Row],[LowBurden
Threshold]],"Any fee will be at least a medium burden")</f>
        <v>44.980592160388682</v>
      </c>
      <c r="I39" s="118" t="str">
        <f>DoNotChange[[#This Row],[Community]]</f>
        <v xml:space="preserve">Cantwell  </v>
      </c>
      <c r="J39" s="109">
        <f>IFERROR(DoNotChange[[#This Row],[LowBurden
Annual]], "Any fee will be at least a medium burden")</f>
        <v>539.76710592466418</v>
      </c>
      <c r="K39" s="93" t="str">
        <f>DoNotChange[[#This Row],[Community]]</f>
        <v xml:space="preserve">Cantwell  </v>
      </c>
      <c r="L39" s="102">
        <f>Table1422[[#This Row],[Monthly Fees]]</f>
        <v>0</v>
      </c>
      <c r="M39" s="93" t="str">
        <f>DoNotChange[[#This Row],[Community]]</f>
        <v xml:space="preserve">Cantwell  </v>
      </c>
      <c r="N39" s="102">
        <f>DoNotChange[[#This Row],[Monthly_Fees]]*12</f>
        <v>0</v>
      </c>
      <c r="O39" s="93" t="str">
        <f>DoNotChange[[#This Row],[Community]]</f>
        <v xml:space="preserve">Cantwell  </v>
      </c>
      <c r="P39" s="94" t="str">
        <f>Table1422[[#This Row],[Notes]]</f>
        <v>The water and sewer charges are unknown</v>
      </c>
      <c r="Q39" s="95"/>
      <c r="R39" s="93" t="str">
        <f>DoNotChange[[#This Row],[Community]]</f>
        <v xml:space="preserve">Cantwell  </v>
      </c>
      <c r="S39" s="85" t="str">
        <f>IF(DoNotChange[[#This Row],[Annual_Fees]]/DoNotChange[[#This Row],[IQ1_Average]]&gt;0, DoNotChange[[#This Row],[Annual_Fees]]/DoNotChange[[#This Row],[IQ1_Average]], "Do not know fees")</f>
        <v>Do not know fees</v>
      </c>
      <c r="T39" s="93" t="str">
        <f>DoNotChange[[#This Row],[Community]]</f>
        <v xml:space="preserve">Cantwell  </v>
      </c>
      <c r="U39" s="85" t="str">
        <f>IF(DoNotChange[[#This Row],[Annual_Fees]]/DoNotChange[[#This Row],[IQ2_Average]]&gt;0, DoNotChange[[#This Row],[Annual_Fees]]/DoNotChange[[#This Row],[IQ2_Average]], "Do not know fees")</f>
        <v>Do not know fees</v>
      </c>
      <c r="V39" s="93" t="str">
        <f>DoNotChange[[#This Row],[Community]]</f>
        <v xml:space="preserve">Cantwell  </v>
      </c>
      <c r="W39" s="85" t="str">
        <f>IF(DoNotChange[[#This Row],[Annual_Fees]]/DoNotChange[[#This Row],[IQ3_Average]]&gt;0,DoNotChange[[#This Row],[Annual_Fees]]/DoNotChange[[#This Row],[IQ3_Average]], "Do not know fees")</f>
        <v>Do not know fees</v>
      </c>
      <c r="X39" s="93" t="str">
        <f>DoNotChange[[#This Row],[Community]]</f>
        <v xml:space="preserve">Cantwell  </v>
      </c>
      <c r="Y39" s="85" t="str">
        <f>IFERROR(AVERAGE(DoNotChange[[#This Row],[RI_IQ1]],DoNotChange[[#This Row],[RI_IQ2]],DoNotChange[[#This Row],[RI_IQ3]]),"ERROR")</f>
        <v>ERROR</v>
      </c>
      <c r="Z39" s="93" t="str">
        <f>DoNotChange[[#This Row],[Community]]</f>
        <v xml:space="preserve">Cantwell  </v>
      </c>
      <c r="AA39" s="84">
        <f>IF(DoNotChange[[#This Row],[SNAP_PercentagePoints]]&gt;20%,1, IF(DoNotChange[[#This Row],[SNAP_PercentagePoints]]&lt;=10%, 3, 2))</f>
        <v>3</v>
      </c>
      <c r="AB39" s="93" t="str">
        <f>DoNotChange[[#This Row],[Community]]</f>
        <v xml:space="preserve">Cantwell  </v>
      </c>
      <c r="AC39" s="84">
        <f>IF(DoNotChange[[#This Row],[Poverty_PercentagePoints]]&gt;20%,1, IF(DoNotChange[[#This Row],[Poverty_PercentagePoints]]&lt;=10%, 3, 2))</f>
        <v>1</v>
      </c>
      <c r="AD39" s="93" t="str">
        <f>DoNotChange[[#This Row],[Community]]</f>
        <v xml:space="preserve">Cantwell  </v>
      </c>
      <c r="AE39" s="84">
        <f>IF(DoNotChange[[#This Row],[FTE_PercentagePoints]]&lt;=30%,1, IF(DoNotChange[[#This Row],[FTE_PercentagePoints]]&gt;50%, 3, 2))</f>
        <v>2</v>
      </c>
      <c r="AF39" s="93" t="str">
        <f>DoNotChange[[#This Row],[Community]]</f>
        <v xml:space="preserve">Cantwell  </v>
      </c>
      <c r="AG39" s="86">
        <f>AVERAGE(DoNotChange[[#This Row],[SNAP_FCI]],DoNotChange[[#This Row],[Poverty_FCI]],DoNotChange[[#This Row],[FTE_FCI]])</f>
        <v>2</v>
      </c>
      <c r="AH39" s="112"/>
      <c r="AI39" s="86">
        <f>IF(DoNotChange[[#This Row],[Village_FCI]]&gt;2.5, 0.24, IF(DoNotChange[[#This Row],[Village_FCI]]&lt;=1.5, 0.06, 0.15))</f>
        <v>0.15</v>
      </c>
      <c r="AJ39" s="86">
        <f>IF(DoNotChange[[#This Row],[Village_FCI]]&gt;2.5, 0.15, IF(DoNotChange[[#This Row],[Village_FCI]]&lt;=1.5, "FALSE", 0.06))</f>
        <v>0.06</v>
      </c>
      <c r="AK39" s="115">
        <f>(1/DoNotChange[[#This Row],[IQ1_Average]]+1/DoNotChange[[#This Row],[IQ2_Average]]+1/DoNotChange[[#This Row],[IQ3_Average]])</f>
        <v>1.1115905237910933E-4</v>
      </c>
      <c r="AL3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9" s="84">
        <f>ROUND(DoNotChange[[#This Row],[MediumBurden
Threshold_Calc]],1)</f>
        <v>112.5</v>
      </c>
      <c r="AN39" s="88">
        <f>(DoNotChange[[#This Row],[3RI_Calculation
Medium]]/DoNotChange[[#This Row],[Y = 1/IQ1+1/IQ2+1/IQ3]])/12</f>
        <v>112.4514804009717</v>
      </c>
      <c r="AO39" s="88">
        <f>DoNotChange[[#This Row],[MediumBurden
Threshold_Calc]]*12</f>
        <v>1349.4177648116604</v>
      </c>
      <c r="AP39" s="137">
        <f>DoNotChange[[#This Row],[LowBurden
Annual]]/12</f>
        <v>44.980592160388682</v>
      </c>
      <c r="AQ39" s="88">
        <f>(DoNotChange[[#This Row],[3RI_Calculation
Low]]/DoNotChange[[#This Row],[Y = 1/IQ1+1/IQ2+1/IQ3]])</f>
        <v>539.76710592466418</v>
      </c>
      <c r="AR39" s="95"/>
      <c r="AS39" s="93" t="str">
        <f>Table1422[[#This Row],[Community]]</f>
        <v xml:space="preserve">Cantwell  </v>
      </c>
      <c r="AT39" s="87">
        <f>Table1422[[#This Row],[IQ1_Average]]</f>
        <v>21998.6</v>
      </c>
      <c r="AU39" s="93" t="str">
        <f>DoNotChange[[#This Row],[Community]]</f>
        <v xml:space="preserve">Cantwell  </v>
      </c>
      <c r="AV39" s="96">
        <f>Table1422[[#This Row],[IQ2_Average]]</f>
        <v>23830.6</v>
      </c>
      <c r="AW39" s="93" t="str">
        <f>DoNotChange[[#This Row],[Community]]</f>
        <v xml:space="preserve">Cantwell  </v>
      </c>
      <c r="AX39" s="97">
        <f>Table1422[[#This Row],[IQ3_Average]]</f>
        <v>42125.2</v>
      </c>
      <c r="AY39" s="93" t="str">
        <f>DoNotChange[[#This Row],[Community]]</f>
        <v xml:space="preserve">Cantwell  </v>
      </c>
      <c r="AZ39" s="89">
        <f>Table1422[[#This Row],[SNAP_Average 
(Percentage Points)]]/100</f>
        <v>7.0599999999999996E-2</v>
      </c>
      <c r="BA39" s="98" t="str">
        <f>DoNotChange[[#This Row],[Community]]</f>
        <v xml:space="preserve">Cantwell  </v>
      </c>
      <c r="BB39" s="89">
        <f>Table1422[[#This Row],[Poverty_Average
(Percentage Points)]]/100</f>
        <v>0.27580000000000005</v>
      </c>
      <c r="BC39" s="98" t="str">
        <f>DoNotChange[[#This Row],[Community]]</f>
        <v xml:space="preserve">Cantwell  </v>
      </c>
      <c r="BD39" s="89">
        <f>Table1422[[#This Row],[Full Time Employment_Average
(Percentage Points)]]/100</f>
        <v>0.44600000000000006</v>
      </c>
    </row>
    <row r="40" spans="1:56" s="99" customFormat="1" ht="14.25" x14ac:dyDescent="0.25">
      <c r="A40" s="93" t="str">
        <f>DoNotChange[[#This Row],[Community]]</f>
        <v xml:space="preserve">Central  </v>
      </c>
      <c r="B4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0" s="93" t="str">
        <f>DoNotChange[[#This Row],[Community]]</f>
        <v xml:space="preserve">Central  </v>
      </c>
      <c r="D40" s="109">
        <f>IFERROR(DoNotChange[[#This Row],[Medium Burden Threshold]],"Cannot Calculate")</f>
        <v>63.6</v>
      </c>
      <c r="E40" s="118" t="str">
        <f>DoNotChange[[#This Row],[Community]]</f>
        <v xml:space="preserve">Central  </v>
      </c>
      <c r="F40" s="109">
        <f>IFERROR(DoNotChange[[#This Row],[MediumBurden
Annual]], "Cannot Calculate")</f>
        <v>763.32653434007136</v>
      </c>
      <c r="G40" s="93" t="str">
        <f>DoNotChange[[#This Row],[Community]]</f>
        <v xml:space="preserve">Central  </v>
      </c>
      <c r="H40" s="140">
        <f>IFERROR(DoNotChange[[#This Row],[LowBurden
Threshold]],"Any fee will be at least a medium burden")</f>
        <v>25.444217811335708</v>
      </c>
      <c r="I40" s="118" t="str">
        <f>DoNotChange[[#This Row],[Community]]</f>
        <v xml:space="preserve">Central  </v>
      </c>
      <c r="J40" s="109">
        <f>IFERROR(DoNotChange[[#This Row],[LowBurden
Annual]], "Any fee will be at least a medium burden")</f>
        <v>305.33061373602851</v>
      </c>
      <c r="K40" s="93" t="str">
        <f>DoNotChange[[#This Row],[Community]]</f>
        <v xml:space="preserve">Central  </v>
      </c>
      <c r="L40" s="102">
        <f>Table1422[[#This Row],[Monthly Fees]]</f>
        <v>0</v>
      </c>
      <c r="M40" s="93" t="str">
        <f>DoNotChange[[#This Row],[Community]]</f>
        <v xml:space="preserve">Central  </v>
      </c>
      <c r="N40" s="102">
        <f>DoNotChange[[#This Row],[Monthly_Fees]]*12</f>
        <v>0</v>
      </c>
      <c r="O40" s="93" t="str">
        <f>DoNotChange[[#This Row],[Community]]</f>
        <v xml:space="preserve">Central  </v>
      </c>
      <c r="P40" s="94" t="str">
        <f>Table1422[[#This Row],[Notes]]</f>
        <v>The water and sewer charges are unknown</v>
      </c>
      <c r="Q40" s="95"/>
      <c r="R40" s="93" t="str">
        <f>DoNotChange[[#This Row],[Community]]</f>
        <v xml:space="preserve">Central  </v>
      </c>
      <c r="S40" s="85" t="str">
        <f>IF(DoNotChange[[#This Row],[Annual_Fees]]/DoNotChange[[#This Row],[IQ1_Average]]&gt;0, DoNotChange[[#This Row],[Annual_Fees]]/DoNotChange[[#This Row],[IQ1_Average]], "Do not know fees")</f>
        <v>Do not know fees</v>
      </c>
      <c r="T40" s="93" t="str">
        <f>DoNotChange[[#This Row],[Community]]</f>
        <v xml:space="preserve">Central  </v>
      </c>
      <c r="U40" s="85" t="str">
        <f>IF(DoNotChange[[#This Row],[Annual_Fees]]/DoNotChange[[#This Row],[IQ2_Average]]&gt;0, DoNotChange[[#This Row],[Annual_Fees]]/DoNotChange[[#This Row],[IQ2_Average]], "Do not know fees")</f>
        <v>Do not know fees</v>
      </c>
      <c r="V40" s="93" t="str">
        <f>DoNotChange[[#This Row],[Community]]</f>
        <v xml:space="preserve">Central  </v>
      </c>
      <c r="W40" s="85" t="str">
        <f>IF(DoNotChange[[#This Row],[Annual_Fees]]/DoNotChange[[#This Row],[IQ3_Average]]&gt;0,DoNotChange[[#This Row],[Annual_Fees]]/DoNotChange[[#This Row],[IQ3_Average]], "Do not know fees")</f>
        <v>Do not know fees</v>
      </c>
      <c r="X40" s="93" t="str">
        <f>DoNotChange[[#This Row],[Community]]</f>
        <v xml:space="preserve">Central  </v>
      </c>
      <c r="Y40" s="85" t="str">
        <f>IFERROR(AVERAGE(DoNotChange[[#This Row],[RI_IQ1]],DoNotChange[[#This Row],[RI_IQ2]],DoNotChange[[#This Row],[RI_IQ3]]),"ERROR")</f>
        <v>ERROR</v>
      </c>
      <c r="Z40" s="93" t="str">
        <f>DoNotChange[[#This Row],[Community]]</f>
        <v xml:space="preserve">Central  </v>
      </c>
      <c r="AA40" s="84">
        <f>IF(DoNotChange[[#This Row],[SNAP_PercentagePoints]]&gt;20%,1, IF(DoNotChange[[#This Row],[SNAP_PercentagePoints]]&lt;=10%, 3, 2))</f>
        <v>1</v>
      </c>
      <c r="AB40" s="93" t="str">
        <f>DoNotChange[[#This Row],[Community]]</f>
        <v xml:space="preserve">Central  </v>
      </c>
      <c r="AC40" s="84">
        <f>IF(DoNotChange[[#This Row],[Poverty_PercentagePoints]]&gt;20%,1, IF(DoNotChange[[#This Row],[Poverty_PercentagePoints]]&lt;=10%, 3, 2))</f>
        <v>3</v>
      </c>
      <c r="AD40" s="93" t="str">
        <f>DoNotChange[[#This Row],[Community]]</f>
        <v xml:space="preserve">Central  </v>
      </c>
      <c r="AE40" s="84">
        <f>IF(DoNotChange[[#This Row],[FTE_PercentagePoints]]&lt;=30%,1, IF(DoNotChange[[#This Row],[FTE_PercentagePoints]]&gt;50%, 3, 2))</f>
        <v>2</v>
      </c>
      <c r="AF40" s="93" t="str">
        <f>DoNotChange[[#This Row],[Community]]</f>
        <v xml:space="preserve">Central  </v>
      </c>
      <c r="AG40" s="86">
        <f>AVERAGE(DoNotChange[[#This Row],[SNAP_FCI]],DoNotChange[[#This Row],[Poverty_FCI]],DoNotChange[[#This Row],[FTE_FCI]])</f>
        <v>2</v>
      </c>
      <c r="AH40" s="112"/>
      <c r="AI40" s="86">
        <f>IF(DoNotChange[[#This Row],[Village_FCI]]&gt;2.5, 0.24, IF(DoNotChange[[#This Row],[Village_FCI]]&lt;=1.5, 0.06, 0.15))</f>
        <v>0.15</v>
      </c>
      <c r="AJ40" s="86">
        <f>IF(DoNotChange[[#This Row],[Village_FCI]]&gt;2.5, 0.15, IF(DoNotChange[[#This Row],[Village_FCI]]&lt;=1.5, "FALSE", 0.06))</f>
        <v>0.06</v>
      </c>
      <c r="AK40" s="115">
        <f>(1/DoNotChange[[#This Row],[IQ1_Average]]+1/DoNotChange[[#This Row],[IQ2_Average]]+1/DoNotChange[[#This Row],[IQ3_Average]])</f>
        <v>1.9650830051346434E-4</v>
      </c>
      <c r="AL4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0" s="84">
        <f>ROUND(DoNotChange[[#This Row],[MediumBurden
Threshold_Calc]],1)</f>
        <v>63.6</v>
      </c>
      <c r="AN40" s="88">
        <f>(DoNotChange[[#This Row],[3RI_Calculation
Medium]]/DoNotChange[[#This Row],[Y = 1/IQ1+1/IQ2+1/IQ3]])/12</f>
        <v>63.610544528339283</v>
      </c>
      <c r="AO40" s="88">
        <f>DoNotChange[[#This Row],[MediumBurden
Threshold_Calc]]*12</f>
        <v>763.32653434007136</v>
      </c>
      <c r="AP40" s="137">
        <f>DoNotChange[[#This Row],[LowBurden
Annual]]/12</f>
        <v>25.444217811335708</v>
      </c>
      <c r="AQ40" s="88">
        <f>(DoNotChange[[#This Row],[3RI_Calculation
Low]]/DoNotChange[[#This Row],[Y = 1/IQ1+1/IQ2+1/IQ3]])</f>
        <v>305.33061373602851</v>
      </c>
      <c r="AR40" s="95"/>
      <c r="AS40" s="93" t="str">
        <f>Table1422[[#This Row],[Community]]</f>
        <v xml:space="preserve">Central  </v>
      </c>
      <c r="AT40" s="87">
        <f>Table1422[[#This Row],[IQ1_Average]]</f>
        <v>12412.8</v>
      </c>
      <c r="AU40" s="93" t="str">
        <f>DoNotChange[[#This Row],[Community]]</f>
        <v xml:space="preserve">Central  </v>
      </c>
      <c r="AV40" s="96">
        <f>Table1422[[#This Row],[IQ2_Average]]</f>
        <v>16480.400000000001</v>
      </c>
      <c r="AW40" s="93" t="str">
        <f>DoNotChange[[#This Row],[Community]]</f>
        <v xml:space="preserve">Central  </v>
      </c>
      <c r="AX40" s="97">
        <f>Table1422[[#This Row],[IQ3_Average]]</f>
        <v>18093.599999999999</v>
      </c>
      <c r="AY40" s="93" t="str">
        <f>DoNotChange[[#This Row],[Community]]</f>
        <v xml:space="preserve">Central  </v>
      </c>
      <c r="AZ40" s="89">
        <f>Table1422[[#This Row],[SNAP_Average 
(Percentage Points)]]/100</f>
        <v>0.50159999999999993</v>
      </c>
      <c r="BA40" s="98" t="str">
        <f>DoNotChange[[#This Row],[Community]]</f>
        <v xml:space="preserve">Central  </v>
      </c>
      <c r="BB40" s="89">
        <f>Table1422[[#This Row],[Poverty_Average
(Percentage Points)]]/100</f>
        <v>8.2799999999999999E-2</v>
      </c>
      <c r="BC40" s="98" t="str">
        <f>DoNotChange[[#This Row],[Community]]</f>
        <v xml:space="preserve">Central  </v>
      </c>
      <c r="BD40" s="89">
        <f>Table1422[[#This Row],[Full Time Employment_Average
(Percentage Points)]]/100</f>
        <v>0.32</v>
      </c>
    </row>
    <row r="41" spans="1:56" s="99" customFormat="1" ht="14.25" x14ac:dyDescent="0.25">
      <c r="A41" s="93" t="str">
        <f>DoNotChange[[#This Row],[Community]]</f>
        <v xml:space="preserve">Chalkyitsik  </v>
      </c>
      <c r="B4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1" s="93" t="str">
        <f>DoNotChange[[#This Row],[Community]]</f>
        <v xml:space="preserve">Chalkyitsik  </v>
      </c>
      <c r="D41" s="109">
        <f>IFERROR(DoNotChange[[#This Row],[Medium Burden Threshold]],"Cannot Calculate")</f>
        <v>45.3</v>
      </c>
      <c r="E41" s="118" t="str">
        <f>DoNotChange[[#This Row],[Community]]</f>
        <v xml:space="preserve">Chalkyitsik  </v>
      </c>
      <c r="F41" s="109">
        <f>IFERROR(DoNotChange[[#This Row],[MediumBurden
Annual]], "Cannot Calculate")</f>
        <v>543.52436346176466</v>
      </c>
      <c r="G41" s="93" t="str">
        <f>DoNotChange[[#This Row],[Community]]</f>
        <v xml:space="preserve">Chalkyitsik  </v>
      </c>
      <c r="H41" s="140" t="str">
        <f>IFERROR(DoNotChange[[#This Row],[LowBurden
Threshold]],"Any fee will be at least a medium burden")</f>
        <v>Any fee will be at least a medium burden</v>
      </c>
      <c r="I41" s="118" t="str">
        <f>DoNotChange[[#This Row],[Community]]</f>
        <v xml:space="preserve">Chalkyitsik  </v>
      </c>
      <c r="J41" s="109" t="str">
        <f>IFERROR(DoNotChange[[#This Row],[LowBurden
Annual]], "Any fee will be at least a medium burden")</f>
        <v>Any fee will be at least a medium burden</v>
      </c>
      <c r="K41" s="93" t="str">
        <f>DoNotChange[[#This Row],[Community]]</f>
        <v xml:space="preserve">Chalkyitsik  </v>
      </c>
      <c r="L41" s="102">
        <f>Table1422[[#This Row],[Monthly Fees]]</f>
        <v>0</v>
      </c>
      <c r="M41" s="93" t="str">
        <f>DoNotChange[[#This Row],[Community]]</f>
        <v xml:space="preserve">Chalkyitsik  </v>
      </c>
      <c r="N41" s="102">
        <f>DoNotChange[[#This Row],[Monthly_Fees]]*12</f>
        <v>0</v>
      </c>
      <c r="O41" s="93" t="str">
        <f>DoNotChange[[#This Row],[Community]]</f>
        <v xml:space="preserve">Chalkyitsik  </v>
      </c>
      <c r="P41" s="94" t="str">
        <f>Table1422[[#This Row],[Notes]]</f>
        <v>The water and sewer charges are unknown</v>
      </c>
      <c r="Q41" s="95"/>
      <c r="R41" s="93" t="str">
        <f>DoNotChange[[#This Row],[Community]]</f>
        <v xml:space="preserve">Chalkyitsik  </v>
      </c>
      <c r="S41" s="85" t="str">
        <f>IF(DoNotChange[[#This Row],[Annual_Fees]]/DoNotChange[[#This Row],[IQ1_Average]]&gt;0, DoNotChange[[#This Row],[Annual_Fees]]/DoNotChange[[#This Row],[IQ1_Average]], "Do not know fees")</f>
        <v>Do not know fees</v>
      </c>
      <c r="T41" s="93" t="str">
        <f>DoNotChange[[#This Row],[Community]]</f>
        <v xml:space="preserve">Chalkyitsik  </v>
      </c>
      <c r="U41" s="85" t="str">
        <f>IF(DoNotChange[[#This Row],[Annual_Fees]]/DoNotChange[[#This Row],[IQ2_Average]]&gt;0, DoNotChange[[#This Row],[Annual_Fees]]/DoNotChange[[#This Row],[IQ2_Average]], "Do not know fees")</f>
        <v>Do not know fees</v>
      </c>
      <c r="V41" s="93" t="str">
        <f>DoNotChange[[#This Row],[Community]]</f>
        <v xml:space="preserve">Chalkyitsik  </v>
      </c>
      <c r="W41" s="85" t="str">
        <f>IF(DoNotChange[[#This Row],[Annual_Fees]]/DoNotChange[[#This Row],[IQ3_Average]]&gt;0,DoNotChange[[#This Row],[Annual_Fees]]/DoNotChange[[#This Row],[IQ3_Average]], "Do not know fees")</f>
        <v>Do not know fees</v>
      </c>
      <c r="X41" s="93" t="str">
        <f>DoNotChange[[#This Row],[Community]]</f>
        <v xml:space="preserve">Chalkyitsik  </v>
      </c>
      <c r="Y41" s="85" t="str">
        <f>IFERROR(AVERAGE(DoNotChange[[#This Row],[RI_IQ1]],DoNotChange[[#This Row],[RI_IQ2]],DoNotChange[[#This Row],[RI_IQ3]]),"ERROR")</f>
        <v>ERROR</v>
      </c>
      <c r="Z41" s="93" t="str">
        <f>DoNotChange[[#This Row],[Community]]</f>
        <v xml:space="preserve">Chalkyitsik  </v>
      </c>
      <c r="AA41" s="84">
        <f>IF(DoNotChange[[#This Row],[SNAP_PercentagePoints]]&gt;20%,1, IF(DoNotChange[[#This Row],[SNAP_PercentagePoints]]&lt;=10%, 3, 2))</f>
        <v>1</v>
      </c>
      <c r="AB41" s="93" t="str">
        <f>DoNotChange[[#This Row],[Community]]</f>
        <v xml:space="preserve">Chalkyitsik  </v>
      </c>
      <c r="AC41" s="84">
        <f>IF(DoNotChange[[#This Row],[Poverty_PercentagePoints]]&gt;20%,1, IF(DoNotChange[[#This Row],[Poverty_PercentagePoints]]&lt;=10%, 3, 2))</f>
        <v>1</v>
      </c>
      <c r="AD41" s="93" t="str">
        <f>DoNotChange[[#This Row],[Community]]</f>
        <v xml:space="preserve">Chalkyitsik  </v>
      </c>
      <c r="AE41" s="84">
        <f>IF(DoNotChange[[#This Row],[FTE_PercentagePoints]]&lt;=30%,1, IF(DoNotChange[[#This Row],[FTE_PercentagePoints]]&gt;50%, 3, 2))</f>
        <v>2</v>
      </c>
      <c r="AF41" s="93" t="str">
        <f>DoNotChange[[#This Row],[Community]]</f>
        <v xml:space="preserve">Chalkyitsik  </v>
      </c>
      <c r="AG41" s="86">
        <f>AVERAGE(DoNotChange[[#This Row],[SNAP_FCI]],DoNotChange[[#This Row],[Poverty_FCI]],DoNotChange[[#This Row],[FTE_FCI]])</f>
        <v>1.3333333333333333</v>
      </c>
      <c r="AH41" s="112"/>
      <c r="AI41" s="86">
        <f>IF(DoNotChange[[#This Row],[Village_FCI]]&gt;2.5, 0.24, IF(DoNotChange[[#This Row],[Village_FCI]]&lt;=1.5, 0.06, 0.15))</f>
        <v>0.06</v>
      </c>
      <c r="AJ41" s="86" t="str">
        <f>IF(DoNotChange[[#This Row],[Village_FCI]]&gt;2.5, 0.15, IF(DoNotChange[[#This Row],[Village_FCI]]&lt;=1.5, "FALSE", 0.06))</f>
        <v>FALSE</v>
      </c>
      <c r="AK41" s="115">
        <f>(1/DoNotChange[[#This Row],[IQ1_Average]]+1/DoNotChange[[#This Row],[IQ2_Average]]+1/DoNotChange[[#This Row],[IQ3_Average]])</f>
        <v>1.1039063569819317E-4</v>
      </c>
      <c r="AL4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1" s="84">
        <f>ROUND(DoNotChange[[#This Row],[MediumBurden
Threshold_Calc]],1)</f>
        <v>45.3</v>
      </c>
      <c r="AN41" s="88">
        <f>(DoNotChange[[#This Row],[3RI_Calculation
Medium]]/DoNotChange[[#This Row],[Y = 1/IQ1+1/IQ2+1/IQ3]])/12</f>
        <v>45.293696955147055</v>
      </c>
      <c r="AO41" s="88">
        <f>DoNotChange[[#This Row],[MediumBurden
Threshold_Calc]]*12</f>
        <v>543.52436346176466</v>
      </c>
      <c r="AP41" s="137" t="e">
        <f>DoNotChange[[#This Row],[LowBurden
Annual]]/12</f>
        <v>#VALUE!</v>
      </c>
      <c r="AQ41" s="88" t="e">
        <f>(DoNotChange[[#This Row],[3RI_Calculation
Low]]/DoNotChange[[#This Row],[Y = 1/IQ1+1/IQ2+1/IQ3]])</f>
        <v>#VALUE!</v>
      </c>
      <c r="AR41" s="95"/>
      <c r="AS41" s="93" t="str">
        <f>Table1422[[#This Row],[Community]]</f>
        <v xml:space="preserve">Chalkyitsik  </v>
      </c>
      <c r="AT41" s="87">
        <f>Table1422[[#This Row],[IQ1_Average]]</f>
        <v>21441.8</v>
      </c>
      <c r="AU41" s="93" t="str">
        <f>DoNotChange[[#This Row],[Community]]</f>
        <v xml:space="preserve">Chalkyitsik  </v>
      </c>
      <c r="AV41" s="96">
        <f>Table1422[[#This Row],[IQ2_Average]]</f>
        <v>27519.8</v>
      </c>
      <c r="AW41" s="93" t="str">
        <f>DoNotChange[[#This Row],[Community]]</f>
        <v xml:space="preserve">Chalkyitsik  </v>
      </c>
      <c r="AX41" s="97">
        <f>Table1422[[#This Row],[IQ3_Average]]</f>
        <v>36476</v>
      </c>
      <c r="AY41" s="93" t="str">
        <f>DoNotChange[[#This Row],[Community]]</f>
        <v xml:space="preserve">Chalkyitsik  </v>
      </c>
      <c r="AZ41" s="89">
        <f>Table1422[[#This Row],[SNAP_Average 
(Percentage Points)]]/100</f>
        <v>0.48339999999999994</v>
      </c>
      <c r="BA41" s="98" t="str">
        <f>DoNotChange[[#This Row],[Community]]</f>
        <v xml:space="preserve">Chalkyitsik  </v>
      </c>
      <c r="BB41" s="89">
        <f>Table1422[[#This Row],[Poverty_Average
(Percentage Points)]]/100</f>
        <v>0.67559999999999998</v>
      </c>
      <c r="BC41" s="98" t="str">
        <f>DoNotChange[[#This Row],[Community]]</f>
        <v xml:space="preserve">Chalkyitsik  </v>
      </c>
      <c r="BD41" s="89">
        <f>Table1422[[#This Row],[Full Time Employment_Average
(Percentage Points)]]/100</f>
        <v>0.31560000000000005</v>
      </c>
    </row>
    <row r="42" spans="1:56" s="99" customFormat="1" ht="14.25" x14ac:dyDescent="0.25">
      <c r="A42" s="93" t="str">
        <f>DoNotChange[[#This Row],[Community]]</f>
        <v xml:space="preserve">Chase  </v>
      </c>
      <c r="B4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2" s="93" t="str">
        <f>DoNotChange[[#This Row],[Community]]</f>
        <v xml:space="preserve">Chase  </v>
      </c>
      <c r="D42" s="109" t="str">
        <f>IFERROR(DoNotChange[[#This Row],[Medium Burden Threshold]],"Cannot Calculate")</f>
        <v>Cannot Calculate</v>
      </c>
      <c r="E42" s="118" t="str">
        <f>DoNotChange[[#This Row],[Community]]</f>
        <v xml:space="preserve">Chase  </v>
      </c>
      <c r="F42" s="109" t="str">
        <f>IFERROR(DoNotChange[[#This Row],[MediumBurden
Annual]], "Cannot Calculate")</f>
        <v>Cannot Calculate</v>
      </c>
      <c r="G42" s="93" t="str">
        <f>DoNotChange[[#This Row],[Community]]</f>
        <v xml:space="preserve">Chase  </v>
      </c>
      <c r="H42" s="140" t="str">
        <f>IFERROR(DoNotChange[[#This Row],[LowBurden
Threshold]],"Any fee will be at least a medium burden")</f>
        <v>Any fee will be at least a medium burden</v>
      </c>
      <c r="I42" s="118" t="str">
        <f>DoNotChange[[#This Row],[Community]]</f>
        <v xml:space="preserve">Chase  </v>
      </c>
      <c r="J42" s="109" t="str">
        <f>IFERROR(DoNotChange[[#This Row],[LowBurden
Annual]], "Any fee will be at least a medium burden")</f>
        <v>Any fee will be at least a medium burden</v>
      </c>
      <c r="K42" s="93" t="str">
        <f>DoNotChange[[#This Row],[Community]]</f>
        <v xml:space="preserve">Chase  </v>
      </c>
      <c r="L42" s="102">
        <f>Table1422[[#This Row],[Monthly Fees]]</f>
        <v>0</v>
      </c>
      <c r="M42" s="93" t="str">
        <f>DoNotChange[[#This Row],[Community]]</f>
        <v xml:space="preserve">Chase  </v>
      </c>
      <c r="N42" s="102">
        <f>DoNotChange[[#This Row],[Monthly_Fees]]*12</f>
        <v>0</v>
      </c>
      <c r="O42" s="93" t="str">
        <f>DoNotChange[[#This Row],[Community]]</f>
        <v xml:space="preserve">Chase  </v>
      </c>
      <c r="P42" s="94" t="str">
        <f>Table1422[[#This Row],[Notes]]</f>
        <v>The water and sewer charges are unknown</v>
      </c>
      <c r="Q42" s="95"/>
      <c r="R42" s="93" t="str">
        <f>DoNotChange[[#This Row],[Community]]</f>
        <v xml:space="preserve">Chase  </v>
      </c>
      <c r="S42" s="85" t="e">
        <f>IF(DoNotChange[[#This Row],[Annual_Fees]]/DoNotChange[[#This Row],[IQ1_Average]]&gt;0, DoNotChange[[#This Row],[Annual_Fees]]/DoNotChange[[#This Row],[IQ1_Average]], "Do not know fees")</f>
        <v>#DIV/0!</v>
      </c>
      <c r="T42" s="93" t="str">
        <f>DoNotChange[[#This Row],[Community]]</f>
        <v xml:space="preserve">Chase  </v>
      </c>
      <c r="U42" s="85" t="e">
        <f>IF(DoNotChange[[#This Row],[Annual_Fees]]/DoNotChange[[#This Row],[IQ2_Average]]&gt;0, DoNotChange[[#This Row],[Annual_Fees]]/DoNotChange[[#This Row],[IQ2_Average]], "Do not know fees")</f>
        <v>#DIV/0!</v>
      </c>
      <c r="V42" s="93" t="str">
        <f>DoNotChange[[#This Row],[Community]]</f>
        <v xml:space="preserve">Chase  </v>
      </c>
      <c r="W42" s="85" t="e">
        <f>IF(DoNotChange[[#This Row],[Annual_Fees]]/DoNotChange[[#This Row],[IQ3_Average]]&gt;0,DoNotChange[[#This Row],[Annual_Fees]]/DoNotChange[[#This Row],[IQ3_Average]], "Do not know fees")</f>
        <v>#DIV/0!</v>
      </c>
      <c r="X42" s="93" t="str">
        <f>DoNotChange[[#This Row],[Community]]</f>
        <v xml:space="preserve">Chase  </v>
      </c>
      <c r="Y42" s="85" t="str">
        <f>IFERROR(AVERAGE(DoNotChange[[#This Row],[RI_IQ1]],DoNotChange[[#This Row],[RI_IQ2]],DoNotChange[[#This Row],[RI_IQ3]]),"ERROR")</f>
        <v>ERROR</v>
      </c>
      <c r="Z42" s="93" t="str">
        <f>DoNotChange[[#This Row],[Community]]</f>
        <v xml:space="preserve">Chase  </v>
      </c>
      <c r="AA42" s="84">
        <f>IF(DoNotChange[[#This Row],[SNAP_PercentagePoints]]&gt;20%,1, IF(DoNotChange[[#This Row],[SNAP_PercentagePoints]]&lt;=10%, 3, 2))</f>
        <v>3</v>
      </c>
      <c r="AB42" s="93" t="str">
        <f>DoNotChange[[#This Row],[Community]]</f>
        <v xml:space="preserve">Chase  </v>
      </c>
      <c r="AC42" s="84">
        <f>IF(DoNotChange[[#This Row],[Poverty_PercentagePoints]]&gt;20%,1, IF(DoNotChange[[#This Row],[Poverty_PercentagePoints]]&lt;=10%, 3, 2))</f>
        <v>3</v>
      </c>
      <c r="AD42" s="93" t="str">
        <f>DoNotChange[[#This Row],[Community]]</f>
        <v xml:space="preserve">Chase  </v>
      </c>
      <c r="AE42" s="84" t="e">
        <f>IF(DoNotChange[[#This Row],[FTE_PercentagePoints]]&lt;=30%,1, IF(DoNotChange[[#This Row],[FTE_PercentagePoints]]&gt;50%, 3, 2))</f>
        <v>#DIV/0!</v>
      </c>
      <c r="AF42" s="93" t="str">
        <f>DoNotChange[[#This Row],[Community]]</f>
        <v xml:space="preserve">Chase  </v>
      </c>
      <c r="AG42" s="86" t="e">
        <f>AVERAGE(DoNotChange[[#This Row],[SNAP_FCI]],DoNotChange[[#This Row],[Poverty_FCI]],DoNotChange[[#This Row],[FTE_FCI]])</f>
        <v>#DIV/0!</v>
      </c>
      <c r="AH42" s="112"/>
      <c r="AI42" s="86" t="e">
        <f>IF(DoNotChange[[#This Row],[Village_FCI]]&gt;2.5, 0.24, IF(DoNotChange[[#This Row],[Village_FCI]]&lt;=1.5, 0.06, 0.15))</f>
        <v>#DIV/0!</v>
      </c>
      <c r="AJ42" s="86" t="e">
        <f>IF(DoNotChange[[#This Row],[Village_FCI]]&gt;2.5, 0.15, IF(DoNotChange[[#This Row],[Village_FCI]]&lt;=1.5, "FALSE", 0.06))</f>
        <v>#DIV/0!</v>
      </c>
      <c r="AK42" s="115" t="e">
        <f>(1/DoNotChange[[#This Row],[IQ1_Average]]+1/DoNotChange[[#This Row],[IQ2_Average]]+1/DoNotChange[[#This Row],[IQ3_Average]])</f>
        <v>#DIV/0!</v>
      </c>
      <c r="AL42"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42" s="84" t="e">
        <f>ROUND(DoNotChange[[#This Row],[MediumBurden
Threshold_Calc]],1)</f>
        <v>#DIV/0!</v>
      </c>
      <c r="AN42" s="88" t="e">
        <f>(DoNotChange[[#This Row],[3RI_Calculation
Medium]]/DoNotChange[[#This Row],[Y = 1/IQ1+1/IQ2+1/IQ3]])/12</f>
        <v>#DIV/0!</v>
      </c>
      <c r="AO42" s="88" t="e">
        <f>DoNotChange[[#This Row],[MediumBurden
Threshold_Calc]]*12</f>
        <v>#DIV/0!</v>
      </c>
      <c r="AP42" s="137" t="e">
        <f>DoNotChange[[#This Row],[LowBurden
Annual]]/12</f>
        <v>#DIV/0!</v>
      </c>
      <c r="AQ42" s="88" t="e">
        <f>(DoNotChange[[#This Row],[3RI_Calculation
Low]]/DoNotChange[[#This Row],[Y = 1/IQ1+1/IQ2+1/IQ3]])</f>
        <v>#DIV/0!</v>
      </c>
      <c r="AR42" s="95"/>
      <c r="AS42" s="93" t="str">
        <f>Table1422[[#This Row],[Community]]</f>
        <v xml:space="preserve">Chase  </v>
      </c>
      <c r="AT42" s="87" t="e">
        <f>Table1422[[#This Row],[IQ1_Average]]</f>
        <v>#DIV/0!</v>
      </c>
      <c r="AU42" s="93" t="str">
        <f>DoNotChange[[#This Row],[Community]]</f>
        <v xml:space="preserve">Chase  </v>
      </c>
      <c r="AV42" s="96" t="e">
        <f>Table1422[[#This Row],[IQ2_Average]]</f>
        <v>#DIV/0!</v>
      </c>
      <c r="AW42" s="93" t="str">
        <f>DoNotChange[[#This Row],[Community]]</f>
        <v xml:space="preserve">Chase  </v>
      </c>
      <c r="AX42" s="97" t="e">
        <f>Table1422[[#This Row],[IQ3_Average]]</f>
        <v>#DIV/0!</v>
      </c>
      <c r="AY42" s="93" t="str">
        <f>DoNotChange[[#This Row],[Community]]</f>
        <v xml:space="preserve">Chase  </v>
      </c>
      <c r="AZ42" s="89">
        <f>Table1422[[#This Row],[SNAP_Average 
(Percentage Points)]]/100</f>
        <v>0</v>
      </c>
      <c r="BA42" s="98" t="str">
        <f>DoNotChange[[#This Row],[Community]]</f>
        <v xml:space="preserve">Chase  </v>
      </c>
      <c r="BB42" s="89">
        <f>Table1422[[#This Row],[Poverty_Average
(Percentage Points)]]/100</f>
        <v>0</v>
      </c>
      <c r="BC42" s="98" t="str">
        <f>DoNotChange[[#This Row],[Community]]</f>
        <v xml:space="preserve">Chase  </v>
      </c>
      <c r="BD42" s="89" t="e">
        <f>Table1422[[#This Row],[Full Time Employment_Average
(Percentage Points)]]/100</f>
        <v>#DIV/0!</v>
      </c>
    </row>
    <row r="43" spans="1:56" s="99" customFormat="1" ht="14.25" x14ac:dyDescent="0.25">
      <c r="A43" s="93" t="str">
        <f>DoNotChange[[#This Row],[Community]]</f>
        <v xml:space="preserve">Chefornak </v>
      </c>
      <c r="B4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3" s="93" t="str">
        <f>DoNotChange[[#This Row],[Community]]</f>
        <v xml:space="preserve">Chefornak </v>
      </c>
      <c r="D43" s="109">
        <f>IFERROR(DoNotChange[[#This Row],[Medium Burden Threshold]],"Cannot Calculate")</f>
        <v>54.7</v>
      </c>
      <c r="E43" s="118" t="str">
        <f>DoNotChange[[#This Row],[Community]]</f>
        <v xml:space="preserve">Chefornak </v>
      </c>
      <c r="F43" s="109">
        <f>IFERROR(DoNotChange[[#This Row],[MediumBurden
Annual]], "Cannot Calculate")</f>
        <v>656.77893599971662</v>
      </c>
      <c r="G43" s="93" t="str">
        <f>DoNotChange[[#This Row],[Community]]</f>
        <v xml:space="preserve">Chefornak </v>
      </c>
      <c r="H43" s="140" t="str">
        <f>IFERROR(DoNotChange[[#This Row],[LowBurden
Threshold]],"Any fee will be at least a medium burden")</f>
        <v>Any fee will be at least a medium burden</v>
      </c>
      <c r="I43" s="118" t="str">
        <f>DoNotChange[[#This Row],[Community]]</f>
        <v xml:space="preserve">Chefornak </v>
      </c>
      <c r="J43" s="109" t="str">
        <f>IFERROR(DoNotChange[[#This Row],[LowBurden
Annual]], "Any fee will be at least a medium burden")</f>
        <v>Any fee will be at least a medium burden</v>
      </c>
      <c r="K43" s="93" t="str">
        <f>DoNotChange[[#This Row],[Community]]</f>
        <v xml:space="preserve">Chefornak </v>
      </c>
      <c r="L43" s="102">
        <f>Table1422[[#This Row],[Monthly Fees]]</f>
        <v>0</v>
      </c>
      <c r="M43" s="93" t="str">
        <f>DoNotChange[[#This Row],[Community]]</f>
        <v xml:space="preserve">Chefornak </v>
      </c>
      <c r="N43" s="102">
        <f>DoNotChange[[#This Row],[Monthly_Fees]]*12</f>
        <v>0</v>
      </c>
      <c r="O43" s="93" t="str">
        <f>DoNotChange[[#This Row],[Community]]</f>
        <v xml:space="preserve">Chefornak </v>
      </c>
      <c r="P43" s="94" t="str">
        <f>Table1422[[#This Row],[Notes]]</f>
        <v>The water and sewer charges are unknown</v>
      </c>
      <c r="Q43" s="95"/>
      <c r="R43" s="93" t="str">
        <f>DoNotChange[[#This Row],[Community]]</f>
        <v xml:space="preserve">Chefornak </v>
      </c>
      <c r="S43" s="85" t="str">
        <f>IF(DoNotChange[[#This Row],[Annual_Fees]]/DoNotChange[[#This Row],[IQ1_Average]]&gt;0, DoNotChange[[#This Row],[Annual_Fees]]/DoNotChange[[#This Row],[IQ1_Average]], "Do not know fees")</f>
        <v>Do not know fees</v>
      </c>
      <c r="T43" s="93" t="str">
        <f>DoNotChange[[#This Row],[Community]]</f>
        <v xml:space="preserve">Chefornak </v>
      </c>
      <c r="U43" s="85" t="str">
        <f>IF(DoNotChange[[#This Row],[Annual_Fees]]/DoNotChange[[#This Row],[IQ2_Average]]&gt;0, DoNotChange[[#This Row],[Annual_Fees]]/DoNotChange[[#This Row],[IQ2_Average]], "Do not know fees")</f>
        <v>Do not know fees</v>
      </c>
      <c r="V43" s="93" t="str">
        <f>DoNotChange[[#This Row],[Community]]</f>
        <v xml:space="preserve">Chefornak </v>
      </c>
      <c r="W43" s="85" t="str">
        <f>IF(DoNotChange[[#This Row],[Annual_Fees]]/DoNotChange[[#This Row],[IQ3_Average]]&gt;0,DoNotChange[[#This Row],[Annual_Fees]]/DoNotChange[[#This Row],[IQ3_Average]], "Do not know fees")</f>
        <v>Do not know fees</v>
      </c>
      <c r="X43" s="93" t="str">
        <f>DoNotChange[[#This Row],[Community]]</f>
        <v xml:space="preserve">Chefornak </v>
      </c>
      <c r="Y43" s="85" t="str">
        <f>IFERROR(AVERAGE(DoNotChange[[#This Row],[RI_IQ1]],DoNotChange[[#This Row],[RI_IQ2]],DoNotChange[[#This Row],[RI_IQ3]]),"ERROR")</f>
        <v>ERROR</v>
      </c>
      <c r="Z43" s="93" t="str">
        <f>DoNotChange[[#This Row],[Community]]</f>
        <v xml:space="preserve">Chefornak </v>
      </c>
      <c r="AA43" s="84">
        <f>IF(DoNotChange[[#This Row],[SNAP_PercentagePoints]]&gt;20%,1, IF(DoNotChange[[#This Row],[SNAP_PercentagePoints]]&lt;=10%, 3, 2))</f>
        <v>1</v>
      </c>
      <c r="AB43" s="93" t="str">
        <f>DoNotChange[[#This Row],[Community]]</f>
        <v xml:space="preserve">Chefornak </v>
      </c>
      <c r="AC43" s="84">
        <f>IF(DoNotChange[[#This Row],[Poverty_PercentagePoints]]&gt;20%,1, IF(DoNotChange[[#This Row],[Poverty_PercentagePoints]]&lt;=10%, 3, 2))</f>
        <v>1</v>
      </c>
      <c r="AD43" s="93" t="str">
        <f>DoNotChange[[#This Row],[Community]]</f>
        <v xml:space="preserve">Chefornak </v>
      </c>
      <c r="AE43" s="84">
        <f>IF(DoNotChange[[#This Row],[FTE_PercentagePoints]]&lt;=30%,1, IF(DoNotChange[[#This Row],[FTE_PercentagePoints]]&gt;50%, 3, 2))</f>
        <v>1</v>
      </c>
      <c r="AF43" s="93" t="str">
        <f>DoNotChange[[#This Row],[Community]]</f>
        <v xml:space="preserve">Chefornak </v>
      </c>
      <c r="AG43" s="86">
        <f>AVERAGE(DoNotChange[[#This Row],[SNAP_FCI]],DoNotChange[[#This Row],[Poverty_FCI]],DoNotChange[[#This Row],[FTE_FCI]])</f>
        <v>1</v>
      </c>
      <c r="AH43" s="112"/>
      <c r="AI43" s="86">
        <f>IF(DoNotChange[[#This Row],[Village_FCI]]&gt;2.5, 0.24, IF(DoNotChange[[#This Row],[Village_FCI]]&lt;=1.5, 0.06, 0.15))</f>
        <v>0.06</v>
      </c>
      <c r="AJ43" s="86" t="str">
        <f>IF(DoNotChange[[#This Row],[Village_FCI]]&gt;2.5, 0.15, IF(DoNotChange[[#This Row],[Village_FCI]]&lt;=1.5, "FALSE", 0.06))</f>
        <v>FALSE</v>
      </c>
      <c r="AK43" s="115">
        <f>(1/DoNotChange[[#This Row],[IQ1_Average]]+1/DoNotChange[[#This Row],[IQ2_Average]]+1/DoNotChange[[#This Row],[IQ3_Average]])</f>
        <v>9.1354939556139914E-5</v>
      </c>
      <c r="AL4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3" s="84">
        <f>ROUND(DoNotChange[[#This Row],[MediumBurden
Threshold_Calc]],1)</f>
        <v>54.7</v>
      </c>
      <c r="AN43" s="88">
        <f>(DoNotChange[[#This Row],[3RI_Calculation
Medium]]/DoNotChange[[#This Row],[Y = 1/IQ1+1/IQ2+1/IQ3]])/12</f>
        <v>54.731577999976388</v>
      </c>
      <c r="AO43" s="88">
        <f>DoNotChange[[#This Row],[MediumBurden
Threshold_Calc]]*12</f>
        <v>656.77893599971662</v>
      </c>
      <c r="AP43" s="137" t="e">
        <f>DoNotChange[[#This Row],[LowBurden
Annual]]/12</f>
        <v>#VALUE!</v>
      </c>
      <c r="AQ43" s="88" t="e">
        <f>(DoNotChange[[#This Row],[3RI_Calculation
Low]]/DoNotChange[[#This Row],[Y = 1/IQ1+1/IQ2+1/IQ3]])</f>
        <v>#VALUE!</v>
      </c>
      <c r="AR43" s="95"/>
      <c r="AS43" s="93" t="str">
        <f>Table1422[[#This Row],[Community]]</f>
        <v xml:space="preserve">Chefornak </v>
      </c>
      <c r="AT43" s="87">
        <f>Table1422[[#This Row],[IQ1_Average]]</f>
        <v>22294.2</v>
      </c>
      <c r="AU43" s="93" t="str">
        <f>DoNotChange[[#This Row],[Community]]</f>
        <v xml:space="preserve">Chefornak </v>
      </c>
      <c r="AV43" s="96">
        <f>Table1422[[#This Row],[IQ2_Average]]</f>
        <v>34522.400000000001</v>
      </c>
      <c r="AW43" s="93" t="str">
        <f>DoNotChange[[#This Row],[Community]]</f>
        <v xml:space="preserve">Chefornak </v>
      </c>
      <c r="AX43" s="97">
        <f>Table1422[[#This Row],[IQ3_Average]]</f>
        <v>57033.599999999999</v>
      </c>
      <c r="AY43" s="93" t="str">
        <f>DoNotChange[[#This Row],[Community]]</f>
        <v xml:space="preserve">Chefornak </v>
      </c>
      <c r="AZ43" s="89">
        <f>Table1422[[#This Row],[SNAP_Average 
(Percentage Points)]]/100</f>
        <v>0.42180000000000001</v>
      </c>
      <c r="BA43" s="98" t="str">
        <f>DoNotChange[[#This Row],[Community]]</f>
        <v xml:space="preserve">Chefornak </v>
      </c>
      <c r="BB43" s="89">
        <f>Table1422[[#This Row],[Poverty_Average
(Percentage Points)]]/100</f>
        <v>0.28699999999999998</v>
      </c>
      <c r="BC43" s="98" t="str">
        <f>DoNotChange[[#This Row],[Community]]</f>
        <v xml:space="preserve">Chefornak </v>
      </c>
      <c r="BD43" s="89">
        <f>Table1422[[#This Row],[Full Time Employment_Average
(Percentage Points)]]/100</f>
        <v>0.18679999999999999</v>
      </c>
    </row>
    <row r="44" spans="1:56" s="99" customFormat="1" ht="14.25" x14ac:dyDescent="0.25">
      <c r="A44" s="93" t="str">
        <f>DoNotChange[[#This Row],[Community]]</f>
        <v xml:space="preserve">Chena Ridge  </v>
      </c>
      <c r="B4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4" s="93" t="str">
        <f>DoNotChange[[#This Row],[Community]]</f>
        <v xml:space="preserve">Chena Ridge  </v>
      </c>
      <c r="D44" s="109">
        <f>IFERROR(DoNotChange[[#This Row],[Medium Burden Threshold]],"Cannot Calculate")</f>
        <v>339</v>
      </c>
      <c r="E44" s="118" t="str">
        <f>DoNotChange[[#This Row],[Community]]</f>
        <v xml:space="preserve">Chena Ridge  </v>
      </c>
      <c r="F44" s="109">
        <f>IFERROR(DoNotChange[[#This Row],[MediumBurden
Annual]], "Cannot Calculate")</f>
        <v>4068.1777878231078</v>
      </c>
      <c r="G44" s="93" t="str">
        <f>DoNotChange[[#This Row],[Community]]</f>
        <v xml:space="preserve">Chena Ridge  </v>
      </c>
      <c r="H44" s="140">
        <f>IFERROR(DoNotChange[[#This Row],[LowBurden
Threshold]],"Any fee will be at least a medium burden")</f>
        <v>135.60592626077025</v>
      </c>
      <c r="I44" s="118" t="str">
        <f>DoNotChange[[#This Row],[Community]]</f>
        <v xml:space="preserve">Chena Ridge  </v>
      </c>
      <c r="J44" s="109">
        <f>IFERROR(DoNotChange[[#This Row],[LowBurden
Annual]], "Any fee will be at least a medium burden")</f>
        <v>1627.2711151292431</v>
      </c>
      <c r="K44" s="93" t="str">
        <f>DoNotChange[[#This Row],[Community]]</f>
        <v xml:space="preserve">Chena Ridge  </v>
      </c>
      <c r="L44" s="102">
        <f>Table1422[[#This Row],[Monthly Fees]]</f>
        <v>0</v>
      </c>
      <c r="M44" s="93" t="str">
        <f>DoNotChange[[#This Row],[Community]]</f>
        <v xml:space="preserve">Chena Ridge  </v>
      </c>
      <c r="N44" s="102">
        <f>DoNotChange[[#This Row],[Monthly_Fees]]*12</f>
        <v>0</v>
      </c>
      <c r="O44" s="93" t="str">
        <f>DoNotChange[[#This Row],[Community]]</f>
        <v xml:space="preserve">Chena Ridge  </v>
      </c>
      <c r="P44" s="94" t="str">
        <f>Table1422[[#This Row],[Notes]]</f>
        <v>The water and sewer charges are unknown</v>
      </c>
      <c r="Q44" s="95"/>
      <c r="R44" s="93" t="str">
        <f>DoNotChange[[#This Row],[Community]]</f>
        <v xml:space="preserve">Chena Ridge  </v>
      </c>
      <c r="S44" s="85" t="str">
        <f>IF(DoNotChange[[#This Row],[Annual_Fees]]/DoNotChange[[#This Row],[IQ1_Average]]&gt;0, DoNotChange[[#This Row],[Annual_Fees]]/DoNotChange[[#This Row],[IQ1_Average]], "Do not know fees")</f>
        <v>Do not know fees</v>
      </c>
      <c r="T44" s="93" t="str">
        <f>DoNotChange[[#This Row],[Community]]</f>
        <v xml:space="preserve">Chena Ridge  </v>
      </c>
      <c r="U44" s="85" t="str">
        <f>IF(DoNotChange[[#This Row],[Annual_Fees]]/DoNotChange[[#This Row],[IQ2_Average]]&gt;0, DoNotChange[[#This Row],[Annual_Fees]]/DoNotChange[[#This Row],[IQ2_Average]], "Do not know fees")</f>
        <v>Do not know fees</v>
      </c>
      <c r="V44" s="93" t="str">
        <f>DoNotChange[[#This Row],[Community]]</f>
        <v xml:space="preserve">Chena Ridge  </v>
      </c>
      <c r="W44" s="85" t="str">
        <f>IF(DoNotChange[[#This Row],[Annual_Fees]]/DoNotChange[[#This Row],[IQ3_Average]]&gt;0,DoNotChange[[#This Row],[Annual_Fees]]/DoNotChange[[#This Row],[IQ3_Average]], "Do not know fees")</f>
        <v>Do not know fees</v>
      </c>
      <c r="X44" s="93" t="str">
        <f>DoNotChange[[#This Row],[Community]]</f>
        <v xml:space="preserve">Chena Ridge  </v>
      </c>
      <c r="Y44" s="85" t="str">
        <f>IFERROR(AVERAGE(DoNotChange[[#This Row],[RI_IQ1]],DoNotChange[[#This Row],[RI_IQ2]],DoNotChange[[#This Row],[RI_IQ3]]),"ERROR")</f>
        <v>ERROR</v>
      </c>
      <c r="Z44" s="93" t="str">
        <f>DoNotChange[[#This Row],[Community]]</f>
        <v xml:space="preserve">Chena Ridge  </v>
      </c>
      <c r="AA44" s="84">
        <f>IF(DoNotChange[[#This Row],[SNAP_PercentagePoints]]&gt;20%,1, IF(DoNotChange[[#This Row],[SNAP_PercentagePoints]]&lt;=10%, 3, 2))</f>
        <v>3</v>
      </c>
      <c r="AB44" s="93" t="str">
        <f>DoNotChange[[#This Row],[Community]]</f>
        <v xml:space="preserve">Chena Ridge  </v>
      </c>
      <c r="AC44" s="84">
        <f>IF(DoNotChange[[#This Row],[Poverty_PercentagePoints]]&gt;20%,1, IF(DoNotChange[[#This Row],[Poverty_PercentagePoints]]&lt;=10%, 3, 2))</f>
        <v>1</v>
      </c>
      <c r="AD44" s="93" t="str">
        <f>DoNotChange[[#This Row],[Community]]</f>
        <v xml:space="preserve">Chena Ridge  </v>
      </c>
      <c r="AE44" s="84">
        <f>IF(DoNotChange[[#This Row],[FTE_PercentagePoints]]&lt;=30%,1, IF(DoNotChange[[#This Row],[FTE_PercentagePoints]]&gt;50%, 3, 2))</f>
        <v>3</v>
      </c>
      <c r="AF44" s="93" t="str">
        <f>DoNotChange[[#This Row],[Community]]</f>
        <v xml:space="preserve">Chena Ridge  </v>
      </c>
      <c r="AG44" s="86">
        <f>AVERAGE(DoNotChange[[#This Row],[SNAP_FCI]],DoNotChange[[#This Row],[Poverty_FCI]],DoNotChange[[#This Row],[FTE_FCI]])</f>
        <v>2.3333333333333335</v>
      </c>
      <c r="AH44" s="112"/>
      <c r="AI44" s="86">
        <f>IF(DoNotChange[[#This Row],[Village_FCI]]&gt;2.5, 0.24, IF(DoNotChange[[#This Row],[Village_FCI]]&lt;=1.5, 0.06, 0.15))</f>
        <v>0.15</v>
      </c>
      <c r="AJ44" s="86">
        <f>IF(DoNotChange[[#This Row],[Village_FCI]]&gt;2.5, 0.15, IF(DoNotChange[[#This Row],[Village_FCI]]&lt;=1.5, "FALSE", 0.06))</f>
        <v>0.06</v>
      </c>
      <c r="AK44" s="115">
        <f>(1/DoNotChange[[#This Row],[IQ1_Average]]+1/DoNotChange[[#This Row],[IQ2_Average]]+1/DoNotChange[[#This Row],[IQ3_Average]])</f>
        <v>3.6871544908627355E-5</v>
      </c>
      <c r="AL4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44" s="84">
        <f>ROUND(DoNotChange[[#This Row],[MediumBurden
Threshold_Calc]],1)</f>
        <v>339</v>
      </c>
      <c r="AN44" s="88">
        <f>(DoNotChange[[#This Row],[3RI_Calculation
Medium]]/DoNotChange[[#This Row],[Y = 1/IQ1+1/IQ2+1/IQ3]])/12</f>
        <v>339.01481565192563</v>
      </c>
      <c r="AO44" s="88">
        <f>DoNotChange[[#This Row],[MediumBurden
Threshold_Calc]]*12</f>
        <v>4068.1777878231078</v>
      </c>
      <c r="AP44" s="137">
        <f>DoNotChange[[#This Row],[LowBurden
Annual]]/12</f>
        <v>135.60592626077025</v>
      </c>
      <c r="AQ44" s="88">
        <f>(DoNotChange[[#This Row],[3RI_Calculation
Low]]/DoNotChange[[#This Row],[Y = 1/IQ1+1/IQ2+1/IQ3]])</f>
        <v>1627.2711151292431</v>
      </c>
      <c r="AR44" s="95"/>
      <c r="AS44" s="93" t="str">
        <f>Table1422[[#This Row],[Community]]</f>
        <v xml:space="preserve">Chena Ridge  </v>
      </c>
      <c r="AT44" s="87">
        <f>Table1422[[#This Row],[IQ1_Average]]</f>
        <v>52520.2</v>
      </c>
      <c r="AU44" s="93" t="str">
        <f>DoNotChange[[#This Row],[Community]]</f>
        <v xml:space="preserve">Chena Ridge  </v>
      </c>
      <c r="AV44" s="96">
        <f>Table1422[[#This Row],[IQ2_Average]]</f>
        <v>90901.4</v>
      </c>
      <c r="AW44" s="93" t="str">
        <f>DoNotChange[[#This Row],[Community]]</f>
        <v xml:space="preserve">Chena Ridge  </v>
      </c>
      <c r="AX44" s="97">
        <f>Table1422[[#This Row],[IQ3_Average]]</f>
        <v>146406</v>
      </c>
      <c r="AY44" s="93" t="str">
        <f>DoNotChange[[#This Row],[Community]]</f>
        <v xml:space="preserve">Chena Ridge  </v>
      </c>
      <c r="AZ44" s="89">
        <f>Table1422[[#This Row],[SNAP_Average 
(Percentage Points)]]/100</f>
        <v>3.6200000000000003E-2</v>
      </c>
      <c r="BA44" s="98" t="str">
        <f>DoNotChange[[#This Row],[Community]]</f>
        <v xml:space="preserve">Chena Ridge  </v>
      </c>
      <c r="BB44" s="89">
        <f>Table1422[[#This Row],[Poverty_Average
(Percentage Points)]]/100</f>
        <v>0.4042</v>
      </c>
      <c r="BC44" s="98" t="str">
        <f>DoNotChange[[#This Row],[Community]]</f>
        <v xml:space="preserve">Chena Ridge  </v>
      </c>
      <c r="BD44" s="89">
        <f>Table1422[[#This Row],[Full Time Employment_Average
(Percentage Points)]]/100</f>
        <v>0.60320000000000007</v>
      </c>
    </row>
    <row r="45" spans="1:56" s="99" customFormat="1" ht="14.25" x14ac:dyDescent="0.25">
      <c r="A45" s="93" t="str">
        <f>DoNotChange[[#This Row],[Community]]</f>
        <v xml:space="preserve">Chenega  </v>
      </c>
      <c r="B4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45" s="93" t="str">
        <f>DoNotChange[[#This Row],[Community]]</f>
        <v xml:space="preserve">Chenega  </v>
      </c>
      <c r="D45" s="109">
        <f>IFERROR(DoNotChange[[#This Row],[Medium Burden Threshold]],"Cannot Calculate")</f>
        <v>400.4</v>
      </c>
      <c r="E45" s="118" t="str">
        <f>DoNotChange[[#This Row],[Community]]</f>
        <v xml:space="preserve">Chenega  </v>
      </c>
      <c r="F45" s="109">
        <f>IFERROR(DoNotChange[[#This Row],[MediumBurden
Annual]], "Cannot Calculate")</f>
        <v>4805.0358588847948</v>
      </c>
      <c r="G45" s="93" t="str">
        <f>DoNotChange[[#This Row],[Community]]</f>
        <v xml:space="preserve">Chenega  </v>
      </c>
      <c r="H45" s="140">
        <f>IFERROR(DoNotChange[[#This Row],[LowBurden
Threshold]],"Any fee will be at least a medium burden")</f>
        <v>250.26228431691638</v>
      </c>
      <c r="I45" s="118" t="str">
        <f>DoNotChange[[#This Row],[Community]]</f>
        <v xml:space="preserve">Chenega  </v>
      </c>
      <c r="J45" s="109">
        <f>IFERROR(DoNotChange[[#This Row],[LowBurden
Annual]], "Any fee will be at least a medium burden")</f>
        <v>3003.1474118029964</v>
      </c>
      <c r="K45" s="93" t="str">
        <f>DoNotChange[[#This Row],[Community]]</f>
        <v xml:space="preserve">Chenega  </v>
      </c>
      <c r="L45" s="102">
        <f>Table1422[[#This Row],[Monthly Fees]]</f>
        <v>145</v>
      </c>
      <c r="M45" s="93" t="str">
        <f>DoNotChange[[#This Row],[Community]]</f>
        <v xml:space="preserve">Chenega  </v>
      </c>
      <c r="N45" s="102">
        <f>DoNotChange[[#This Row],[Monthly_Fees]]*12</f>
        <v>1740</v>
      </c>
      <c r="O45" s="93" t="str">
        <f>DoNotChange[[#This Row],[Community]]</f>
        <v xml:space="preserve">Chenega  </v>
      </c>
      <c r="P45" s="94" t="str">
        <f>Table1422[[#This Row],[Notes]]</f>
        <v>This is the reported user fee for combined water and sewer services.</v>
      </c>
      <c r="Q45" s="95"/>
      <c r="R45" s="93" t="str">
        <f>DoNotChange[[#This Row],[Community]]</f>
        <v xml:space="preserve">Chenega  </v>
      </c>
      <c r="S45" s="85">
        <f>IF(DoNotChange[[#This Row],[Annual_Fees]]/DoNotChange[[#This Row],[IQ1_Average]]&gt;0, DoNotChange[[#This Row],[Annual_Fees]]/DoNotChange[[#This Row],[IQ1_Average]], "Do not know fees")</f>
        <v>3.5812195905060629E-2</v>
      </c>
      <c r="T45" s="93" t="str">
        <f>DoNotChange[[#This Row],[Community]]</f>
        <v xml:space="preserve">Chenega  </v>
      </c>
      <c r="U45" s="85">
        <f>IF(DoNotChange[[#This Row],[Annual_Fees]]/DoNotChange[[#This Row],[IQ2_Average]]&gt;0, DoNotChange[[#This Row],[Annual_Fees]]/DoNotChange[[#This Row],[IQ2_Average]], "Do not know fees")</f>
        <v>3.0504908835904627E-2</v>
      </c>
      <c r="V45" s="93" t="str">
        <f>DoNotChange[[#This Row],[Community]]</f>
        <v xml:space="preserve">Chenega  </v>
      </c>
      <c r="W45" s="85">
        <f>IF(DoNotChange[[#This Row],[Annual_Fees]]/DoNotChange[[#This Row],[IQ3_Average]]&gt;0,DoNotChange[[#This Row],[Annual_Fees]]/DoNotChange[[#This Row],[IQ3_Average]], "Do not know fees")</f>
        <v>2.059171597633136E-2</v>
      </c>
      <c r="X45" s="93" t="str">
        <f>DoNotChange[[#This Row],[Community]]</f>
        <v xml:space="preserve">Chenega  </v>
      </c>
      <c r="Y45" s="85">
        <f>IFERROR(AVERAGE(DoNotChange[[#This Row],[RI_IQ1]],DoNotChange[[#This Row],[RI_IQ2]],DoNotChange[[#This Row],[RI_IQ3]]),"ERROR")</f>
        <v>2.8969606905765537E-2</v>
      </c>
      <c r="Z45" s="93" t="str">
        <f>DoNotChange[[#This Row],[Community]]</f>
        <v xml:space="preserve">Chenega  </v>
      </c>
      <c r="AA45" s="84">
        <f>IF(DoNotChange[[#This Row],[SNAP_PercentagePoints]]&gt;20%,1, IF(DoNotChange[[#This Row],[SNAP_PercentagePoints]]&lt;=10%, 3, 2))</f>
        <v>3</v>
      </c>
      <c r="AB45" s="93" t="str">
        <f>DoNotChange[[#This Row],[Community]]</f>
        <v xml:space="preserve">Chenega  </v>
      </c>
      <c r="AC45" s="84">
        <f>IF(DoNotChange[[#This Row],[Poverty_PercentagePoints]]&gt;20%,1, IF(DoNotChange[[#This Row],[Poverty_PercentagePoints]]&lt;=10%, 3, 2))</f>
        <v>3</v>
      </c>
      <c r="AD45" s="93" t="str">
        <f>DoNotChange[[#This Row],[Community]]</f>
        <v xml:space="preserve">Chenega  </v>
      </c>
      <c r="AE45" s="84">
        <f>IF(DoNotChange[[#This Row],[FTE_PercentagePoints]]&lt;=30%,1, IF(DoNotChange[[#This Row],[FTE_PercentagePoints]]&gt;50%, 3, 2))</f>
        <v>2</v>
      </c>
      <c r="AF45" s="93" t="str">
        <f>DoNotChange[[#This Row],[Community]]</f>
        <v xml:space="preserve">Chenega  </v>
      </c>
      <c r="AG45" s="86">
        <f>AVERAGE(DoNotChange[[#This Row],[SNAP_FCI]],DoNotChange[[#This Row],[Poverty_FCI]],DoNotChange[[#This Row],[FTE_FCI]])</f>
        <v>2.6666666666666665</v>
      </c>
      <c r="AH45" s="112"/>
      <c r="AI45" s="86">
        <f>IF(DoNotChange[[#This Row],[Village_FCI]]&gt;2.5, 0.24, IF(DoNotChange[[#This Row],[Village_FCI]]&lt;=1.5, 0.06, 0.15))</f>
        <v>0.24</v>
      </c>
      <c r="AJ45" s="86">
        <f>IF(DoNotChange[[#This Row],[Village_FCI]]&gt;2.5, 0.15, IF(DoNotChange[[#This Row],[Village_FCI]]&lt;=1.5, "FALSE", 0.06))</f>
        <v>0.15</v>
      </c>
      <c r="AK45" s="115">
        <f>(1/DoNotChange[[#This Row],[IQ1_Average]]+1/DoNotChange[[#This Row],[IQ2_Average]]+1/DoNotChange[[#This Row],[IQ3_Average]])</f>
        <v>4.9947598113388862E-5</v>
      </c>
      <c r="AL4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45" s="84">
        <f>ROUND(DoNotChange[[#This Row],[MediumBurden
Threshold_Calc]],1)</f>
        <v>400.4</v>
      </c>
      <c r="AN45" s="88">
        <f>(DoNotChange[[#This Row],[3RI_Calculation
Medium]]/DoNotChange[[#This Row],[Y = 1/IQ1+1/IQ2+1/IQ3]])/12</f>
        <v>400.41965490706622</v>
      </c>
      <c r="AO45" s="88">
        <f>DoNotChange[[#This Row],[MediumBurden
Threshold_Calc]]*12</f>
        <v>4805.0358588847948</v>
      </c>
      <c r="AP45" s="137">
        <f>DoNotChange[[#This Row],[LowBurden
Annual]]/12</f>
        <v>250.26228431691638</v>
      </c>
      <c r="AQ45" s="88">
        <f>(DoNotChange[[#This Row],[3RI_Calculation
Low]]/DoNotChange[[#This Row],[Y = 1/IQ1+1/IQ2+1/IQ3]])</f>
        <v>3003.1474118029964</v>
      </c>
      <c r="AR45" s="95"/>
      <c r="AS45" s="93" t="str">
        <f>Table1422[[#This Row],[Community]]</f>
        <v xml:space="preserve">Chenega  </v>
      </c>
      <c r="AT45" s="87">
        <f>Table1422[[#This Row],[IQ1_Average]]</f>
        <v>48586.8</v>
      </c>
      <c r="AU45" s="93" t="str">
        <f>DoNotChange[[#This Row],[Community]]</f>
        <v xml:space="preserve">Chenega  </v>
      </c>
      <c r="AV45" s="96">
        <f>Table1422[[#This Row],[IQ2_Average]]</f>
        <v>57040</v>
      </c>
      <c r="AW45" s="93" t="str">
        <f>DoNotChange[[#This Row],[Community]]</f>
        <v xml:space="preserve">Chenega  </v>
      </c>
      <c r="AX45" s="97">
        <f>Table1422[[#This Row],[IQ3_Average]]</f>
        <v>84500</v>
      </c>
      <c r="AY45" s="93" t="str">
        <f>DoNotChange[[#This Row],[Community]]</f>
        <v xml:space="preserve">Chenega  </v>
      </c>
      <c r="AZ45" s="89">
        <f>Table1422[[#This Row],[SNAP_Average 
(Percentage Points)]]/100</f>
        <v>0</v>
      </c>
      <c r="BA45" s="98" t="str">
        <f>DoNotChange[[#This Row],[Community]]</f>
        <v xml:space="preserve">Chenega  </v>
      </c>
      <c r="BB45" s="89">
        <f>Table1422[[#This Row],[Poverty_Average
(Percentage Points)]]/100</f>
        <v>0</v>
      </c>
      <c r="BC45" s="98" t="str">
        <f>DoNotChange[[#This Row],[Community]]</f>
        <v xml:space="preserve">Chenega  </v>
      </c>
      <c r="BD45" s="89">
        <f>Table1422[[#This Row],[Full Time Employment_Average
(Percentage Points)]]/100</f>
        <v>0.48300000000000004</v>
      </c>
    </row>
    <row r="46" spans="1:56" s="99" customFormat="1" ht="14.25" x14ac:dyDescent="0.25">
      <c r="A46" s="93" t="str">
        <f>DoNotChange[[#This Row],[Community]]</f>
        <v xml:space="preserve">Chevak </v>
      </c>
      <c r="B4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46" s="93" t="str">
        <f>DoNotChange[[#This Row],[Community]]</f>
        <v xml:space="preserve">Chevak </v>
      </c>
      <c r="D46" s="109">
        <f>IFERROR(DoNotChange[[#This Row],[Medium Burden Threshold]],"Cannot Calculate")</f>
        <v>123.8</v>
      </c>
      <c r="E46" s="118" t="str">
        <f>DoNotChange[[#This Row],[Community]]</f>
        <v xml:space="preserve">Chevak </v>
      </c>
      <c r="F46" s="109">
        <f>IFERROR(DoNotChange[[#This Row],[MediumBurden
Annual]], "Cannot Calculate")</f>
        <v>1486.0012509294177</v>
      </c>
      <c r="G46" s="93" t="str">
        <f>DoNotChange[[#This Row],[Community]]</f>
        <v xml:space="preserve">Chevak </v>
      </c>
      <c r="H46" s="140">
        <f>IFERROR(DoNotChange[[#This Row],[LowBurden
Threshold]],"Any fee will be at least a medium burden")</f>
        <v>49.533375030980586</v>
      </c>
      <c r="I46" s="118" t="str">
        <f>DoNotChange[[#This Row],[Community]]</f>
        <v xml:space="preserve">Chevak </v>
      </c>
      <c r="J46" s="109">
        <f>IFERROR(DoNotChange[[#This Row],[LowBurden
Annual]], "Any fee will be at least a medium burden")</f>
        <v>594.40050037176707</v>
      </c>
      <c r="K46" s="93" t="str">
        <f>DoNotChange[[#This Row],[Community]]</f>
        <v xml:space="preserve">Chevak </v>
      </c>
      <c r="L46" s="102">
        <f>Table1422[[#This Row],[Monthly Fees]]</f>
        <v>85</v>
      </c>
      <c r="M46" s="93" t="str">
        <f>DoNotChange[[#This Row],[Community]]</f>
        <v xml:space="preserve">Chevak </v>
      </c>
      <c r="N46" s="102">
        <f>DoNotChange[[#This Row],[Monthly_Fees]]*12</f>
        <v>1020</v>
      </c>
      <c r="O46" s="93" t="str">
        <f>DoNotChange[[#This Row],[Community]]</f>
        <v xml:space="preserve">Chevak </v>
      </c>
      <c r="P46" s="94" t="str">
        <f>Table1422[[#This Row],[Notes]]</f>
        <v>This is the reported user fee for combined water and sewer services.</v>
      </c>
      <c r="Q46" s="95"/>
      <c r="R46" s="93" t="str">
        <f>DoNotChange[[#This Row],[Community]]</f>
        <v xml:space="preserve">Chevak </v>
      </c>
      <c r="S46" s="85">
        <f>IF(DoNotChange[[#This Row],[Annual_Fees]]/DoNotChange[[#This Row],[IQ1_Average]]&gt;0, DoNotChange[[#This Row],[Annual_Fees]]/DoNotChange[[#This Row],[IQ1_Average]], "Do not know fees")</f>
        <v>5.5061917666238414E-2</v>
      </c>
      <c r="T46" s="93" t="str">
        <f>DoNotChange[[#This Row],[Community]]</f>
        <v xml:space="preserve">Chevak </v>
      </c>
      <c r="U46" s="85">
        <f>IF(DoNotChange[[#This Row],[Annual_Fees]]/DoNotChange[[#This Row],[IQ2_Average]]&gt;0, DoNotChange[[#This Row],[Annual_Fees]]/DoNotChange[[#This Row],[IQ2_Average]], "Do not know fees")</f>
        <v>3.2171378827447861E-2</v>
      </c>
      <c r="V46" s="93" t="str">
        <f>DoNotChange[[#This Row],[Community]]</f>
        <v xml:space="preserve">Chevak </v>
      </c>
      <c r="W46" s="85">
        <f>IF(DoNotChange[[#This Row],[Annual_Fees]]/DoNotChange[[#This Row],[IQ3_Average]]&gt;0,DoNotChange[[#This Row],[Annual_Fees]]/DoNotChange[[#This Row],[IQ3_Average]], "Do not know fees")</f>
        <v>1.5727585877244651E-2</v>
      </c>
      <c r="X46" s="93" t="str">
        <f>DoNotChange[[#This Row],[Community]]</f>
        <v xml:space="preserve">Chevak </v>
      </c>
      <c r="Y46" s="85">
        <f>IFERROR(AVERAGE(DoNotChange[[#This Row],[RI_IQ1]],DoNotChange[[#This Row],[RI_IQ2]],DoNotChange[[#This Row],[RI_IQ3]]),"ERROR")</f>
        <v>3.4320294123643645E-2</v>
      </c>
      <c r="Z46" s="93" t="str">
        <f>DoNotChange[[#This Row],[Community]]</f>
        <v xml:space="preserve">Chevak </v>
      </c>
      <c r="AA46" s="84">
        <f>IF(DoNotChange[[#This Row],[SNAP_PercentagePoints]]&gt;20%,1, IF(DoNotChange[[#This Row],[SNAP_PercentagePoints]]&lt;=10%, 3, 2))</f>
        <v>1</v>
      </c>
      <c r="AB46" s="93" t="str">
        <f>DoNotChange[[#This Row],[Community]]</f>
        <v xml:space="preserve">Chevak </v>
      </c>
      <c r="AC46" s="84">
        <f>IF(DoNotChange[[#This Row],[Poverty_PercentagePoints]]&gt;20%,1, IF(DoNotChange[[#This Row],[Poverty_PercentagePoints]]&lt;=10%, 3, 2))</f>
        <v>1</v>
      </c>
      <c r="AD46" s="93" t="str">
        <f>DoNotChange[[#This Row],[Community]]</f>
        <v xml:space="preserve">Chevak </v>
      </c>
      <c r="AE46" s="84">
        <f>IF(DoNotChange[[#This Row],[FTE_PercentagePoints]]&lt;=30%,1, IF(DoNotChange[[#This Row],[FTE_PercentagePoints]]&gt;50%, 3, 2))</f>
        <v>3</v>
      </c>
      <c r="AF46" s="93" t="str">
        <f>DoNotChange[[#This Row],[Community]]</f>
        <v xml:space="preserve">Chevak </v>
      </c>
      <c r="AG46" s="86">
        <f>AVERAGE(DoNotChange[[#This Row],[SNAP_FCI]],DoNotChange[[#This Row],[Poverty_FCI]],DoNotChange[[#This Row],[FTE_FCI]])</f>
        <v>1.6666666666666667</v>
      </c>
      <c r="AH46" s="112"/>
      <c r="AI46" s="86">
        <f>IF(DoNotChange[[#This Row],[Village_FCI]]&gt;2.5, 0.24, IF(DoNotChange[[#This Row],[Village_FCI]]&lt;=1.5, 0.06, 0.15))</f>
        <v>0.15</v>
      </c>
      <c r="AJ46" s="86">
        <f>IF(DoNotChange[[#This Row],[Village_FCI]]&gt;2.5, 0.15, IF(DoNotChange[[#This Row],[Village_FCI]]&lt;=1.5, "FALSE", 0.06))</f>
        <v>0.06</v>
      </c>
      <c r="AK46" s="115">
        <f>(1/DoNotChange[[#This Row],[IQ1_Average]]+1/DoNotChange[[#This Row],[IQ2_Average]]+1/DoNotChange[[#This Row],[IQ3_Average]])</f>
        <v>1.0094204154012836E-4</v>
      </c>
      <c r="AL4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6" s="84">
        <f>ROUND(DoNotChange[[#This Row],[MediumBurden
Threshold_Calc]],1)</f>
        <v>123.8</v>
      </c>
      <c r="AN46" s="88">
        <f>(DoNotChange[[#This Row],[3RI_Calculation
Medium]]/DoNotChange[[#This Row],[Y = 1/IQ1+1/IQ2+1/IQ3]])/12</f>
        <v>123.83343757745148</v>
      </c>
      <c r="AO46" s="88">
        <f>DoNotChange[[#This Row],[MediumBurden
Threshold_Calc]]*12</f>
        <v>1486.0012509294177</v>
      </c>
      <c r="AP46" s="137">
        <f>DoNotChange[[#This Row],[LowBurden
Annual]]/12</f>
        <v>49.533375030980586</v>
      </c>
      <c r="AQ46" s="88">
        <f>(DoNotChange[[#This Row],[3RI_Calculation
Low]]/DoNotChange[[#This Row],[Y = 1/IQ1+1/IQ2+1/IQ3]])</f>
        <v>594.40050037176707</v>
      </c>
      <c r="AR46" s="95"/>
      <c r="AS46" s="93" t="str">
        <f>Table1422[[#This Row],[Community]]</f>
        <v xml:space="preserve">Chevak </v>
      </c>
      <c r="AT46" s="87">
        <f>Table1422[[#This Row],[IQ1_Average]]</f>
        <v>18524.599999999999</v>
      </c>
      <c r="AU46" s="93" t="str">
        <f>DoNotChange[[#This Row],[Community]]</f>
        <v xml:space="preserve">Chevak </v>
      </c>
      <c r="AV46" s="96">
        <f>Table1422[[#This Row],[IQ2_Average]]</f>
        <v>31705.200000000001</v>
      </c>
      <c r="AW46" s="93" t="str">
        <f>DoNotChange[[#This Row],[Community]]</f>
        <v xml:space="preserve">Chevak </v>
      </c>
      <c r="AX46" s="97">
        <f>Table1422[[#This Row],[IQ3_Average]]</f>
        <v>64854.2</v>
      </c>
      <c r="AY46" s="93" t="str">
        <f>DoNotChange[[#This Row],[Community]]</f>
        <v xml:space="preserve">Chevak </v>
      </c>
      <c r="AZ46" s="89">
        <f>Table1422[[#This Row],[SNAP_Average 
(Percentage Points)]]/100</f>
        <v>0.68119999999999992</v>
      </c>
      <c r="BA46" s="98" t="str">
        <f>DoNotChange[[#This Row],[Community]]</f>
        <v xml:space="preserve">Chevak </v>
      </c>
      <c r="BB46" s="89">
        <f>Table1422[[#This Row],[Poverty_Average
(Percentage Points)]]/100</f>
        <v>0.54100000000000004</v>
      </c>
      <c r="BC46" s="98" t="str">
        <f>DoNotChange[[#This Row],[Community]]</f>
        <v xml:space="preserve">Chevak </v>
      </c>
      <c r="BD46" s="89">
        <f>Table1422[[#This Row],[Full Time Employment_Average
(Percentage Points)]]/100</f>
        <v>0.55879999999999996</v>
      </c>
    </row>
    <row r="47" spans="1:56" s="99" customFormat="1" ht="14.25" x14ac:dyDescent="0.25">
      <c r="A47" s="93" t="str">
        <f>DoNotChange[[#This Row],[Community]]</f>
        <v xml:space="preserve">Chickaloon  </v>
      </c>
      <c r="B4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7" s="93" t="str">
        <f>DoNotChange[[#This Row],[Community]]</f>
        <v xml:space="preserve">Chickaloon  </v>
      </c>
      <c r="D47" s="109">
        <f>IFERROR(DoNotChange[[#This Row],[Medium Burden Threshold]],"Cannot Calculate")</f>
        <v>243.8</v>
      </c>
      <c r="E47" s="118" t="str">
        <f>DoNotChange[[#This Row],[Community]]</f>
        <v xml:space="preserve">Chickaloon  </v>
      </c>
      <c r="F47" s="109">
        <f>IFERROR(DoNotChange[[#This Row],[MediumBurden
Annual]], "Cannot Calculate")</f>
        <v>2925.3199639339946</v>
      </c>
      <c r="G47" s="93" t="str">
        <f>DoNotChange[[#This Row],[Community]]</f>
        <v xml:space="preserve">Chickaloon  </v>
      </c>
      <c r="H47" s="140">
        <f>IFERROR(DoNotChange[[#This Row],[LowBurden
Threshold]],"Any fee will be at least a medium burden")</f>
        <v>152.36041478822889</v>
      </c>
      <c r="I47" s="118" t="str">
        <f>DoNotChange[[#This Row],[Community]]</f>
        <v xml:space="preserve">Chickaloon  </v>
      </c>
      <c r="J47" s="109">
        <f>IFERROR(DoNotChange[[#This Row],[LowBurden
Annual]], "Any fee will be at least a medium burden")</f>
        <v>1828.3249774587466</v>
      </c>
      <c r="K47" s="93" t="str">
        <f>DoNotChange[[#This Row],[Community]]</f>
        <v xml:space="preserve">Chickaloon  </v>
      </c>
      <c r="L47" s="102">
        <f>Table1422[[#This Row],[Monthly Fees]]</f>
        <v>0</v>
      </c>
      <c r="M47" s="93" t="str">
        <f>DoNotChange[[#This Row],[Community]]</f>
        <v xml:space="preserve">Chickaloon  </v>
      </c>
      <c r="N47" s="102">
        <f>DoNotChange[[#This Row],[Monthly_Fees]]*12</f>
        <v>0</v>
      </c>
      <c r="O47" s="93" t="str">
        <f>DoNotChange[[#This Row],[Community]]</f>
        <v xml:space="preserve">Chickaloon  </v>
      </c>
      <c r="P47" s="94" t="str">
        <f>Table1422[[#This Row],[Notes]]</f>
        <v>The water and sewer charges are unknown</v>
      </c>
      <c r="Q47" s="95"/>
      <c r="R47" s="93" t="str">
        <f>DoNotChange[[#This Row],[Community]]</f>
        <v xml:space="preserve">Chickaloon  </v>
      </c>
      <c r="S47" s="85" t="str">
        <f>IF(DoNotChange[[#This Row],[Annual_Fees]]/DoNotChange[[#This Row],[IQ1_Average]]&gt;0, DoNotChange[[#This Row],[Annual_Fees]]/DoNotChange[[#This Row],[IQ1_Average]], "Do not know fees")</f>
        <v>Do not know fees</v>
      </c>
      <c r="T47" s="93" t="str">
        <f>DoNotChange[[#This Row],[Community]]</f>
        <v xml:space="preserve">Chickaloon  </v>
      </c>
      <c r="U47" s="85" t="str">
        <f>IF(DoNotChange[[#This Row],[Annual_Fees]]/DoNotChange[[#This Row],[IQ2_Average]]&gt;0, DoNotChange[[#This Row],[Annual_Fees]]/DoNotChange[[#This Row],[IQ2_Average]], "Do not know fees")</f>
        <v>Do not know fees</v>
      </c>
      <c r="V47" s="93" t="str">
        <f>DoNotChange[[#This Row],[Community]]</f>
        <v xml:space="preserve">Chickaloon  </v>
      </c>
      <c r="W47" s="85" t="str">
        <f>IF(DoNotChange[[#This Row],[Annual_Fees]]/DoNotChange[[#This Row],[IQ3_Average]]&gt;0,DoNotChange[[#This Row],[Annual_Fees]]/DoNotChange[[#This Row],[IQ3_Average]], "Do not know fees")</f>
        <v>Do not know fees</v>
      </c>
      <c r="X47" s="93" t="str">
        <f>DoNotChange[[#This Row],[Community]]</f>
        <v xml:space="preserve">Chickaloon  </v>
      </c>
      <c r="Y47" s="85" t="str">
        <f>IFERROR(AVERAGE(DoNotChange[[#This Row],[RI_IQ1]],DoNotChange[[#This Row],[RI_IQ2]],DoNotChange[[#This Row],[RI_IQ3]]),"ERROR")</f>
        <v>ERROR</v>
      </c>
      <c r="Z47" s="93" t="str">
        <f>DoNotChange[[#This Row],[Community]]</f>
        <v xml:space="preserve">Chickaloon  </v>
      </c>
      <c r="AA47" s="84">
        <f>IF(DoNotChange[[#This Row],[SNAP_PercentagePoints]]&gt;20%,1, IF(DoNotChange[[#This Row],[SNAP_PercentagePoints]]&lt;=10%, 3, 2))</f>
        <v>3</v>
      </c>
      <c r="AB47" s="93" t="str">
        <f>DoNotChange[[#This Row],[Community]]</f>
        <v xml:space="preserve">Chickaloon  </v>
      </c>
      <c r="AC47" s="84">
        <f>IF(DoNotChange[[#This Row],[Poverty_PercentagePoints]]&gt;20%,1, IF(DoNotChange[[#This Row],[Poverty_PercentagePoints]]&lt;=10%, 3, 2))</f>
        <v>3</v>
      </c>
      <c r="AD47" s="93" t="str">
        <f>DoNotChange[[#This Row],[Community]]</f>
        <v xml:space="preserve">Chickaloon  </v>
      </c>
      <c r="AE47" s="84">
        <f>IF(DoNotChange[[#This Row],[FTE_PercentagePoints]]&lt;=30%,1, IF(DoNotChange[[#This Row],[FTE_PercentagePoints]]&gt;50%, 3, 2))</f>
        <v>3</v>
      </c>
      <c r="AF47" s="93" t="str">
        <f>DoNotChange[[#This Row],[Community]]</f>
        <v xml:space="preserve">Chickaloon  </v>
      </c>
      <c r="AG47" s="86">
        <f>AVERAGE(DoNotChange[[#This Row],[SNAP_FCI]],DoNotChange[[#This Row],[Poverty_FCI]],DoNotChange[[#This Row],[FTE_FCI]])</f>
        <v>3</v>
      </c>
      <c r="AH47" s="112"/>
      <c r="AI47" s="86">
        <f>IF(DoNotChange[[#This Row],[Village_FCI]]&gt;2.5, 0.24, IF(DoNotChange[[#This Row],[Village_FCI]]&lt;=1.5, 0.06, 0.15))</f>
        <v>0.24</v>
      </c>
      <c r="AJ47" s="86">
        <f>IF(DoNotChange[[#This Row],[Village_FCI]]&gt;2.5, 0.15, IF(DoNotChange[[#This Row],[Village_FCI]]&lt;=1.5, "FALSE", 0.06))</f>
        <v>0.15</v>
      </c>
      <c r="AK47" s="115">
        <f>(1/DoNotChange[[#This Row],[IQ1_Average]]+1/DoNotChange[[#This Row],[IQ2_Average]]+1/DoNotChange[[#This Row],[IQ3_Average]])</f>
        <v>8.2042307494201757E-5</v>
      </c>
      <c r="AL4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7" s="84">
        <f>ROUND(DoNotChange[[#This Row],[MediumBurden
Threshold_Calc]],1)</f>
        <v>243.8</v>
      </c>
      <c r="AN47" s="88">
        <f>(DoNotChange[[#This Row],[3RI_Calculation
Medium]]/DoNotChange[[#This Row],[Y = 1/IQ1+1/IQ2+1/IQ3]])/12</f>
        <v>243.77666366116622</v>
      </c>
      <c r="AO47" s="88">
        <f>DoNotChange[[#This Row],[MediumBurden
Threshold_Calc]]*12</f>
        <v>2925.3199639339946</v>
      </c>
      <c r="AP47" s="137">
        <f>DoNotChange[[#This Row],[LowBurden
Annual]]/12</f>
        <v>152.36041478822889</v>
      </c>
      <c r="AQ47" s="88">
        <f>(DoNotChange[[#This Row],[3RI_Calculation
Low]]/DoNotChange[[#This Row],[Y = 1/IQ1+1/IQ2+1/IQ3]])</f>
        <v>1828.3249774587466</v>
      </c>
      <c r="AR47" s="95"/>
      <c r="AS47" s="93" t="str">
        <f>Table1422[[#This Row],[Community]]</f>
        <v xml:space="preserve">Chickaloon  </v>
      </c>
      <c r="AT47" s="87">
        <f>Table1422[[#This Row],[IQ1_Average]]</f>
        <v>24789.8</v>
      </c>
      <c r="AU47" s="93" t="str">
        <f>DoNotChange[[#This Row],[Community]]</f>
        <v xml:space="preserve">Chickaloon  </v>
      </c>
      <c r="AV47" s="96">
        <f>Table1422[[#This Row],[IQ2_Average]]</f>
        <v>42079.8</v>
      </c>
      <c r="AW47" s="93" t="str">
        <f>DoNotChange[[#This Row],[Community]]</f>
        <v xml:space="preserve">Chickaloon  </v>
      </c>
      <c r="AX47" s="97">
        <f>Table1422[[#This Row],[IQ3_Average]]</f>
        <v>55745.2</v>
      </c>
      <c r="AY47" s="93" t="str">
        <f>DoNotChange[[#This Row],[Community]]</f>
        <v xml:space="preserve">Chickaloon  </v>
      </c>
      <c r="AZ47" s="89">
        <f>Table1422[[#This Row],[SNAP_Average 
(Percentage Points)]]/100</f>
        <v>4.2200000000000008E-2</v>
      </c>
      <c r="BA47" s="98" t="str">
        <f>DoNotChange[[#This Row],[Community]]</f>
        <v xml:space="preserve">Chickaloon  </v>
      </c>
      <c r="BB47" s="89">
        <f>Table1422[[#This Row],[Poverty_Average
(Percentage Points)]]/100</f>
        <v>3.175E-2</v>
      </c>
      <c r="BC47" s="98" t="str">
        <f>DoNotChange[[#This Row],[Community]]</f>
        <v xml:space="preserve">Chickaloon  </v>
      </c>
      <c r="BD47" s="89">
        <f>Table1422[[#This Row],[Full Time Employment_Average
(Percentage Points)]]/100</f>
        <v>0.50559999999999994</v>
      </c>
    </row>
    <row r="48" spans="1:56" s="99" customFormat="1" ht="14.25" x14ac:dyDescent="0.25">
      <c r="A48" s="93" t="str">
        <f>DoNotChange[[#This Row],[Community]]</f>
        <v xml:space="preserve">Chicken  </v>
      </c>
      <c r="B4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48" s="93" t="str">
        <f>DoNotChange[[#This Row],[Community]]</f>
        <v xml:space="preserve">Chicken  </v>
      </c>
      <c r="D48" s="109" t="str">
        <f>IFERROR(DoNotChange[[#This Row],[Medium Burden Threshold]],"Cannot Calculate")</f>
        <v>Cannot Calculate</v>
      </c>
      <c r="E48" s="118" t="str">
        <f>DoNotChange[[#This Row],[Community]]</f>
        <v xml:space="preserve">Chicken  </v>
      </c>
      <c r="F48" s="109" t="str">
        <f>IFERROR(DoNotChange[[#This Row],[MediumBurden
Annual]], "Cannot Calculate")</f>
        <v>Cannot Calculate</v>
      </c>
      <c r="G48" s="93" t="str">
        <f>DoNotChange[[#This Row],[Community]]</f>
        <v xml:space="preserve">Chicken  </v>
      </c>
      <c r="H48" s="140" t="str">
        <f>IFERROR(DoNotChange[[#This Row],[LowBurden
Threshold]],"Any fee will be at least a medium burden")</f>
        <v>Any fee will be at least a medium burden</v>
      </c>
      <c r="I48" s="118" t="str">
        <f>DoNotChange[[#This Row],[Community]]</f>
        <v xml:space="preserve">Chicken  </v>
      </c>
      <c r="J48" s="109" t="str">
        <f>IFERROR(DoNotChange[[#This Row],[LowBurden
Annual]], "Any fee will be at least a medium burden")</f>
        <v>Any fee will be at least a medium burden</v>
      </c>
      <c r="K48" s="93" t="str">
        <f>DoNotChange[[#This Row],[Community]]</f>
        <v xml:space="preserve">Chicken  </v>
      </c>
      <c r="L48" s="102">
        <f>Table1422[[#This Row],[Monthly Fees]]</f>
        <v>0</v>
      </c>
      <c r="M48" s="93" t="str">
        <f>DoNotChange[[#This Row],[Community]]</f>
        <v xml:space="preserve">Chicken  </v>
      </c>
      <c r="N48" s="102">
        <f>DoNotChange[[#This Row],[Monthly_Fees]]*12</f>
        <v>0</v>
      </c>
      <c r="O48" s="93" t="str">
        <f>DoNotChange[[#This Row],[Community]]</f>
        <v xml:space="preserve">Chicken  </v>
      </c>
      <c r="P48" s="94" t="str">
        <f>Table1422[[#This Row],[Notes]]</f>
        <v>The water and sewer charges are unknown</v>
      </c>
      <c r="Q48" s="95"/>
      <c r="R48" s="93" t="str">
        <f>DoNotChange[[#This Row],[Community]]</f>
        <v xml:space="preserve">Chicken  </v>
      </c>
      <c r="S48" s="85" t="e">
        <f>IF(DoNotChange[[#This Row],[Annual_Fees]]/DoNotChange[[#This Row],[IQ1_Average]]&gt;0, DoNotChange[[#This Row],[Annual_Fees]]/DoNotChange[[#This Row],[IQ1_Average]], "Do not know fees")</f>
        <v>#DIV/0!</v>
      </c>
      <c r="T48" s="93" t="str">
        <f>DoNotChange[[#This Row],[Community]]</f>
        <v xml:space="preserve">Chicken  </v>
      </c>
      <c r="U48" s="85" t="e">
        <f>IF(DoNotChange[[#This Row],[Annual_Fees]]/DoNotChange[[#This Row],[IQ2_Average]]&gt;0, DoNotChange[[#This Row],[Annual_Fees]]/DoNotChange[[#This Row],[IQ2_Average]], "Do not know fees")</f>
        <v>#DIV/0!</v>
      </c>
      <c r="V48" s="93" t="str">
        <f>DoNotChange[[#This Row],[Community]]</f>
        <v xml:space="preserve">Chicken  </v>
      </c>
      <c r="W48" s="85" t="e">
        <f>IF(DoNotChange[[#This Row],[Annual_Fees]]/DoNotChange[[#This Row],[IQ3_Average]]&gt;0,DoNotChange[[#This Row],[Annual_Fees]]/DoNotChange[[#This Row],[IQ3_Average]], "Do not know fees")</f>
        <v>#DIV/0!</v>
      </c>
      <c r="X48" s="93" t="str">
        <f>DoNotChange[[#This Row],[Community]]</f>
        <v xml:space="preserve">Chicken  </v>
      </c>
      <c r="Y48" s="85" t="str">
        <f>IFERROR(AVERAGE(DoNotChange[[#This Row],[RI_IQ1]],DoNotChange[[#This Row],[RI_IQ2]],DoNotChange[[#This Row],[RI_IQ3]]),"ERROR")</f>
        <v>ERROR</v>
      </c>
      <c r="Z48" s="93" t="str">
        <f>DoNotChange[[#This Row],[Community]]</f>
        <v xml:space="preserve">Chicken  </v>
      </c>
      <c r="AA48" s="84">
        <f>IF(DoNotChange[[#This Row],[SNAP_PercentagePoints]]&gt;20%,1, IF(DoNotChange[[#This Row],[SNAP_PercentagePoints]]&lt;=10%, 3, 2))</f>
        <v>3</v>
      </c>
      <c r="AB48" s="93" t="str">
        <f>DoNotChange[[#This Row],[Community]]</f>
        <v xml:space="preserve">Chicken  </v>
      </c>
      <c r="AC48" s="84">
        <f>IF(DoNotChange[[#This Row],[Poverty_PercentagePoints]]&gt;20%,1, IF(DoNotChange[[#This Row],[Poverty_PercentagePoints]]&lt;=10%, 3, 2))</f>
        <v>3</v>
      </c>
      <c r="AD48" s="93" t="str">
        <f>DoNotChange[[#This Row],[Community]]</f>
        <v xml:space="preserve">Chicken  </v>
      </c>
      <c r="AE48" s="84">
        <f>IF(DoNotChange[[#This Row],[FTE_PercentagePoints]]&lt;=30%,1, IF(DoNotChange[[#This Row],[FTE_PercentagePoints]]&gt;50%, 3, 2))</f>
        <v>3</v>
      </c>
      <c r="AF48" s="93" t="str">
        <f>DoNotChange[[#This Row],[Community]]</f>
        <v xml:space="preserve">Chicken  </v>
      </c>
      <c r="AG48" s="86">
        <f>AVERAGE(DoNotChange[[#This Row],[SNAP_FCI]],DoNotChange[[#This Row],[Poverty_FCI]],DoNotChange[[#This Row],[FTE_FCI]])</f>
        <v>3</v>
      </c>
      <c r="AH48" s="112"/>
      <c r="AI48" s="86">
        <f>IF(DoNotChange[[#This Row],[Village_FCI]]&gt;2.5, 0.24, IF(DoNotChange[[#This Row],[Village_FCI]]&lt;=1.5, 0.06, 0.15))</f>
        <v>0.24</v>
      </c>
      <c r="AJ48" s="86">
        <f>IF(DoNotChange[[#This Row],[Village_FCI]]&gt;2.5, 0.15, IF(DoNotChange[[#This Row],[Village_FCI]]&lt;=1.5, "FALSE", 0.06))</f>
        <v>0.15</v>
      </c>
      <c r="AK48" s="115" t="e">
        <f>(1/DoNotChange[[#This Row],[IQ1_Average]]+1/DoNotChange[[#This Row],[IQ2_Average]]+1/DoNotChange[[#This Row],[IQ3_Average]])</f>
        <v>#DIV/0!</v>
      </c>
      <c r="AL4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48" s="84" t="e">
        <f>ROUND(DoNotChange[[#This Row],[MediumBurden
Threshold_Calc]],1)</f>
        <v>#DIV/0!</v>
      </c>
      <c r="AN48" s="88" t="e">
        <f>(DoNotChange[[#This Row],[3RI_Calculation
Medium]]/DoNotChange[[#This Row],[Y = 1/IQ1+1/IQ2+1/IQ3]])/12</f>
        <v>#DIV/0!</v>
      </c>
      <c r="AO48" s="88" t="e">
        <f>DoNotChange[[#This Row],[MediumBurden
Threshold_Calc]]*12</f>
        <v>#DIV/0!</v>
      </c>
      <c r="AP48" s="137" t="e">
        <f>DoNotChange[[#This Row],[LowBurden
Annual]]/12</f>
        <v>#DIV/0!</v>
      </c>
      <c r="AQ48" s="88" t="e">
        <f>(DoNotChange[[#This Row],[3RI_Calculation
Low]]/DoNotChange[[#This Row],[Y = 1/IQ1+1/IQ2+1/IQ3]])</f>
        <v>#DIV/0!</v>
      </c>
      <c r="AR48" s="95"/>
      <c r="AS48" s="93" t="str">
        <f>Table1422[[#This Row],[Community]]</f>
        <v xml:space="preserve">Chicken  </v>
      </c>
      <c r="AT48" s="87" t="e">
        <f>Table1422[[#This Row],[IQ1_Average]]</f>
        <v>#DIV/0!</v>
      </c>
      <c r="AU48" s="93" t="str">
        <f>DoNotChange[[#This Row],[Community]]</f>
        <v xml:space="preserve">Chicken  </v>
      </c>
      <c r="AV48" s="96" t="e">
        <f>Table1422[[#This Row],[IQ2_Average]]</f>
        <v>#DIV/0!</v>
      </c>
      <c r="AW48" s="93" t="str">
        <f>DoNotChange[[#This Row],[Community]]</f>
        <v xml:space="preserve">Chicken  </v>
      </c>
      <c r="AX48" s="97" t="e">
        <f>Table1422[[#This Row],[IQ3_Average]]</f>
        <v>#DIV/0!</v>
      </c>
      <c r="AY48" s="93" t="str">
        <f>DoNotChange[[#This Row],[Community]]</f>
        <v xml:space="preserve">Chicken  </v>
      </c>
      <c r="AZ48" s="89">
        <f>Table1422[[#This Row],[SNAP_Average 
(Percentage Points)]]/100</f>
        <v>0</v>
      </c>
      <c r="BA48" s="98" t="str">
        <f>DoNotChange[[#This Row],[Community]]</f>
        <v xml:space="preserve">Chicken  </v>
      </c>
      <c r="BB48" s="89">
        <f>Table1422[[#This Row],[Poverty_Average
(Percentage Points)]]/100</f>
        <v>0</v>
      </c>
      <c r="BC48" s="98" t="str">
        <f>DoNotChange[[#This Row],[Community]]</f>
        <v xml:space="preserve">Chicken  </v>
      </c>
      <c r="BD48" s="89">
        <f>Table1422[[#This Row],[Full Time Employment_Average
(Percentage Points)]]/100</f>
        <v>1</v>
      </c>
    </row>
    <row r="49" spans="1:56" s="99" customFormat="1" ht="14.25" x14ac:dyDescent="0.25">
      <c r="A49" s="93" t="str">
        <f>DoNotChange[[#This Row],[Community]]</f>
        <v xml:space="preserve">Chignik </v>
      </c>
      <c r="B4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49" s="93" t="str">
        <f>DoNotChange[[#This Row],[Community]]</f>
        <v xml:space="preserve">Chignik </v>
      </c>
      <c r="D49" s="109">
        <f>IFERROR(DoNotChange[[#This Row],[Medium Burden Threshold]],"Cannot Calculate")</f>
        <v>235.8</v>
      </c>
      <c r="E49" s="118" t="str">
        <f>DoNotChange[[#This Row],[Community]]</f>
        <v xml:space="preserve">Chignik </v>
      </c>
      <c r="F49" s="109">
        <f>IFERROR(DoNotChange[[#This Row],[MediumBurden
Annual]], "Cannot Calculate")</f>
        <v>2829.992017176246</v>
      </c>
      <c r="G49" s="93" t="str">
        <f>DoNotChange[[#This Row],[Community]]</f>
        <v xml:space="preserve">Chignik </v>
      </c>
      <c r="H49" s="140">
        <f>IFERROR(DoNotChange[[#This Row],[LowBurden
Threshold]],"Any fee will be at least a medium burden")</f>
        <v>94.333067239208205</v>
      </c>
      <c r="I49" s="118" t="str">
        <f>DoNotChange[[#This Row],[Community]]</f>
        <v xml:space="preserve">Chignik </v>
      </c>
      <c r="J49" s="109">
        <f>IFERROR(DoNotChange[[#This Row],[LowBurden
Annual]], "Any fee will be at least a medium burden")</f>
        <v>1131.9968068704984</v>
      </c>
      <c r="K49" s="93" t="str">
        <f>DoNotChange[[#This Row],[Community]]</f>
        <v xml:space="preserve">Chignik </v>
      </c>
      <c r="L49" s="102">
        <f>Table1422[[#This Row],[Monthly Fees]]</f>
        <v>75</v>
      </c>
      <c r="M49" s="93" t="str">
        <f>DoNotChange[[#This Row],[Community]]</f>
        <v xml:space="preserve">Chignik </v>
      </c>
      <c r="N49" s="102">
        <f>DoNotChange[[#This Row],[Monthly_Fees]]*12</f>
        <v>900</v>
      </c>
      <c r="O49" s="93" t="str">
        <f>DoNotChange[[#This Row],[Community]]</f>
        <v xml:space="preserve">Chignik </v>
      </c>
      <c r="P49" s="94" t="str">
        <f>Table1422[[#This Row],[Notes]]</f>
        <v>This is the reported user fee for combined water and sewer services. The utility also charges a seasonal fee ($56 for combined water and sewer services).</v>
      </c>
      <c r="Q49" s="95"/>
      <c r="R49" s="93" t="str">
        <f>DoNotChange[[#This Row],[Community]]</f>
        <v xml:space="preserve">Chignik </v>
      </c>
      <c r="S49" s="85">
        <f>IF(DoNotChange[[#This Row],[Annual_Fees]]/DoNotChange[[#This Row],[IQ1_Average]]&gt;0, DoNotChange[[#This Row],[Annual_Fees]]/DoNotChange[[#This Row],[IQ1_Average]], "Do not know fees")</f>
        <v>2.1156558533145273E-2</v>
      </c>
      <c r="T49" s="93" t="str">
        <f>DoNotChange[[#This Row],[Community]]</f>
        <v xml:space="preserve">Chignik </v>
      </c>
      <c r="U49" s="85">
        <f>IF(DoNotChange[[#This Row],[Annual_Fees]]/DoNotChange[[#This Row],[IQ2_Average]]&gt;0, DoNotChange[[#This Row],[Annual_Fees]]/DoNotChange[[#This Row],[IQ2_Average]], "Do not know fees")</f>
        <v>1.5891682293487589E-2</v>
      </c>
      <c r="V49" s="93" t="str">
        <f>DoNotChange[[#This Row],[Community]]</f>
        <v xml:space="preserve">Chignik </v>
      </c>
      <c r="W49" s="85">
        <f>IF(DoNotChange[[#This Row],[Annual_Fees]]/DoNotChange[[#This Row],[IQ3_Average]]&gt;0,DoNotChange[[#This Row],[Annual_Fees]]/DoNotChange[[#This Row],[IQ3_Average]], "Do not know fees")</f>
        <v>1.0655073946213187E-2</v>
      </c>
      <c r="X49" s="93" t="str">
        <f>DoNotChange[[#This Row],[Community]]</f>
        <v xml:space="preserve">Chignik </v>
      </c>
      <c r="Y49" s="85">
        <f>IFERROR(AVERAGE(DoNotChange[[#This Row],[RI_IQ1]],DoNotChange[[#This Row],[RI_IQ2]],DoNotChange[[#This Row],[RI_IQ3]]),"ERROR")</f>
        <v>1.5901104924282015E-2</v>
      </c>
      <c r="Z49" s="93" t="str">
        <f>DoNotChange[[#This Row],[Community]]</f>
        <v xml:space="preserve">Chignik </v>
      </c>
      <c r="AA49" s="84">
        <f>IF(DoNotChange[[#This Row],[SNAP_PercentagePoints]]&gt;20%,1, IF(DoNotChange[[#This Row],[SNAP_PercentagePoints]]&lt;=10%, 3, 2))</f>
        <v>3</v>
      </c>
      <c r="AB49" s="93" t="str">
        <f>DoNotChange[[#This Row],[Community]]</f>
        <v xml:space="preserve">Chignik </v>
      </c>
      <c r="AC49" s="84">
        <f>IF(DoNotChange[[#This Row],[Poverty_PercentagePoints]]&gt;20%,1, IF(DoNotChange[[#This Row],[Poverty_PercentagePoints]]&lt;=10%, 3, 2))</f>
        <v>3</v>
      </c>
      <c r="AD49" s="93" t="str">
        <f>DoNotChange[[#This Row],[Community]]</f>
        <v xml:space="preserve">Chignik </v>
      </c>
      <c r="AE49" s="84">
        <f>IF(DoNotChange[[#This Row],[FTE_PercentagePoints]]&lt;=30%,1, IF(DoNotChange[[#This Row],[FTE_PercentagePoints]]&gt;50%, 3, 2))</f>
        <v>1</v>
      </c>
      <c r="AF49" s="93" t="str">
        <f>DoNotChange[[#This Row],[Community]]</f>
        <v xml:space="preserve">Chignik </v>
      </c>
      <c r="AG49" s="86">
        <f>AVERAGE(DoNotChange[[#This Row],[SNAP_FCI]],DoNotChange[[#This Row],[Poverty_FCI]],DoNotChange[[#This Row],[FTE_FCI]])</f>
        <v>2.3333333333333335</v>
      </c>
      <c r="AH49" s="112"/>
      <c r="AI49" s="86">
        <f>IF(DoNotChange[[#This Row],[Village_FCI]]&gt;2.5, 0.24, IF(DoNotChange[[#This Row],[Village_FCI]]&lt;=1.5, 0.06, 0.15))</f>
        <v>0.15</v>
      </c>
      <c r="AJ49" s="86">
        <f>IF(DoNotChange[[#This Row],[Village_FCI]]&gt;2.5, 0.15, IF(DoNotChange[[#This Row],[Village_FCI]]&lt;=1.5, "FALSE", 0.06))</f>
        <v>0.06</v>
      </c>
      <c r="AK49" s="115">
        <f>(1/DoNotChange[[#This Row],[IQ1_Average]]+1/DoNotChange[[#This Row],[IQ2_Average]]+1/DoNotChange[[#This Row],[IQ3_Average]])</f>
        <v>5.3003683080940052E-5</v>
      </c>
      <c r="AL4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49" s="84">
        <f>ROUND(DoNotChange[[#This Row],[MediumBurden
Threshold_Calc]],1)</f>
        <v>235.8</v>
      </c>
      <c r="AN49" s="88">
        <f>(DoNotChange[[#This Row],[3RI_Calculation
Medium]]/DoNotChange[[#This Row],[Y = 1/IQ1+1/IQ2+1/IQ3]])/12</f>
        <v>235.83266809802049</v>
      </c>
      <c r="AO49" s="88">
        <f>DoNotChange[[#This Row],[MediumBurden
Threshold_Calc]]*12</f>
        <v>2829.992017176246</v>
      </c>
      <c r="AP49" s="137">
        <f>DoNotChange[[#This Row],[LowBurden
Annual]]/12</f>
        <v>94.333067239208205</v>
      </c>
      <c r="AQ49" s="88">
        <f>(DoNotChange[[#This Row],[3RI_Calculation
Low]]/DoNotChange[[#This Row],[Y = 1/IQ1+1/IQ2+1/IQ3]])</f>
        <v>1131.9968068704984</v>
      </c>
      <c r="AR49" s="95"/>
      <c r="AS49" s="93" t="str">
        <f>Table1422[[#This Row],[Community]]</f>
        <v xml:space="preserve">Chignik </v>
      </c>
      <c r="AT49" s="87">
        <f>Table1422[[#This Row],[IQ1_Average]]</f>
        <v>42540</v>
      </c>
      <c r="AU49" s="93" t="str">
        <f>DoNotChange[[#This Row],[Community]]</f>
        <v xml:space="preserve">Chignik </v>
      </c>
      <c r="AV49" s="96">
        <f>Table1422[[#This Row],[IQ2_Average]]</f>
        <v>56633.4</v>
      </c>
      <c r="AW49" s="93" t="str">
        <f>DoNotChange[[#This Row],[Community]]</f>
        <v xml:space="preserve">Chignik </v>
      </c>
      <c r="AX49" s="97">
        <f>Table1422[[#This Row],[IQ3_Average]]</f>
        <v>84466.8</v>
      </c>
      <c r="AY49" s="93" t="str">
        <f>DoNotChange[[#This Row],[Community]]</f>
        <v xml:space="preserve">Chignik </v>
      </c>
      <c r="AZ49" s="89">
        <f>Table1422[[#This Row],[SNAP_Average 
(Percentage Points)]]/100</f>
        <v>1.1199999999999998E-2</v>
      </c>
      <c r="BA49" s="98" t="str">
        <f>DoNotChange[[#This Row],[Community]]</f>
        <v xml:space="preserve">Chignik </v>
      </c>
      <c r="BB49" s="89">
        <f>Table1422[[#This Row],[Poverty_Average
(Percentage Points)]]/100</f>
        <v>9.9499999999999991E-2</v>
      </c>
      <c r="BC49" s="98" t="str">
        <f>DoNotChange[[#This Row],[Community]]</f>
        <v xml:space="preserve">Chignik </v>
      </c>
      <c r="BD49" s="89">
        <f>Table1422[[#This Row],[Full Time Employment_Average
(Percentage Points)]]/100</f>
        <v>0.1946</v>
      </c>
    </row>
    <row r="50" spans="1:56" s="99" customFormat="1" ht="14.25" x14ac:dyDescent="0.25">
      <c r="A50" s="93" t="str">
        <f>DoNotChange[[#This Row],[Community]]</f>
        <v xml:space="preserve">Chignik Lagoon  </v>
      </c>
      <c r="B5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50" s="93" t="str">
        <f>DoNotChange[[#This Row],[Community]]</f>
        <v xml:space="preserve">Chignik Lagoon  </v>
      </c>
      <c r="D50" s="109">
        <f>IFERROR(DoNotChange[[#This Row],[Medium Burden Threshold]],"Cannot Calculate")</f>
        <v>185.9</v>
      </c>
      <c r="E50" s="118" t="str">
        <f>DoNotChange[[#This Row],[Community]]</f>
        <v xml:space="preserve">Chignik Lagoon  </v>
      </c>
      <c r="F50" s="109">
        <f>IFERROR(DoNotChange[[#This Row],[MediumBurden
Annual]], "Cannot Calculate")</f>
        <v>2231.028922918586</v>
      </c>
      <c r="G50" s="93" t="str">
        <f>DoNotChange[[#This Row],[Community]]</f>
        <v xml:space="preserve">Chignik Lagoon  </v>
      </c>
      <c r="H50" s="140">
        <f>IFERROR(DoNotChange[[#This Row],[LowBurden
Threshold]],"Any fee will be at least a medium burden")</f>
        <v>74.367630763952874</v>
      </c>
      <c r="I50" s="118" t="str">
        <f>DoNotChange[[#This Row],[Community]]</f>
        <v xml:space="preserve">Chignik Lagoon  </v>
      </c>
      <c r="J50" s="109">
        <f>IFERROR(DoNotChange[[#This Row],[LowBurden
Annual]], "Any fee will be at least a medium burden")</f>
        <v>892.41156916743444</v>
      </c>
      <c r="K50" s="93" t="str">
        <f>DoNotChange[[#This Row],[Community]]</f>
        <v xml:space="preserve">Chignik Lagoon  </v>
      </c>
      <c r="L50" s="102">
        <f>Table1422[[#This Row],[Monthly Fees]]</f>
        <v>111.39</v>
      </c>
      <c r="M50" s="93" t="str">
        <f>DoNotChange[[#This Row],[Community]]</f>
        <v xml:space="preserve">Chignik Lagoon  </v>
      </c>
      <c r="N50" s="102">
        <f>DoNotChange[[#This Row],[Monthly_Fees]]*12</f>
        <v>1336.68</v>
      </c>
      <c r="O50" s="93" t="str">
        <f>DoNotChange[[#This Row],[Community]]</f>
        <v xml:space="preserve">Chignik Lagoon  </v>
      </c>
      <c r="P50" s="94" t="str">
        <f>Table1422[[#This Row],[Notes]]</f>
        <v xml:space="preserve">This is the reported user fee for combined water and sewer services. The utility also offers a septic pump and haul service for $100. </v>
      </c>
      <c r="Q50" s="95"/>
      <c r="R50" s="93" t="str">
        <f>DoNotChange[[#This Row],[Community]]</f>
        <v xml:space="preserve">Chignik Lagoon  </v>
      </c>
      <c r="S50" s="85">
        <f>IF(DoNotChange[[#This Row],[Annual_Fees]]/DoNotChange[[#This Row],[IQ1_Average]]&gt;0, DoNotChange[[#This Row],[Annual_Fees]]/DoNotChange[[#This Row],[IQ1_Average]], "Do not know fees")</f>
        <v>3.9940717013380506E-2</v>
      </c>
      <c r="T50" s="93" t="str">
        <f>DoNotChange[[#This Row],[Community]]</f>
        <v xml:space="preserve">Chignik Lagoon  </v>
      </c>
      <c r="U50" s="85">
        <f>IF(DoNotChange[[#This Row],[Annual_Fees]]/DoNotChange[[#This Row],[IQ2_Average]]&gt;0, DoNotChange[[#This Row],[Annual_Fees]]/DoNotChange[[#This Row],[IQ2_Average]], "Do not know fees")</f>
        <v>2.7260601957033368E-2</v>
      </c>
      <c r="V50" s="93" t="str">
        <f>DoNotChange[[#This Row],[Community]]</f>
        <v xml:space="preserve">Chignik Lagoon  </v>
      </c>
      <c r="W50" s="85">
        <f>IF(DoNotChange[[#This Row],[Annual_Fees]]/DoNotChange[[#This Row],[IQ3_Average]]&gt;0,DoNotChange[[#This Row],[Annual_Fees]]/DoNotChange[[#This Row],[IQ3_Average]], "Do not know fees")</f>
        <v>2.2668425854636354E-2</v>
      </c>
      <c r="X50" s="93" t="str">
        <f>DoNotChange[[#This Row],[Community]]</f>
        <v xml:space="preserve">Chignik Lagoon  </v>
      </c>
      <c r="Y50" s="85">
        <f>IFERROR(AVERAGE(DoNotChange[[#This Row],[RI_IQ1]],DoNotChange[[#This Row],[RI_IQ2]],DoNotChange[[#This Row],[RI_IQ3]]),"ERROR")</f>
        <v>2.9956581608350075E-2</v>
      </c>
      <c r="Z50" s="93" t="str">
        <f>DoNotChange[[#This Row],[Community]]</f>
        <v xml:space="preserve">Chignik Lagoon  </v>
      </c>
      <c r="AA50" s="84">
        <f>IF(DoNotChange[[#This Row],[SNAP_PercentagePoints]]&gt;20%,1, IF(DoNotChange[[#This Row],[SNAP_PercentagePoints]]&lt;=10%, 3, 2))</f>
        <v>3</v>
      </c>
      <c r="AB50" s="93" t="str">
        <f>DoNotChange[[#This Row],[Community]]</f>
        <v xml:space="preserve">Chignik Lagoon  </v>
      </c>
      <c r="AC50" s="84">
        <f>IF(DoNotChange[[#This Row],[Poverty_PercentagePoints]]&gt;20%,1, IF(DoNotChange[[#This Row],[Poverty_PercentagePoints]]&lt;=10%, 3, 2))</f>
        <v>3</v>
      </c>
      <c r="AD50" s="93" t="str">
        <f>DoNotChange[[#This Row],[Community]]</f>
        <v xml:space="preserve">Chignik Lagoon  </v>
      </c>
      <c r="AE50" s="84">
        <f>IF(DoNotChange[[#This Row],[FTE_PercentagePoints]]&lt;=30%,1, IF(DoNotChange[[#This Row],[FTE_PercentagePoints]]&gt;50%, 3, 2))</f>
        <v>1</v>
      </c>
      <c r="AF50" s="93" t="str">
        <f>DoNotChange[[#This Row],[Community]]</f>
        <v xml:space="preserve">Chignik Lagoon  </v>
      </c>
      <c r="AG50" s="86">
        <f>AVERAGE(DoNotChange[[#This Row],[SNAP_FCI]],DoNotChange[[#This Row],[Poverty_FCI]],DoNotChange[[#This Row],[FTE_FCI]])</f>
        <v>2.3333333333333335</v>
      </c>
      <c r="AH50" s="112"/>
      <c r="AI50" s="86">
        <f>IF(DoNotChange[[#This Row],[Village_FCI]]&gt;2.5, 0.24, IF(DoNotChange[[#This Row],[Village_FCI]]&lt;=1.5, 0.06, 0.15))</f>
        <v>0.15</v>
      </c>
      <c r="AJ50" s="86">
        <f>IF(DoNotChange[[#This Row],[Village_FCI]]&gt;2.5, 0.15, IF(DoNotChange[[#This Row],[Village_FCI]]&lt;=1.5, "FALSE", 0.06))</f>
        <v>0.06</v>
      </c>
      <c r="AK50" s="115">
        <f>(1/DoNotChange[[#This Row],[IQ1_Average]]+1/DoNotChange[[#This Row],[IQ2_Average]]+1/DoNotChange[[#This Row],[IQ3_Average]])</f>
        <v>6.7233552402258008E-5</v>
      </c>
      <c r="AL5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0" s="84">
        <f>ROUND(DoNotChange[[#This Row],[MediumBurden
Threshold_Calc]],1)</f>
        <v>185.9</v>
      </c>
      <c r="AN50" s="88">
        <f>(DoNotChange[[#This Row],[3RI_Calculation
Medium]]/DoNotChange[[#This Row],[Y = 1/IQ1+1/IQ2+1/IQ3]])/12</f>
        <v>185.91907690988216</v>
      </c>
      <c r="AO50" s="88">
        <f>DoNotChange[[#This Row],[MediumBurden
Threshold_Calc]]*12</f>
        <v>2231.028922918586</v>
      </c>
      <c r="AP50" s="137">
        <f>DoNotChange[[#This Row],[LowBurden
Annual]]/12</f>
        <v>74.367630763952874</v>
      </c>
      <c r="AQ50" s="88">
        <f>(DoNotChange[[#This Row],[3RI_Calculation
Low]]/DoNotChange[[#This Row],[Y = 1/IQ1+1/IQ2+1/IQ3]])</f>
        <v>892.41156916743444</v>
      </c>
      <c r="AR50" s="95"/>
      <c r="AS50" s="93" t="str">
        <f>Table1422[[#This Row],[Community]]</f>
        <v xml:space="preserve">Chignik Lagoon  </v>
      </c>
      <c r="AT50" s="87">
        <f>Table1422[[#This Row],[IQ1_Average]]</f>
        <v>33466.6</v>
      </c>
      <c r="AU50" s="93" t="str">
        <f>DoNotChange[[#This Row],[Community]]</f>
        <v xml:space="preserve">Chignik Lagoon  </v>
      </c>
      <c r="AV50" s="96">
        <f>Table1422[[#This Row],[IQ2_Average]]</f>
        <v>49033.4</v>
      </c>
      <c r="AW50" s="93" t="str">
        <f>DoNotChange[[#This Row],[Community]]</f>
        <v xml:space="preserve">Chignik Lagoon  </v>
      </c>
      <c r="AX50" s="97">
        <f>Table1422[[#This Row],[IQ3_Average]]</f>
        <v>58966.6</v>
      </c>
      <c r="AY50" s="93" t="str">
        <f>DoNotChange[[#This Row],[Community]]</f>
        <v xml:space="preserve">Chignik Lagoon  </v>
      </c>
      <c r="AZ50" s="89">
        <f>Table1422[[#This Row],[SNAP_Average 
(Percentage Points)]]/100</f>
        <v>0</v>
      </c>
      <c r="BA50" s="98" t="str">
        <f>DoNotChange[[#This Row],[Community]]</f>
        <v xml:space="preserve">Chignik Lagoon  </v>
      </c>
      <c r="BB50" s="89">
        <f>Table1422[[#This Row],[Poverty_Average
(Percentage Points)]]/100</f>
        <v>0.1</v>
      </c>
      <c r="BC50" s="98" t="str">
        <f>DoNotChange[[#This Row],[Community]]</f>
        <v xml:space="preserve">Chignik Lagoon  </v>
      </c>
      <c r="BD50" s="89">
        <f>Table1422[[#This Row],[Full Time Employment_Average
(Percentage Points)]]/100</f>
        <v>0.23039999999999999</v>
      </c>
    </row>
    <row r="51" spans="1:56" s="99" customFormat="1" ht="14.25" x14ac:dyDescent="0.25">
      <c r="A51" s="93" t="str">
        <f>DoNotChange[[#This Row],[Community]]</f>
        <v xml:space="preserve">Chignik Lake  </v>
      </c>
      <c r="B5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51" s="93" t="str">
        <f>DoNotChange[[#This Row],[Community]]</f>
        <v xml:space="preserve">Chignik Lake  </v>
      </c>
      <c r="D51" s="109">
        <f>IFERROR(DoNotChange[[#This Row],[Medium Burden Threshold]],"Cannot Calculate")</f>
        <v>156.6</v>
      </c>
      <c r="E51" s="118" t="str">
        <f>DoNotChange[[#This Row],[Community]]</f>
        <v xml:space="preserve">Chignik Lake  </v>
      </c>
      <c r="F51" s="109">
        <f>IFERROR(DoNotChange[[#This Row],[MediumBurden
Annual]], "Cannot Calculate")</f>
        <v>1879.3144557200956</v>
      </c>
      <c r="G51" s="93" t="str">
        <f>DoNotChange[[#This Row],[Community]]</f>
        <v xml:space="preserve">Chignik Lake  </v>
      </c>
      <c r="H51" s="140">
        <f>IFERROR(DoNotChange[[#This Row],[LowBurden
Threshold]],"Any fee will be at least a medium burden")</f>
        <v>62.643815190669848</v>
      </c>
      <c r="I51" s="118" t="str">
        <f>DoNotChange[[#This Row],[Community]]</f>
        <v xml:space="preserve">Chignik Lake  </v>
      </c>
      <c r="J51" s="109">
        <f>IFERROR(DoNotChange[[#This Row],[LowBurden
Annual]], "Any fee will be at least a medium burden")</f>
        <v>751.7257822880382</v>
      </c>
      <c r="K51" s="93" t="str">
        <f>DoNotChange[[#This Row],[Community]]</f>
        <v xml:space="preserve">Chignik Lake  </v>
      </c>
      <c r="L51" s="102">
        <f>Table1422[[#This Row],[Monthly Fees]]</f>
        <v>110</v>
      </c>
      <c r="M51" s="93" t="str">
        <f>DoNotChange[[#This Row],[Community]]</f>
        <v xml:space="preserve">Chignik Lake  </v>
      </c>
      <c r="N51" s="102">
        <f>DoNotChange[[#This Row],[Monthly_Fees]]*12</f>
        <v>1320</v>
      </c>
      <c r="O51" s="93" t="str">
        <f>DoNotChange[[#This Row],[Community]]</f>
        <v xml:space="preserve">Chignik Lake  </v>
      </c>
      <c r="P51" s="94" t="str">
        <f>Table1422[[#This Row],[Notes]]</f>
        <v>This is the reported user fee for combined water and sewer services.</v>
      </c>
      <c r="Q51" s="95"/>
      <c r="R51" s="93" t="str">
        <f>DoNotChange[[#This Row],[Community]]</f>
        <v xml:space="preserve">Chignik Lake  </v>
      </c>
      <c r="S51" s="85">
        <f>IF(DoNotChange[[#This Row],[Annual_Fees]]/DoNotChange[[#This Row],[IQ1_Average]]&gt;0, DoNotChange[[#This Row],[Annual_Fees]]/DoNotChange[[#This Row],[IQ1_Average]], "Do not know fees")</f>
        <v>4.7710613442826781E-2</v>
      </c>
      <c r="T51" s="93" t="str">
        <f>DoNotChange[[#This Row],[Community]]</f>
        <v xml:space="preserve">Chignik Lake  </v>
      </c>
      <c r="U51" s="85">
        <f>IF(DoNotChange[[#This Row],[Annual_Fees]]/DoNotChange[[#This Row],[IQ2_Average]]&gt;0, DoNotChange[[#This Row],[Annual_Fees]]/DoNotChange[[#This Row],[IQ2_Average]], "Do not know fees")</f>
        <v>3.6504424778761063E-2</v>
      </c>
      <c r="V51" s="93" t="str">
        <f>DoNotChange[[#This Row],[Community]]</f>
        <v xml:space="preserve">Chignik Lake  </v>
      </c>
      <c r="W51" s="85">
        <f>IF(DoNotChange[[#This Row],[Annual_Fees]]/DoNotChange[[#This Row],[IQ3_Average]]&gt;0,DoNotChange[[#This Row],[Annual_Fees]]/DoNotChange[[#This Row],[IQ3_Average]], "Do not know fees")</f>
        <v>2.1142529479413263E-2</v>
      </c>
      <c r="X51" s="93" t="str">
        <f>DoNotChange[[#This Row],[Community]]</f>
        <v xml:space="preserve">Chignik Lake  </v>
      </c>
      <c r="Y51" s="85">
        <f>IFERROR(AVERAGE(DoNotChange[[#This Row],[RI_IQ1]],DoNotChange[[#This Row],[RI_IQ2]],DoNotChange[[#This Row],[RI_IQ3]]),"ERROR")</f>
        <v>3.5119189233667039E-2</v>
      </c>
      <c r="Z51" s="93" t="str">
        <f>DoNotChange[[#This Row],[Community]]</f>
        <v xml:space="preserve">Chignik Lake  </v>
      </c>
      <c r="AA51" s="84">
        <f>IF(DoNotChange[[#This Row],[SNAP_PercentagePoints]]&gt;20%,1, IF(DoNotChange[[#This Row],[SNAP_PercentagePoints]]&lt;=10%, 3, 2))</f>
        <v>1</v>
      </c>
      <c r="AB51" s="93" t="str">
        <f>DoNotChange[[#This Row],[Community]]</f>
        <v xml:space="preserve">Chignik Lake  </v>
      </c>
      <c r="AC51" s="84">
        <f>IF(DoNotChange[[#This Row],[Poverty_PercentagePoints]]&gt;20%,1, IF(DoNotChange[[#This Row],[Poverty_PercentagePoints]]&lt;=10%, 3, 2))</f>
        <v>3</v>
      </c>
      <c r="AD51" s="93" t="str">
        <f>DoNotChange[[#This Row],[Community]]</f>
        <v xml:space="preserve">Chignik Lake  </v>
      </c>
      <c r="AE51" s="84">
        <f>IF(DoNotChange[[#This Row],[FTE_PercentagePoints]]&lt;=30%,1, IF(DoNotChange[[#This Row],[FTE_PercentagePoints]]&gt;50%, 3, 2))</f>
        <v>1</v>
      </c>
      <c r="AF51" s="93" t="str">
        <f>DoNotChange[[#This Row],[Community]]</f>
        <v xml:space="preserve">Chignik Lake  </v>
      </c>
      <c r="AG51" s="86">
        <f>AVERAGE(DoNotChange[[#This Row],[SNAP_FCI]],DoNotChange[[#This Row],[Poverty_FCI]],DoNotChange[[#This Row],[FTE_FCI]])</f>
        <v>1.6666666666666667</v>
      </c>
      <c r="AH51" s="112"/>
      <c r="AI51" s="86">
        <f>IF(DoNotChange[[#This Row],[Village_FCI]]&gt;2.5, 0.24, IF(DoNotChange[[#This Row],[Village_FCI]]&lt;=1.5, 0.06, 0.15))</f>
        <v>0.15</v>
      </c>
      <c r="AJ51" s="86">
        <f>IF(DoNotChange[[#This Row],[Village_FCI]]&gt;2.5, 0.15, IF(DoNotChange[[#This Row],[Village_FCI]]&lt;=1.5, "FALSE", 0.06))</f>
        <v>0.06</v>
      </c>
      <c r="AK51" s="115">
        <f>(1/DoNotChange[[#This Row],[IQ1_Average]]+1/DoNotChange[[#This Row],[IQ2_Average]]+1/DoNotChange[[#This Row],[IQ3_Average]])</f>
        <v>7.9816339167425071E-5</v>
      </c>
      <c r="AL5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1" s="84">
        <f>ROUND(DoNotChange[[#This Row],[MediumBurden
Threshold_Calc]],1)</f>
        <v>156.6</v>
      </c>
      <c r="AN51" s="88">
        <f>(DoNotChange[[#This Row],[3RI_Calculation
Medium]]/DoNotChange[[#This Row],[Y = 1/IQ1+1/IQ2+1/IQ3]])/12</f>
        <v>156.60953797667463</v>
      </c>
      <c r="AO51" s="88">
        <f>DoNotChange[[#This Row],[MediumBurden
Threshold_Calc]]*12</f>
        <v>1879.3144557200956</v>
      </c>
      <c r="AP51" s="137">
        <f>DoNotChange[[#This Row],[LowBurden
Annual]]/12</f>
        <v>62.643815190669848</v>
      </c>
      <c r="AQ51" s="88">
        <f>(DoNotChange[[#This Row],[3RI_Calculation
Low]]/DoNotChange[[#This Row],[Y = 1/IQ1+1/IQ2+1/IQ3]])</f>
        <v>751.7257822880382</v>
      </c>
      <c r="AR51" s="95"/>
      <c r="AS51" s="93" t="str">
        <f>Table1422[[#This Row],[Community]]</f>
        <v xml:space="preserve">Chignik Lake  </v>
      </c>
      <c r="AT51" s="87">
        <f>Table1422[[#This Row],[IQ1_Average]]</f>
        <v>27666.799999999999</v>
      </c>
      <c r="AU51" s="93" t="str">
        <f>DoNotChange[[#This Row],[Community]]</f>
        <v xml:space="preserve">Chignik Lake  </v>
      </c>
      <c r="AV51" s="96">
        <f>Table1422[[#This Row],[IQ2_Average]]</f>
        <v>36160</v>
      </c>
      <c r="AW51" s="93" t="str">
        <f>DoNotChange[[#This Row],[Community]]</f>
        <v xml:space="preserve">Chignik Lake  </v>
      </c>
      <c r="AX51" s="97">
        <f>Table1422[[#This Row],[IQ3_Average]]</f>
        <v>62433.4</v>
      </c>
      <c r="AY51" s="93" t="str">
        <f>DoNotChange[[#This Row],[Community]]</f>
        <v xml:space="preserve">Chignik Lake  </v>
      </c>
      <c r="AZ51" s="89">
        <f>Table1422[[#This Row],[SNAP_Average 
(Percentage Points)]]/100</f>
        <v>0.47</v>
      </c>
      <c r="BA51" s="98" t="str">
        <f>DoNotChange[[#This Row],[Community]]</f>
        <v xml:space="preserve">Chignik Lake  </v>
      </c>
      <c r="BB51" s="89">
        <f>Table1422[[#This Row],[Poverty_Average
(Percentage Points)]]/100</f>
        <v>3.4799999999999998E-2</v>
      </c>
      <c r="BC51" s="98" t="str">
        <f>DoNotChange[[#This Row],[Community]]</f>
        <v xml:space="preserve">Chignik Lake  </v>
      </c>
      <c r="BD51" s="89">
        <f>Table1422[[#This Row],[Full Time Employment_Average
(Percentage Points)]]/100</f>
        <v>8.6399999999999991E-2</v>
      </c>
    </row>
    <row r="52" spans="1:56" s="99" customFormat="1" ht="14.25" x14ac:dyDescent="0.25">
      <c r="A52" s="93" t="str">
        <f>DoNotChange[[#This Row],[Community]]</f>
        <v xml:space="preserve">Chiniak  </v>
      </c>
      <c r="B5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2" s="93" t="str">
        <f>DoNotChange[[#This Row],[Community]]</f>
        <v xml:space="preserve">Chiniak  </v>
      </c>
      <c r="D52" s="109" t="str">
        <f>IFERROR(DoNotChange[[#This Row],[Medium Burden Threshold]],"Cannot Calculate")</f>
        <v>Cannot Calculate</v>
      </c>
      <c r="E52" s="118" t="str">
        <f>DoNotChange[[#This Row],[Community]]</f>
        <v xml:space="preserve">Chiniak  </v>
      </c>
      <c r="F52" s="109" t="str">
        <f>IFERROR(DoNotChange[[#This Row],[MediumBurden
Annual]], "Cannot Calculate")</f>
        <v>Cannot Calculate</v>
      </c>
      <c r="G52" s="93" t="str">
        <f>DoNotChange[[#This Row],[Community]]</f>
        <v xml:space="preserve">Chiniak  </v>
      </c>
      <c r="H52" s="140" t="str">
        <f>IFERROR(DoNotChange[[#This Row],[LowBurden
Threshold]],"Any fee will be at least a medium burden")</f>
        <v>Any fee will be at least a medium burden</v>
      </c>
      <c r="I52" s="118" t="str">
        <f>DoNotChange[[#This Row],[Community]]</f>
        <v xml:space="preserve">Chiniak  </v>
      </c>
      <c r="J52" s="109" t="str">
        <f>IFERROR(DoNotChange[[#This Row],[LowBurden
Annual]], "Any fee will be at least a medium burden")</f>
        <v>Any fee will be at least a medium burden</v>
      </c>
      <c r="K52" s="93" t="str">
        <f>DoNotChange[[#This Row],[Community]]</f>
        <v xml:space="preserve">Chiniak  </v>
      </c>
      <c r="L52" s="102">
        <f>Table1422[[#This Row],[Monthly Fees]]</f>
        <v>0</v>
      </c>
      <c r="M52" s="93" t="str">
        <f>DoNotChange[[#This Row],[Community]]</f>
        <v xml:space="preserve">Chiniak  </v>
      </c>
      <c r="N52" s="102">
        <f>DoNotChange[[#This Row],[Monthly_Fees]]*12</f>
        <v>0</v>
      </c>
      <c r="O52" s="93" t="str">
        <f>DoNotChange[[#This Row],[Community]]</f>
        <v xml:space="preserve">Chiniak  </v>
      </c>
      <c r="P52" s="94" t="str">
        <f>Table1422[[#This Row],[Notes]]</f>
        <v>The water and sewer charges are unknown</v>
      </c>
      <c r="Q52" s="95"/>
      <c r="R52" s="93" t="str">
        <f>DoNotChange[[#This Row],[Community]]</f>
        <v xml:space="preserve">Chiniak  </v>
      </c>
      <c r="S52" s="85" t="e">
        <f>IF(DoNotChange[[#This Row],[Annual_Fees]]/DoNotChange[[#This Row],[IQ1_Average]]&gt;0, DoNotChange[[#This Row],[Annual_Fees]]/DoNotChange[[#This Row],[IQ1_Average]], "Do not know fees")</f>
        <v>#DIV/0!</v>
      </c>
      <c r="T52" s="93" t="str">
        <f>DoNotChange[[#This Row],[Community]]</f>
        <v xml:space="preserve">Chiniak  </v>
      </c>
      <c r="U52" s="85" t="e">
        <f>IF(DoNotChange[[#This Row],[Annual_Fees]]/DoNotChange[[#This Row],[IQ2_Average]]&gt;0, DoNotChange[[#This Row],[Annual_Fees]]/DoNotChange[[#This Row],[IQ2_Average]], "Do not know fees")</f>
        <v>#DIV/0!</v>
      </c>
      <c r="V52" s="93" t="str">
        <f>DoNotChange[[#This Row],[Community]]</f>
        <v xml:space="preserve">Chiniak  </v>
      </c>
      <c r="W52" s="85" t="e">
        <f>IF(DoNotChange[[#This Row],[Annual_Fees]]/DoNotChange[[#This Row],[IQ3_Average]]&gt;0,DoNotChange[[#This Row],[Annual_Fees]]/DoNotChange[[#This Row],[IQ3_Average]], "Do not know fees")</f>
        <v>#DIV/0!</v>
      </c>
      <c r="X52" s="93" t="str">
        <f>DoNotChange[[#This Row],[Community]]</f>
        <v xml:space="preserve">Chiniak  </v>
      </c>
      <c r="Y52" s="85" t="str">
        <f>IFERROR(AVERAGE(DoNotChange[[#This Row],[RI_IQ1]],DoNotChange[[#This Row],[RI_IQ2]],DoNotChange[[#This Row],[RI_IQ3]]),"ERROR")</f>
        <v>ERROR</v>
      </c>
      <c r="Z52" s="93" t="str">
        <f>DoNotChange[[#This Row],[Community]]</f>
        <v xml:space="preserve">Chiniak  </v>
      </c>
      <c r="AA52" s="84" t="e">
        <f>IF(DoNotChange[[#This Row],[SNAP_PercentagePoints]]&gt;20%,1, IF(DoNotChange[[#This Row],[SNAP_PercentagePoints]]&lt;=10%, 3, 2))</f>
        <v>#DIV/0!</v>
      </c>
      <c r="AB52" s="93" t="str">
        <f>DoNotChange[[#This Row],[Community]]</f>
        <v xml:space="preserve">Chiniak  </v>
      </c>
      <c r="AC52" s="84" t="e">
        <f>IF(DoNotChange[[#This Row],[Poverty_PercentagePoints]]&gt;20%,1, IF(DoNotChange[[#This Row],[Poverty_PercentagePoints]]&lt;=10%, 3, 2))</f>
        <v>#DIV/0!</v>
      </c>
      <c r="AD52" s="93" t="str">
        <f>DoNotChange[[#This Row],[Community]]</f>
        <v xml:space="preserve">Chiniak  </v>
      </c>
      <c r="AE52" s="84" t="e">
        <f>IF(DoNotChange[[#This Row],[FTE_PercentagePoints]]&lt;=30%,1, IF(DoNotChange[[#This Row],[FTE_PercentagePoints]]&gt;50%, 3, 2))</f>
        <v>#DIV/0!</v>
      </c>
      <c r="AF52" s="93" t="str">
        <f>DoNotChange[[#This Row],[Community]]</f>
        <v xml:space="preserve">Chiniak  </v>
      </c>
      <c r="AG52" s="86" t="e">
        <f>AVERAGE(DoNotChange[[#This Row],[SNAP_FCI]],DoNotChange[[#This Row],[Poverty_FCI]],DoNotChange[[#This Row],[FTE_FCI]])</f>
        <v>#DIV/0!</v>
      </c>
      <c r="AH52" s="112"/>
      <c r="AI52" s="86" t="e">
        <f>IF(DoNotChange[[#This Row],[Village_FCI]]&gt;2.5, 0.24, IF(DoNotChange[[#This Row],[Village_FCI]]&lt;=1.5, 0.06, 0.15))</f>
        <v>#DIV/0!</v>
      </c>
      <c r="AJ52" s="86" t="e">
        <f>IF(DoNotChange[[#This Row],[Village_FCI]]&gt;2.5, 0.15, IF(DoNotChange[[#This Row],[Village_FCI]]&lt;=1.5, "FALSE", 0.06))</f>
        <v>#DIV/0!</v>
      </c>
      <c r="AK52" s="115" t="e">
        <f>(1/DoNotChange[[#This Row],[IQ1_Average]]+1/DoNotChange[[#This Row],[IQ2_Average]]+1/DoNotChange[[#This Row],[IQ3_Average]])</f>
        <v>#DIV/0!</v>
      </c>
      <c r="AL52"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52" s="84" t="e">
        <f>ROUND(DoNotChange[[#This Row],[MediumBurden
Threshold_Calc]],1)</f>
        <v>#DIV/0!</v>
      </c>
      <c r="AN52" s="88" t="e">
        <f>(DoNotChange[[#This Row],[3RI_Calculation
Medium]]/DoNotChange[[#This Row],[Y = 1/IQ1+1/IQ2+1/IQ3]])/12</f>
        <v>#DIV/0!</v>
      </c>
      <c r="AO52" s="88" t="e">
        <f>DoNotChange[[#This Row],[MediumBurden
Threshold_Calc]]*12</f>
        <v>#DIV/0!</v>
      </c>
      <c r="AP52" s="137" t="e">
        <f>DoNotChange[[#This Row],[LowBurden
Annual]]/12</f>
        <v>#DIV/0!</v>
      </c>
      <c r="AQ52" s="88" t="e">
        <f>(DoNotChange[[#This Row],[3RI_Calculation
Low]]/DoNotChange[[#This Row],[Y = 1/IQ1+1/IQ2+1/IQ3]])</f>
        <v>#DIV/0!</v>
      </c>
      <c r="AR52" s="95"/>
      <c r="AS52" s="93" t="str">
        <f>Table1422[[#This Row],[Community]]</f>
        <v xml:space="preserve">Chiniak  </v>
      </c>
      <c r="AT52" s="87" t="e">
        <f>Table1422[[#This Row],[IQ1_Average]]</f>
        <v>#DIV/0!</v>
      </c>
      <c r="AU52" s="93" t="str">
        <f>DoNotChange[[#This Row],[Community]]</f>
        <v xml:space="preserve">Chiniak  </v>
      </c>
      <c r="AV52" s="96" t="e">
        <f>Table1422[[#This Row],[IQ2_Average]]</f>
        <v>#DIV/0!</v>
      </c>
      <c r="AW52" s="93" t="str">
        <f>DoNotChange[[#This Row],[Community]]</f>
        <v xml:space="preserve">Chiniak  </v>
      </c>
      <c r="AX52" s="97" t="e">
        <f>Table1422[[#This Row],[IQ3_Average]]</f>
        <v>#DIV/0!</v>
      </c>
      <c r="AY52" s="93" t="str">
        <f>DoNotChange[[#This Row],[Community]]</f>
        <v xml:space="preserve">Chiniak  </v>
      </c>
      <c r="AZ52" s="89" t="e">
        <f>Table1422[[#This Row],[SNAP_Average 
(Percentage Points)]]/100</f>
        <v>#DIV/0!</v>
      </c>
      <c r="BA52" s="98" t="str">
        <f>DoNotChange[[#This Row],[Community]]</f>
        <v xml:space="preserve">Chiniak  </v>
      </c>
      <c r="BB52" s="89" t="e">
        <f>Table1422[[#This Row],[Poverty_Average
(Percentage Points)]]/100</f>
        <v>#DIV/0!</v>
      </c>
      <c r="BC52" s="98" t="str">
        <f>DoNotChange[[#This Row],[Community]]</f>
        <v xml:space="preserve">Chiniak  </v>
      </c>
      <c r="BD52" s="89" t="e">
        <f>Table1422[[#This Row],[Full Time Employment_Average
(Percentage Points)]]/100</f>
        <v>#DIV/0!</v>
      </c>
    </row>
    <row r="53" spans="1:56" s="99" customFormat="1" ht="14.25" x14ac:dyDescent="0.25">
      <c r="A53" s="93" t="str">
        <f>DoNotChange[[#This Row],[Community]]</f>
        <v xml:space="preserve">Chisana  </v>
      </c>
      <c r="B5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3" s="93" t="str">
        <f>DoNotChange[[#This Row],[Community]]</f>
        <v xml:space="preserve">Chisana  </v>
      </c>
      <c r="D53" s="109" t="str">
        <f>IFERROR(DoNotChange[[#This Row],[Medium Burden Threshold]],"Cannot Calculate")</f>
        <v>Cannot Calculate</v>
      </c>
      <c r="E53" s="118" t="str">
        <f>DoNotChange[[#This Row],[Community]]</f>
        <v xml:space="preserve">Chisana  </v>
      </c>
      <c r="F53" s="109" t="str">
        <f>IFERROR(DoNotChange[[#This Row],[MediumBurden
Annual]], "Cannot Calculate")</f>
        <v>Cannot Calculate</v>
      </c>
      <c r="G53" s="93" t="str">
        <f>DoNotChange[[#This Row],[Community]]</f>
        <v xml:space="preserve">Chisana  </v>
      </c>
      <c r="H53" s="140" t="str">
        <f>IFERROR(DoNotChange[[#This Row],[LowBurden
Threshold]],"Any fee will be at least a medium burden")</f>
        <v>Any fee will be at least a medium burden</v>
      </c>
      <c r="I53" s="118" t="str">
        <f>DoNotChange[[#This Row],[Community]]</f>
        <v xml:space="preserve">Chisana  </v>
      </c>
      <c r="J53" s="109" t="str">
        <f>IFERROR(DoNotChange[[#This Row],[LowBurden
Annual]], "Any fee will be at least a medium burden")</f>
        <v>Any fee will be at least a medium burden</v>
      </c>
      <c r="K53" s="93" t="str">
        <f>DoNotChange[[#This Row],[Community]]</f>
        <v xml:space="preserve">Chisana  </v>
      </c>
      <c r="L53" s="102">
        <f>Table1422[[#This Row],[Monthly Fees]]</f>
        <v>0</v>
      </c>
      <c r="M53" s="93" t="str">
        <f>DoNotChange[[#This Row],[Community]]</f>
        <v xml:space="preserve">Chisana  </v>
      </c>
      <c r="N53" s="102">
        <f>DoNotChange[[#This Row],[Monthly_Fees]]*12</f>
        <v>0</v>
      </c>
      <c r="O53" s="93" t="str">
        <f>DoNotChange[[#This Row],[Community]]</f>
        <v xml:space="preserve">Chisana  </v>
      </c>
      <c r="P53" s="94" t="str">
        <f>Table1422[[#This Row],[Notes]]</f>
        <v>The water and sewer charges are unknown</v>
      </c>
      <c r="Q53" s="95"/>
      <c r="R53" s="93" t="str">
        <f>DoNotChange[[#This Row],[Community]]</f>
        <v xml:space="preserve">Chisana  </v>
      </c>
      <c r="S53" s="85" t="e">
        <f>IF(DoNotChange[[#This Row],[Annual_Fees]]/DoNotChange[[#This Row],[IQ1_Average]]&gt;0, DoNotChange[[#This Row],[Annual_Fees]]/DoNotChange[[#This Row],[IQ1_Average]], "Do not know fees")</f>
        <v>#DIV/0!</v>
      </c>
      <c r="T53" s="93" t="str">
        <f>DoNotChange[[#This Row],[Community]]</f>
        <v xml:space="preserve">Chisana  </v>
      </c>
      <c r="U53" s="85" t="e">
        <f>IF(DoNotChange[[#This Row],[Annual_Fees]]/DoNotChange[[#This Row],[IQ2_Average]]&gt;0, DoNotChange[[#This Row],[Annual_Fees]]/DoNotChange[[#This Row],[IQ2_Average]], "Do not know fees")</f>
        <v>#DIV/0!</v>
      </c>
      <c r="V53" s="93" t="str">
        <f>DoNotChange[[#This Row],[Community]]</f>
        <v xml:space="preserve">Chisana  </v>
      </c>
      <c r="W53" s="85" t="e">
        <f>IF(DoNotChange[[#This Row],[Annual_Fees]]/DoNotChange[[#This Row],[IQ3_Average]]&gt;0,DoNotChange[[#This Row],[Annual_Fees]]/DoNotChange[[#This Row],[IQ3_Average]], "Do not know fees")</f>
        <v>#DIV/0!</v>
      </c>
      <c r="X53" s="93" t="str">
        <f>DoNotChange[[#This Row],[Community]]</f>
        <v xml:space="preserve">Chisana  </v>
      </c>
      <c r="Y53" s="85" t="str">
        <f>IFERROR(AVERAGE(DoNotChange[[#This Row],[RI_IQ1]],DoNotChange[[#This Row],[RI_IQ2]],DoNotChange[[#This Row],[RI_IQ3]]),"ERROR")</f>
        <v>ERROR</v>
      </c>
      <c r="Z53" s="93" t="str">
        <f>DoNotChange[[#This Row],[Community]]</f>
        <v xml:space="preserve">Chisana  </v>
      </c>
      <c r="AA53" s="84" t="e">
        <f>IF(DoNotChange[[#This Row],[SNAP_PercentagePoints]]&gt;20%,1, IF(DoNotChange[[#This Row],[SNAP_PercentagePoints]]&lt;=10%, 3, 2))</f>
        <v>#DIV/0!</v>
      </c>
      <c r="AB53" s="93" t="str">
        <f>DoNotChange[[#This Row],[Community]]</f>
        <v xml:space="preserve">Chisana  </v>
      </c>
      <c r="AC53" s="84" t="e">
        <f>IF(DoNotChange[[#This Row],[Poverty_PercentagePoints]]&gt;20%,1, IF(DoNotChange[[#This Row],[Poverty_PercentagePoints]]&lt;=10%, 3, 2))</f>
        <v>#DIV/0!</v>
      </c>
      <c r="AD53" s="93" t="str">
        <f>DoNotChange[[#This Row],[Community]]</f>
        <v xml:space="preserve">Chisana  </v>
      </c>
      <c r="AE53" s="84" t="e">
        <f>IF(DoNotChange[[#This Row],[FTE_PercentagePoints]]&lt;=30%,1, IF(DoNotChange[[#This Row],[FTE_PercentagePoints]]&gt;50%, 3, 2))</f>
        <v>#DIV/0!</v>
      </c>
      <c r="AF53" s="93" t="str">
        <f>DoNotChange[[#This Row],[Community]]</f>
        <v xml:space="preserve">Chisana  </v>
      </c>
      <c r="AG53" s="86" t="e">
        <f>AVERAGE(DoNotChange[[#This Row],[SNAP_FCI]],DoNotChange[[#This Row],[Poverty_FCI]],DoNotChange[[#This Row],[FTE_FCI]])</f>
        <v>#DIV/0!</v>
      </c>
      <c r="AH53" s="112"/>
      <c r="AI53" s="86" t="e">
        <f>IF(DoNotChange[[#This Row],[Village_FCI]]&gt;2.5, 0.24, IF(DoNotChange[[#This Row],[Village_FCI]]&lt;=1.5, 0.06, 0.15))</f>
        <v>#DIV/0!</v>
      </c>
      <c r="AJ53" s="86" t="e">
        <f>IF(DoNotChange[[#This Row],[Village_FCI]]&gt;2.5, 0.15, IF(DoNotChange[[#This Row],[Village_FCI]]&lt;=1.5, "FALSE", 0.06))</f>
        <v>#DIV/0!</v>
      </c>
      <c r="AK53" s="115" t="e">
        <f>(1/DoNotChange[[#This Row],[IQ1_Average]]+1/DoNotChange[[#This Row],[IQ2_Average]]+1/DoNotChange[[#This Row],[IQ3_Average]])</f>
        <v>#DIV/0!</v>
      </c>
      <c r="AL53"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53" s="84" t="e">
        <f>ROUND(DoNotChange[[#This Row],[MediumBurden
Threshold_Calc]],1)</f>
        <v>#DIV/0!</v>
      </c>
      <c r="AN53" s="88" t="e">
        <f>(DoNotChange[[#This Row],[3RI_Calculation
Medium]]/DoNotChange[[#This Row],[Y = 1/IQ1+1/IQ2+1/IQ3]])/12</f>
        <v>#DIV/0!</v>
      </c>
      <c r="AO53" s="88" t="e">
        <f>DoNotChange[[#This Row],[MediumBurden
Threshold_Calc]]*12</f>
        <v>#DIV/0!</v>
      </c>
      <c r="AP53" s="137" t="e">
        <f>DoNotChange[[#This Row],[LowBurden
Annual]]/12</f>
        <v>#DIV/0!</v>
      </c>
      <c r="AQ53" s="88" t="e">
        <f>(DoNotChange[[#This Row],[3RI_Calculation
Low]]/DoNotChange[[#This Row],[Y = 1/IQ1+1/IQ2+1/IQ3]])</f>
        <v>#DIV/0!</v>
      </c>
      <c r="AR53" s="95"/>
      <c r="AS53" s="93" t="str">
        <f>Table1422[[#This Row],[Community]]</f>
        <v xml:space="preserve">Chisana  </v>
      </c>
      <c r="AT53" s="87" t="e">
        <f>Table1422[[#This Row],[IQ1_Average]]</f>
        <v>#DIV/0!</v>
      </c>
      <c r="AU53" s="93" t="str">
        <f>DoNotChange[[#This Row],[Community]]</f>
        <v xml:space="preserve">Chisana  </v>
      </c>
      <c r="AV53" s="96" t="e">
        <f>Table1422[[#This Row],[IQ2_Average]]</f>
        <v>#DIV/0!</v>
      </c>
      <c r="AW53" s="93" t="str">
        <f>DoNotChange[[#This Row],[Community]]</f>
        <v xml:space="preserve">Chisana  </v>
      </c>
      <c r="AX53" s="97" t="e">
        <f>Table1422[[#This Row],[IQ3_Average]]</f>
        <v>#DIV/0!</v>
      </c>
      <c r="AY53" s="93" t="str">
        <f>DoNotChange[[#This Row],[Community]]</f>
        <v xml:space="preserve">Chisana  </v>
      </c>
      <c r="AZ53" s="89" t="e">
        <f>Table1422[[#This Row],[SNAP_Average 
(Percentage Points)]]/100</f>
        <v>#DIV/0!</v>
      </c>
      <c r="BA53" s="98" t="str">
        <f>DoNotChange[[#This Row],[Community]]</f>
        <v xml:space="preserve">Chisana  </v>
      </c>
      <c r="BB53" s="89" t="e">
        <f>Table1422[[#This Row],[Poverty_Average
(Percentage Points)]]/100</f>
        <v>#DIV/0!</v>
      </c>
      <c r="BC53" s="98" t="str">
        <f>DoNotChange[[#This Row],[Community]]</f>
        <v xml:space="preserve">Chisana  </v>
      </c>
      <c r="BD53" s="89" t="e">
        <f>Table1422[[#This Row],[Full Time Employment_Average
(Percentage Points)]]/100</f>
        <v>#DIV/0!</v>
      </c>
    </row>
    <row r="54" spans="1:56" s="99" customFormat="1" ht="14.25" x14ac:dyDescent="0.25">
      <c r="A54" s="93" t="str">
        <f>DoNotChange[[#This Row],[Community]]</f>
        <v xml:space="preserve">Chistochina  </v>
      </c>
      <c r="B5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4" s="93" t="str">
        <f>DoNotChange[[#This Row],[Community]]</f>
        <v xml:space="preserve">Chistochina  </v>
      </c>
      <c r="D54" s="109">
        <f>IFERROR(DoNotChange[[#This Row],[Medium Burden Threshold]],"Cannot Calculate")</f>
        <v>127.1</v>
      </c>
      <c r="E54" s="118" t="str">
        <f>DoNotChange[[#This Row],[Community]]</f>
        <v xml:space="preserve">Chistochina  </v>
      </c>
      <c r="F54" s="109">
        <f>IFERROR(DoNotChange[[#This Row],[MediumBurden
Annual]], "Cannot Calculate")</f>
        <v>1524.663950419073</v>
      </c>
      <c r="G54" s="93" t="str">
        <f>DoNotChange[[#This Row],[Community]]</f>
        <v xml:space="preserve">Chistochina  </v>
      </c>
      <c r="H54" s="140">
        <f>IFERROR(DoNotChange[[#This Row],[LowBurden
Threshold]],"Any fee will be at least a medium burden")</f>
        <v>50.822131680635756</v>
      </c>
      <c r="I54" s="118" t="str">
        <f>DoNotChange[[#This Row],[Community]]</f>
        <v xml:space="preserve">Chistochina  </v>
      </c>
      <c r="J54" s="109">
        <f>IFERROR(DoNotChange[[#This Row],[LowBurden
Annual]], "Any fee will be at least a medium burden")</f>
        <v>609.8655801676291</v>
      </c>
      <c r="K54" s="93" t="str">
        <f>DoNotChange[[#This Row],[Community]]</f>
        <v xml:space="preserve">Chistochina  </v>
      </c>
      <c r="L54" s="102">
        <f>Table1422[[#This Row],[Monthly Fees]]</f>
        <v>0</v>
      </c>
      <c r="M54" s="93" t="str">
        <f>DoNotChange[[#This Row],[Community]]</f>
        <v xml:space="preserve">Chistochina  </v>
      </c>
      <c r="N54" s="102">
        <f>DoNotChange[[#This Row],[Monthly_Fees]]*12</f>
        <v>0</v>
      </c>
      <c r="O54" s="93" t="str">
        <f>DoNotChange[[#This Row],[Community]]</f>
        <v xml:space="preserve">Chistochina  </v>
      </c>
      <c r="P54" s="94" t="str">
        <f>Table1422[[#This Row],[Notes]]</f>
        <v>The water and sewer charges are unknown</v>
      </c>
      <c r="Q54" s="95"/>
      <c r="R54" s="93" t="str">
        <f>DoNotChange[[#This Row],[Community]]</f>
        <v xml:space="preserve">Chistochina  </v>
      </c>
      <c r="S54" s="85" t="str">
        <f>IF(DoNotChange[[#This Row],[Annual_Fees]]/DoNotChange[[#This Row],[IQ1_Average]]&gt;0, DoNotChange[[#This Row],[Annual_Fees]]/DoNotChange[[#This Row],[IQ1_Average]], "Do not know fees")</f>
        <v>Do not know fees</v>
      </c>
      <c r="T54" s="93" t="str">
        <f>DoNotChange[[#This Row],[Community]]</f>
        <v xml:space="preserve">Chistochina  </v>
      </c>
      <c r="U54" s="85" t="str">
        <f>IF(DoNotChange[[#This Row],[Annual_Fees]]/DoNotChange[[#This Row],[IQ2_Average]]&gt;0, DoNotChange[[#This Row],[Annual_Fees]]/DoNotChange[[#This Row],[IQ2_Average]], "Do not know fees")</f>
        <v>Do not know fees</v>
      </c>
      <c r="V54" s="93" t="str">
        <f>DoNotChange[[#This Row],[Community]]</f>
        <v xml:space="preserve">Chistochina  </v>
      </c>
      <c r="W54" s="85" t="str">
        <f>IF(DoNotChange[[#This Row],[Annual_Fees]]/DoNotChange[[#This Row],[IQ3_Average]]&gt;0,DoNotChange[[#This Row],[Annual_Fees]]/DoNotChange[[#This Row],[IQ3_Average]], "Do not know fees")</f>
        <v>Do not know fees</v>
      </c>
      <c r="X54" s="93" t="str">
        <f>DoNotChange[[#This Row],[Community]]</f>
        <v xml:space="preserve">Chistochina  </v>
      </c>
      <c r="Y54" s="85" t="str">
        <f>IFERROR(AVERAGE(DoNotChange[[#This Row],[RI_IQ1]],DoNotChange[[#This Row],[RI_IQ2]],DoNotChange[[#This Row],[RI_IQ3]]),"ERROR")</f>
        <v>ERROR</v>
      </c>
      <c r="Z54" s="93" t="str">
        <f>DoNotChange[[#This Row],[Community]]</f>
        <v xml:space="preserve">Chistochina  </v>
      </c>
      <c r="AA54" s="84">
        <f>IF(DoNotChange[[#This Row],[SNAP_PercentagePoints]]&gt;20%,1, IF(DoNotChange[[#This Row],[SNAP_PercentagePoints]]&lt;=10%, 3, 2))</f>
        <v>2</v>
      </c>
      <c r="AB54" s="93" t="str">
        <f>DoNotChange[[#This Row],[Community]]</f>
        <v xml:space="preserve">Chistochina  </v>
      </c>
      <c r="AC54" s="84">
        <f>IF(DoNotChange[[#This Row],[Poverty_PercentagePoints]]&gt;20%,1, IF(DoNotChange[[#This Row],[Poverty_PercentagePoints]]&lt;=10%, 3, 2))</f>
        <v>2</v>
      </c>
      <c r="AD54" s="93" t="str">
        <f>DoNotChange[[#This Row],[Community]]</f>
        <v xml:space="preserve">Chistochina  </v>
      </c>
      <c r="AE54" s="84">
        <f>IF(DoNotChange[[#This Row],[FTE_PercentagePoints]]&lt;=30%,1, IF(DoNotChange[[#This Row],[FTE_PercentagePoints]]&gt;50%, 3, 2))</f>
        <v>3</v>
      </c>
      <c r="AF54" s="93" t="str">
        <f>DoNotChange[[#This Row],[Community]]</f>
        <v xml:space="preserve">Chistochina  </v>
      </c>
      <c r="AG54" s="86">
        <f>AVERAGE(DoNotChange[[#This Row],[SNAP_FCI]],DoNotChange[[#This Row],[Poverty_FCI]],DoNotChange[[#This Row],[FTE_FCI]])</f>
        <v>2.3333333333333335</v>
      </c>
      <c r="AH54" s="112"/>
      <c r="AI54" s="86">
        <f>IF(DoNotChange[[#This Row],[Village_FCI]]&gt;2.5, 0.24, IF(DoNotChange[[#This Row],[Village_FCI]]&lt;=1.5, 0.06, 0.15))</f>
        <v>0.15</v>
      </c>
      <c r="AJ54" s="86">
        <f>IF(DoNotChange[[#This Row],[Village_FCI]]&gt;2.5, 0.15, IF(DoNotChange[[#This Row],[Village_FCI]]&lt;=1.5, "FALSE", 0.06))</f>
        <v>0.06</v>
      </c>
      <c r="AK54" s="115">
        <f>(1/DoNotChange[[#This Row],[IQ1_Average]]+1/DoNotChange[[#This Row],[IQ2_Average]]+1/DoNotChange[[#This Row],[IQ3_Average]])</f>
        <v>9.838233530659043E-5</v>
      </c>
      <c r="AL5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4" s="84">
        <f>ROUND(DoNotChange[[#This Row],[MediumBurden
Threshold_Calc]],1)</f>
        <v>127.1</v>
      </c>
      <c r="AN54" s="88">
        <f>(DoNotChange[[#This Row],[3RI_Calculation
Medium]]/DoNotChange[[#This Row],[Y = 1/IQ1+1/IQ2+1/IQ3]])/12</f>
        <v>127.05532920158942</v>
      </c>
      <c r="AO54" s="88">
        <f>DoNotChange[[#This Row],[MediumBurden
Threshold_Calc]]*12</f>
        <v>1524.663950419073</v>
      </c>
      <c r="AP54" s="137">
        <f>DoNotChange[[#This Row],[LowBurden
Annual]]/12</f>
        <v>50.822131680635756</v>
      </c>
      <c r="AQ54" s="88">
        <f>(DoNotChange[[#This Row],[3RI_Calculation
Low]]/DoNotChange[[#This Row],[Y = 1/IQ1+1/IQ2+1/IQ3]])</f>
        <v>609.8655801676291</v>
      </c>
      <c r="AR54" s="95"/>
      <c r="AS54" s="93" t="str">
        <f>Table1422[[#This Row],[Community]]</f>
        <v xml:space="preserve">Chistochina  </v>
      </c>
      <c r="AT54" s="87">
        <f>Table1422[[#This Row],[IQ1_Average]]</f>
        <v>17283.2</v>
      </c>
      <c r="AU54" s="93" t="str">
        <f>DoNotChange[[#This Row],[Community]]</f>
        <v xml:space="preserve">Chistochina  </v>
      </c>
      <c r="AV54" s="96">
        <f>Table1422[[#This Row],[IQ2_Average]]</f>
        <v>34650</v>
      </c>
      <c r="AW54" s="93" t="str">
        <f>DoNotChange[[#This Row],[Community]]</f>
        <v xml:space="preserve">Chistochina  </v>
      </c>
      <c r="AX54" s="97">
        <f>Table1422[[#This Row],[IQ3_Average]]</f>
        <v>85743.8</v>
      </c>
      <c r="AY54" s="93" t="str">
        <f>DoNotChange[[#This Row],[Community]]</f>
        <v xml:space="preserve">Chistochina  </v>
      </c>
      <c r="AZ54" s="89">
        <f>Table1422[[#This Row],[SNAP_Average 
(Percentage Points)]]/100</f>
        <v>0.1298</v>
      </c>
      <c r="BA54" s="98" t="str">
        <f>DoNotChange[[#This Row],[Community]]</f>
        <v xml:space="preserve">Chistochina  </v>
      </c>
      <c r="BB54" s="89">
        <f>Table1422[[#This Row],[Poverty_Average
(Percentage Points)]]/100</f>
        <v>0.10025000000000001</v>
      </c>
      <c r="BC54" s="98" t="str">
        <f>DoNotChange[[#This Row],[Community]]</f>
        <v xml:space="preserve">Chistochina  </v>
      </c>
      <c r="BD54" s="89">
        <f>Table1422[[#This Row],[Full Time Employment_Average
(Percentage Points)]]/100</f>
        <v>0.67220000000000002</v>
      </c>
    </row>
    <row r="55" spans="1:56" s="99" customFormat="1" ht="14.25" x14ac:dyDescent="0.25">
      <c r="A55" s="93" t="str">
        <f>DoNotChange[[#This Row],[Community]]</f>
        <v xml:space="preserve">Chitina  </v>
      </c>
      <c r="B5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5" s="93" t="str">
        <f>DoNotChange[[#This Row],[Community]]</f>
        <v xml:space="preserve">Chitina  </v>
      </c>
      <c r="D55" s="109">
        <f>IFERROR(DoNotChange[[#This Row],[Medium Burden Threshold]],"Cannot Calculate")</f>
        <v>23.9</v>
      </c>
      <c r="E55" s="118" t="str">
        <f>DoNotChange[[#This Row],[Community]]</f>
        <v xml:space="preserve">Chitina  </v>
      </c>
      <c r="F55" s="109">
        <f>IFERROR(DoNotChange[[#This Row],[MediumBurden
Annual]], "Cannot Calculate")</f>
        <v>286.26485648333232</v>
      </c>
      <c r="G55" s="93" t="str">
        <f>DoNotChange[[#This Row],[Community]]</f>
        <v xml:space="preserve">Chitina  </v>
      </c>
      <c r="H55" s="140" t="str">
        <f>IFERROR(DoNotChange[[#This Row],[LowBurden
Threshold]],"Any fee will be at least a medium burden")</f>
        <v>Any fee will be at least a medium burden</v>
      </c>
      <c r="I55" s="118" t="str">
        <f>DoNotChange[[#This Row],[Community]]</f>
        <v xml:space="preserve">Chitina  </v>
      </c>
      <c r="J55" s="109" t="str">
        <f>IFERROR(DoNotChange[[#This Row],[LowBurden
Annual]], "Any fee will be at least a medium burden")</f>
        <v>Any fee will be at least a medium burden</v>
      </c>
      <c r="K55" s="93" t="str">
        <f>DoNotChange[[#This Row],[Community]]</f>
        <v xml:space="preserve">Chitina  </v>
      </c>
      <c r="L55" s="102">
        <f>Table1422[[#This Row],[Monthly Fees]]</f>
        <v>0</v>
      </c>
      <c r="M55" s="93" t="str">
        <f>DoNotChange[[#This Row],[Community]]</f>
        <v xml:space="preserve">Chitina  </v>
      </c>
      <c r="N55" s="102">
        <f>DoNotChange[[#This Row],[Monthly_Fees]]*12</f>
        <v>0</v>
      </c>
      <c r="O55" s="93" t="str">
        <f>DoNotChange[[#This Row],[Community]]</f>
        <v xml:space="preserve">Chitina  </v>
      </c>
      <c r="P55" s="94" t="str">
        <f>Table1422[[#This Row],[Notes]]</f>
        <v>The water and sewer charges are unknown</v>
      </c>
      <c r="Q55" s="95"/>
      <c r="R55" s="93" t="str">
        <f>DoNotChange[[#This Row],[Community]]</f>
        <v xml:space="preserve">Chitina  </v>
      </c>
      <c r="S55" s="85" t="str">
        <f>IF(DoNotChange[[#This Row],[Annual_Fees]]/DoNotChange[[#This Row],[IQ1_Average]]&gt;0, DoNotChange[[#This Row],[Annual_Fees]]/DoNotChange[[#This Row],[IQ1_Average]], "Do not know fees")</f>
        <v>Do not know fees</v>
      </c>
      <c r="T55" s="93" t="str">
        <f>DoNotChange[[#This Row],[Community]]</f>
        <v xml:space="preserve">Chitina  </v>
      </c>
      <c r="U55" s="85" t="str">
        <f>IF(DoNotChange[[#This Row],[Annual_Fees]]/DoNotChange[[#This Row],[IQ2_Average]]&gt;0, DoNotChange[[#This Row],[Annual_Fees]]/DoNotChange[[#This Row],[IQ2_Average]], "Do not know fees")</f>
        <v>Do not know fees</v>
      </c>
      <c r="V55" s="93" t="str">
        <f>DoNotChange[[#This Row],[Community]]</f>
        <v xml:space="preserve">Chitina  </v>
      </c>
      <c r="W55" s="85" t="str">
        <f>IF(DoNotChange[[#This Row],[Annual_Fees]]/DoNotChange[[#This Row],[IQ3_Average]]&gt;0,DoNotChange[[#This Row],[Annual_Fees]]/DoNotChange[[#This Row],[IQ3_Average]], "Do not know fees")</f>
        <v>Do not know fees</v>
      </c>
      <c r="X55" s="93" t="str">
        <f>DoNotChange[[#This Row],[Community]]</f>
        <v xml:space="preserve">Chitina  </v>
      </c>
      <c r="Y55" s="85" t="str">
        <f>IFERROR(AVERAGE(DoNotChange[[#This Row],[RI_IQ1]],DoNotChange[[#This Row],[RI_IQ2]],DoNotChange[[#This Row],[RI_IQ3]]),"ERROR")</f>
        <v>ERROR</v>
      </c>
      <c r="Z55" s="93" t="str">
        <f>DoNotChange[[#This Row],[Community]]</f>
        <v xml:space="preserve">Chitina  </v>
      </c>
      <c r="AA55" s="84">
        <f>IF(DoNotChange[[#This Row],[SNAP_PercentagePoints]]&gt;20%,1, IF(DoNotChange[[#This Row],[SNAP_PercentagePoints]]&lt;=10%, 3, 2))</f>
        <v>1</v>
      </c>
      <c r="AB55" s="93" t="str">
        <f>DoNotChange[[#This Row],[Community]]</f>
        <v xml:space="preserve">Chitina  </v>
      </c>
      <c r="AC55" s="84">
        <f>IF(DoNotChange[[#This Row],[Poverty_PercentagePoints]]&gt;20%,1, IF(DoNotChange[[#This Row],[Poverty_PercentagePoints]]&lt;=10%, 3, 2))</f>
        <v>1</v>
      </c>
      <c r="AD55" s="93" t="str">
        <f>DoNotChange[[#This Row],[Community]]</f>
        <v xml:space="preserve">Chitina  </v>
      </c>
      <c r="AE55" s="84">
        <f>IF(DoNotChange[[#This Row],[FTE_PercentagePoints]]&lt;=30%,1, IF(DoNotChange[[#This Row],[FTE_PercentagePoints]]&gt;50%, 3, 2))</f>
        <v>2</v>
      </c>
      <c r="AF55" s="93" t="str">
        <f>DoNotChange[[#This Row],[Community]]</f>
        <v xml:space="preserve">Chitina  </v>
      </c>
      <c r="AG55" s="86">
        <f>AVERAGE(DoNotChange[[#This Row],[SNAP_FCI]],DoNotChange[[#This Row],[Poverty_FCI]],DoNotChange[[#This Row],[FTE_FCI]])</f>
        <v>1.3333333333333333</v>
      </c>
      <c r="AH55" s="112"/>
      <c r="AI55" s="86">
        <f>IF(DoNotChange[[#This Row],[Village_FCI]]&gt;2.5, 0.24, IF(DoNotChange[[#This Row],[Village_FCI]]&lt;=1.5, 0.06, 0.15))</f>
        <v>0.06</v>
      </c>
      <c r="AJ55" s="86" t="str">
        <f>IF(DoNotChange[[#This Row],[Village_FCI]]&gt;2.5, 0.15, IF(DoNotChange[[#This Row],[Village_FCI]]&lt;=1.5, "FALSE", 0.06))</f>
        <v>FALSE</v>
      </c>
      <c r="AK55" s="115">
        <f>(1/DoNotChange[[#This Row],[IQ1_Average]]+1/DoNotChange[[#This Row],[IQ2_Average]]+1/DoNotChange[[#This Row],[IQ3_Average]])</f>
        <v>2.0959610878219513E-4</v>
      </c>
      <c r="AL5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5" s="84">
        <f>ROUND(DoNotChange[[#This Row],[MediumBurden
Threshold_Calc]],1)</f>
        <v>23.9</v>
      </c>
      <c r="AN55" s="88">
        <f>(DoNotChange[[#This Row],[3RI_Calculation
Medium]]/DoNotChange[[#This Row],[Y = 1/IQ1+1/IQ2+1/IQ3]])/12</f>
        <v>23.855404706944359</v>
      </c>
      <c r="AO55" s="88">
        <f>DoNotChange[[#This Row],[MediumBurden
Threshold_Calc]]*12</f>
        <v>286.26485648333232</v>
      </c>
      <c r="AP55" s="137" t="e">
        <f>DoNotChange[[#This Row],[LowBurden
Annual]]/12</f>
        <v>#VALUE!</v>
      </c>
      <c r="AQ55" s="88" t="e">
        <f>(DoNotChange[[#This Row],[3RI_Calculation
Low]]/DoNotChange[[#This Row],[Y = 1/IQ1+1/IQ2+1/IQ3]])</f>
        <v>#VALUE!</v>
      </c>
      <c r="AR55" s="95"/>
      <c r="AS55" s="93" t="str">
        <f>Table1422[[#This Row],[Community]]</f>
        <v xml:space="preserve">Chitina  </v>
      </c>
      <c r="AT55" s="87">
        <f>Table1422[[#This Row],[IQ1_Average]]</f>
        <v>7381</v>
      </c>
      <c r="AU55" s="93" t="str">
        <f>DoNotChange[[#This Row],[Community]]</f>
        <v xml:space="preserve">Chitina  </v>
      </c>
      <c r="AV55" s="96">
        <f>Table1422[[#This Row],[IQ2_Average]]</f>
        <v>19533.2</v>
      </c>
      <c r="AW55" s="93" t="str">
        <f>DoNotChange[[#This Row],[Community]]</f>
        <v xml:space="preserve">Chitina  </v>
      </c>
      <c r="AX55" s="97">
        <f>Table1422[[#This Row],[IQ3_Average]]</f>
        <v>43633.4</v>
      </c>
      <c r="AY55" s="93" t="str">
        <f>DoNotChange[[#This Row],[Community]]</f>
        <v xml:space="preserve">Chitina  </v>
      </c>
      <c r="AZ55" s="89">
        <f>Table1422[[#This Row],[SNAP_Average 
(Percentage Points)]]/100</f>
        <v>0.27899999999999997</v>
      </c>
      <c r="BA55" s="98" t="str">
        <f>DoNotChange[[#This Row],[Community]]</f>
        <v xml:space="preserve">Chitina  </v>
      </c>
      <c r="BB55" s="89">
        <f>Table1422[[#This Row],[Poverty_Average
(Percentage Points)]]/100</f>
        <v>0.71879999999999999</v>
      </c>
      <c r="BC55" s="98" t="str">
        <f>DoNotChange[[#This Row],[Community]]</f>
        <v xml:space="preserve">Chitina  </v>
      </c>
      <c r="BD55" s="89">
        <f>Table1422[[#This Row],[Full Time Employment_Average
(Percentage Points)]]/100</f>
        <v>0.33340000000000003</v>
      </c>
    </row>
    <row r="56" spans="1:56" s="99" customFormat="1" ht="14.25" x14ac:dyDescent="0.25">
      <c r="A56" s="93" t="str">
        <f>DoNotChange[[#This Row],[Community]]</f>
        <v xml:space="preserve">Chuathbaluk </v>
      </c>
      <c r="B5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56" s="93" t="str">
        <f>DoNotChange[[#This Row],[Community]]</f>
        <v xml:space="preserve">Chuathbaluk </v>
      </c>
      <c r="D56" s="109">
        <f>IFERROR(DoNotChange[[#This Row],[Medium Burden Threshold]],"Cannot Calculate")</f>
        <v>36.799999999999997</v>
      </c>
      <c r="E56" s="118" t="str">
        <f>DoNotChange[[#This Row],[Community]]</f>
        <v xml:space="preserve">Chuathbaluk </v>
      </c>
      <c r="F56" s="109">
        <f>IFERROR(DoNotChange[[#This Row],[MediumBurden
Annual]], "Cannot Calculate")</f>
        <v>441.46766291383176</v>
      </c>
      <c r="G56" s="93" t="str">
        <f>DoNotChange[[#This Row],[Community]]</f>
        <v xml:space="preserve">Chuathbaluk </v>
      </c>
      <c r="H56" s="140" t="str">
        <f>IFERROR(DoNotChange[[#This Row],[LowBurden
Threshold]],"Any fee will be at least a medium burden")</f>
        <v>Any fee will be at least a medium burden</v>
      </c>
      <c r="I56" s="118" t="str">
        <f>DoNotChange[[#This Row],[Community]]</f>
        <v xml:space="preserve">Chuathbaluk </v>
      </c>
      <c r="J56" s="109" t="str">
        <f>IFERROR(DoNotChange[[#This Row],[LowBurden
Annual]], "Any fee will be at least a medium burden")</f>
        <v>Any fee will be at least a medium burden</v>
      </c>
      <c r="K56" s="93" t="str">
        <f>DoNotChange[[#This Row],[Community]]</f>
        <v xml:space="preserve">Chuathbaluk </v>
      </c>
      <c r="L56" s="102">
        <f>Table1422[[#This Row],[Monthly Fees]]</f>
        <v>130</v>
      </c>
      <c r="M56" s="93" t="str">
        <f>DoNotChange[[#This Row],[Community]]</f>
        <v xml:space="preserve">Chuathbaluk </v>
      </c>
      <c r="N56" s="102">
        <f>DoNotChange[[#This Row],[Monthly_Fees]]*12</f>
        <v>1560</v>
      </c>
      <c r="O56" s="93" t="str">
        <f>DoNotChange[[#This Row],[Community]]</f>
        <v xml:space="preserve">Chuathbaluk </v>
      </c>
      <c r="P56" s="94" t="str">
        <f>Table1422[[#This Row],[Notes]]</f>
        <v>This is the reported user fee for combined water and sewer services.</v>
      </c>
      <c r="Q56" s="95"/>
      <c r="R56" s="93" t="str">
        <f>DoNotChange[[#This Row],[Community]]</f>
        <v xml:space="preserve">Chuathbaluk </v>
      </c>
      <c r="S56" s="85">
        <f>IF(DoNotChange[[#This Row],[Annual_Fees]]/DoNotChange[[#This Row],[IQ1_Average]]&gt;0, DoNotChange[[#This Row],[Annual_Fees]]/DoNotChange[[#This Row],[IQ1_Average]], "Do not know fees")</f>
        <v>8.5985470660214086E-2</v>
      </c>
      <c r="T56" s="93" t="str">
        <f>DoNotChange[[#This Row],[Community]]</f>
        <v xml:space="preserve">Chuathbaluk </v>
      </c>
      <c r="U56" s="85">
        <f>IF(DoNotChange[[#This Row],[Annual_Fees]]/DoNotChange[[#This Row],[IQ2_Average]]&gt;0, DoNotChange[[#This Row],[Annual_Fees]]/DoNotChange[[#This Row],[IQ2_Average]], "Do not know fees")</f>
        <v>7.2334072130052954E-2</v>
      </c>
      <c r="V56" s="93" t="str">
        <f>DoNotChange[[#This Row],[Community]]</f>
        <v xml:space="preserve">Chuathbaluk </v>
      </c>
      <c r="W56" s="85">
        <f>IF(DoNotChange[[#This Row],[Annual_Fees]]/DoNotChange[[#This Row],[IQ3_Average]]&gt;0,DoNotChange[[#This Row],[Annual_Fees]]/DoNotChange[[#This Row],[IQ3_Average]], "Do not know fees")</f>
        <v>5.3700516351118763E-2</v>
      </c>
      <c r="X56" s="93" t="str">
        <f>DoNotChange[[#This Row],[Community]]</f>
        <v xml:space="preserve">Chuathbaluk </v>
      </c>
      <c r="Y56" s="85">
        <f>IFERROR(AVERAGE(DoNotChange[[#This Row],[RI_IQ1]],DoNotChange[[#This Row],[RI_IQ2]],DoNotChange[[#This Row],[RI_IQ3]]),"ERROR")</f>
        <v>7.0673353047128615E-2</v>
      </c>
      <c r="Z56" s="93" t="str">
        <f>DoNotChange[[#This Row],[Community]]</f>
        <v xml:space="preserve">Chuathbaluk </v>
      </c>
      <c r="AA56" s="84">
        <f>IF(DoNotChange[[#This Row],[SNAP_PercentagePoints]]&gt;20%,1, IF(DoNotChange[[#This Row],[SNAP_PercentagePoints]]&lt;=10%, 3, 2))</f>
        <v>1</v>
      </c>
      <c r="AB56" s="93" t="str">
        <f>DoNotChange[[#This Row],[Community]]</f>
        <v xml:space="preserve">Chuathbaluk </v>
      </c>
      <c r="AC56" s="84">
        <f>IF(DoNotChange[[#This Row],[Poverty_PercentagePoints]]&gt;20%,1, IF(DoNotChange[[#This Row],[Poverty_PercentagePoints]]&lt;=10%, 3, 2))</f>
        <v>1</v>
      </c>
      <c r="AD56" s="93" t="str">
        <f>DoNotChange[[#This Row],[Community]]</f>
        <v xml:space="preserve">Chuathbaluk </v>
      </c>
      <c r="AE56" s="84">
        <f>IF(DoNotChange[[#This Row],[FTE_PercentagePoints]]&lt;=30%,1, IF(DoNotChange[[#This Row],[FTE_PercentagePoints]]&gt;50%, 3, 2))</f>
        <v>1</v>
      </c>
      <c r="AF56" s="93" t="str">
        <f>DoNotChange[[#This Row],[Community]]</f>
        <v xml:space="preserve">Chuathbaluk </v>
      </c>
      <c r="AG56" s="86">
        <f>AVERAGE(DoNotChange[[#This Row],[SNAP_FCI]],DoNotChange[[#This Row],[Poverty_FCI]],DoNotChange[[#This Row],[FTE_FCI]])</f>
        <v>1</v>
      </c>
      <c r="AH56" s="112"/>
      <c r="AI56" s="86">
        <f>IF(DoNotChange[[#This Row],[Village_FCI]]&gt;2.5, 0.24, IF(DoNotChange[[#This Row],[Village_FCI]]&lt;=1.5, 0.06, 0.15))</f>
        <v>0.06</v>
      </c>
      <c r="AJ56" s="86" t="str">
        <f>IF(DoNotChange[[#This Row],[Village_FCI]]&gt;2.5, 0.15, IF(DoNotChange[[#This Row],[Village_FCI]]&lt;=1.5, "FALSE", 0.06))</f>
        <v>FALSE</v>
      </c>
      <c r="AK56" s="115">
        <f>(1/DoNotChange[[#This Row],[IQ1_Average]]+1/DoNotChange[[#This Row],[IQ2_Average]]+1/DoNotChange[[#This Row],[IQ3_Average]])</f>
        <v>1.3591029432140117E-4</v>
      </c>
      <c r="AL5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6" s="84">
        <f>ROUND(DoNotChange[[#This Row],[MediumBurden
Threshold_Calc]],1)</f>
        <v>36.799999999999997</v>
      </c>
      <c r="AN56" s="88">
        <f>(DoNotChange[[#This Row],[3RI_Calculation
Medium]]/DoNotChange[[#This Row],[Y = 1/IQ1+1/IQ2+1/IQ3]])/12</f>
        <v>36.78897190948598</v>
      </c>
      <c r="AO56" s="88">
        <f>DoNotChange[[#This Row],[MediumBurden
Threshold_Calc]]*12</f>
        <v>441.46766291383176</v>
      </c>
      <c r="AP56" s="137" t="e">
        <f>DoNotChange[[#This Row],[LowBurden
Annual]]/12</f>
        <v>#VALUE!</v>
      </c>
      <c r="AQ56" s="88" t="e">
        <f>(DoNotChange[[#This Row],[3RI_Calculation
Low]]/DoNotChange[[#This Row],[Y = 1/IQ1+1/IQ2+1/IQ3]])</f>
        <v>#VALUE!</v>
      </c>
      <c r="AR56" s="95"/>
      <c r="AS56" s="93" t="str">
        <f>Table1422[[#This Row],[Community]]</f>
        <v xml:space="preserve">Chuathbaluk </v>
      </c>
      <c r="AT56" s="87">
        <f>Table1422[[#This Row],[IQ1_Average]]</f>
        <v>18142.599999999999</v>
      </c>
      <c r="AU56" s="93" t="str">
        <f>DoNotChange[[#This Row],[Community]]</f>
        <v xml:space="preserve">Chuathbaluk </v>
      </c>
      <c r="AV56" s="96">
        <f>Table1422[[#This Row],[IQ2_Average]]</f>
        <v>21566.6</v>
      </c>
      <c r="AW56" s="93" t="str">
        <f>DoNotChange[[#This Row],[Community]]</f>
        <v xml:space="preserve">Chuathbaluk </v>
      </c>
      <c r="AX56" s="97">
        <f>Table1422[[#This Row],[IQ3_Average]]</f>
        <v>29050</v>
      </c>
      <c r="AY56" s="93" t="str">
        <f>DoNotChange[[#This Row],[Community]]</f>
        <v xml:space="preserve">Chuathbaluk </v>
      </c>
      <c r="AZ56" s="89">
        <f>Table1422[[#This Row],[SNAP_Average 
(Percentage Points)]]/100</f>
        <v>0.44719999999999999</v>
      </c>
      <c r="BA56" s="98" t="str">
        <f>DoNotChange[[#This Row],[Community]]</f>
        <v xml:space="preserve">Chuathbaluk </v>
      </c>
      <c r="BB56" s="89">
        <f>Table1422[[#This Row],[Poverty_Average
(Percentage Points)]]/100</f>
        <v>0.69320000000000004</v>
      </c>
      <c r="BC56" s="98" t="str">
        <f>DoNotChange[[#This Row],[Community]]</f>
        <v xml:space="preserve">Chuathbaluk </v>
      </c>
      <c r="BD56" s="89">
        <f>Table1422[[#This Row],[Full Time Employment_Average
(Percentage Points)]]/100</f>
        <v>0.18359999999999999</v>
      </c>
    </row>
    <row r="57" spans="1:56" s="99" customFormat="1" ht="14.25" x14ac:dyDescent="0.25">
      <c r="A57" s="93" t="str">
        <f>DoNotChange[[#This Row],[Community]]</f>
        <v xml:space="preserve">Circle  </v>
      </c>
      <c r="B5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7" s="93" t="str">
        <f>DoNotChange[[#This Row],[Community]]</f>
        <v xml:space="preserve">Circle  </v>
      </c>
      <c r="D57" s="109">
        <f>IFERROR(DoNotChange[[#This Row],[Medium Burden Threshold]],"Cannot Calculate")</f>
        <v>32.4</v>
      </c>
      <c r="E57" s="118" t="str">
        <f>DoNotChange[[#This Row],[Community]]</f>
        <v xml:space="preserve">Circle  </v>
      </c>
      <c r="F57" s="109">
        <f>IFERROR(DoNotChange[[#This Row],[MediumBurden
Annual]], "Cannot Calculate")</f>
        <v>388.59536377943124</v>
      </c>
      <c r="G57" s="93" t="str">
        <f>DoNotChange[[#This Row],[Community]]</f>
        <v xml:space="preserve">Circle  </v>
      </c>
      <c r="H57" s="140" t="str">
        <f>IFERROR(DoNotChange[[#This Row],[LowBurden
Threshold]],"Any fee will be at least a medium burden")</f>
        <v>Any fee will be at least a medium burden</v>
      </c>
      <c r="I57" s="118" t="str">
        <f>DoNotChange[[#This Row],[Community]]</f>
        <v xml:space="preserve">Circle  </v>
      </c>
      <c r="J57" s="109" t="str">
        <f>IFERROR(DoNotChange[[#This Row],[LowBurden
Annual]], "Any fee will be at least a medium burden")</f>
        <v>Any fee will be at least a medium burden</v>
      </c>
      <c r="K57" s="93" t="str">
        <f>DoNotChange[[#This Row],[Community]]</f>
        <v xml:space="preserve">Circle  </v>
      </c>
      <c r="L57" s="102">
        <f>Table1422[[#This Row],[Monthly Fees]]</f>
        <v>0</v>
      </c>
      <c r="M57" s="93" t="str">
        <f>DoNotChange[[#This Row],[Community]]</f>
        <v xml:space="preserve">Circle  </v>
      </c>
      <c r="N57" s="102">
        <f>DoNotChange[[#This Row],[Monthly_Fees]]*12</f>
        <v>0</v>
      </c>
      <c r="O57" s="93" t="str">
        <f>DoNotChange[[#This Row],[Community]]</f>
        <v xml:space="preserve">Circle  </v>
      </c>
      <c r="P57" s="94" t="str">
        <f>Table1422[[#This Row],[Notes]]</f>
        <v>The water and sewer charges are unknown</v>
      </c>
      <c r="Q57" s="95"/>
      <c r="R57" s="93" t="str">
        <f>DoNotChange[[#This Row],[Community]]</f>
        <v xml:space="preserve">Circle  </v>
      </c>
      <c r="S57" s="85" t="str">
        <f>IF(DoNotChange[[#This Row],[Annual_Fees]]/DoNotChange[[#This Row],[IQ1_Average]]&gt;0, DoNotChange[[#This Row],[Annual_Fees]]/DoNotChange[[#This Row],[IQ1_Average]], "Do not know fees")</f>
        <v>Do not know fees</v>
      </c>
      <c r="T57" s="93" t="str">
        <f>DoNotChange[[#This Row],[Community]]</f>
        <v xml:space="preserve">Circle  </v>
      </c>
      <c r="U57" s="85" t="str">
        <f>IF(DoNotChange[[#This Row],[Annual_Fees]]/DoNotChange[[#This Row],[IQ2_Average]]&gt;0, DoNotChange[[#This Row],[Annual_Fees]]/DoNotChange[[#This Row],[IQ2_Average]], "Do not know fees")</f>
        <v>Do not know fees</v>
      </c>
      <c r="V57" s="93" t="str">
        <f>DoNotChange[[#This Row],[Community]]</f>
        <v xml:space="preserve">Circle  </v>
      </c>
      <c r="W57" s="85" t="str">
        <f>IF(DoNotChange[[#This Row],[Annual_Fees]]/DoNotChange[[#This Row],[IQ3_Average]]&gt;0,DoNotChange[[#This Row],[Annual_Fees]]/DoNotChange[[#This Row],[IQ3_Average]], "Do not know fees")</f>
        <v>Do not know fees</v>
      </c>
      <c r="X57" s="93" t="str">
        <f>DoNotChange[[#This Row],[Community]]</f>
        <v xml:space="preserve">Circle  </v>
      </c>
      <c r="Y57" s="85" t="str">
        <f>IFERROR(AVERAGE(DoNotChange[[#This Row],[RI_IQ1]],DoNotChange[[#This Row],[RI_IQ2]],DoNotChange[[#This Row],[RI_IQ3]]),"ERROR")</f>
        <v>ERROR</v>
      </c>
      <c r="Z57" s="93" t="str">
        <f>DoNotChange[[#This Row],[Community]]</f>
        <v xml:space="preserve">Circle  </v>
      </c>
      <c r="AA57" s="84">
        <f>IF(DoNotChange[[#This Row],[SNAP_PercentagePoints]]&gt;20%,1, IF(DoNotChange[[#This Row],[SNAP_PercentagePoints]]&lt;=10%, 3, 2))</f>
        <v>1</v>
      </c>
      <c r="AB57" s="93" t="str">
        <f>DoNotChange[[#This Row],[Community]]</f>
        <v xml:space="preserve">Circle  </v>
      </c>
      <c r="AC57" s="84">
        <f>IF(DoNotChange[[#This Row],[Poverty_PercentagePoints]]&gt;20%,1, IF(DoNotChange[[#This Row],[Poverty_PercentagePoints]]&lt;=10%, 3, 2))</f>
        <v>1</v>
      </c>
      <c r="AD57" s="93" t="str">
        <f>DoNotChange[[#This Row],[Community]]</f>
        <v xml:space="preserve">Circle  </v>
      </c>
      <c r="AE57" s="84">
        <f>IF(DoNotChange[[#This Row],[FTE_PercentagePoints]]&lt;=30%,1, IF(DoNotChange[[#This Row],[FTE_PercentagePoints]]&gt;50%, 3, 2))</f>
        <v>2</v>
      </c>
      <c r="AF57" s="93" t="str">
        <f>DoNotChange[[#This Row],[Community]]</f>
        <v xml:space="preserve">Circle  </v>
      </c>
      <c r="AG57" s="86">
        <f>AVERAGE(DoNotChange[[#This Row],[SNAP_FCI]],DoNotChange[[#This Row],[Poverty_FCI]],DoNotChange[[#This Row],[FTE_FCI]])</f>
        <v>1.3333333333333333</v>
      </c>
      <c r="AH57" s="112"/>
      <c r="AI57" s="86">
        <f>IF(DoNotChange[[#This Row],[Village_FCI]]&gt;2.5, 0.24, IF(DoNotChange[[#This Row],[Village_FCI]]&lt;=1.5, 0.06, 0.15))</f>
        <v>0.06</v>
      </c>
      <c r="AJ57" s="86" t="str">
        <f>IF(DoNotChange[[#This Row],[Village_FCI]]&gt;2.5, 0.15, IF(DoNotChange[[#This Row],[Village_FCI]]&lt;=1.5, "FALSE", 0.06))</f>
        <v>FALSE</v>
      </c>
      <c r="AK57" s="115">
        <f>(1/DoNotChange[[#This Row],[IQ1_Average]]+1/DoNotChange[[#This Row],[IQ2_Average]]+1/DoNotChange[[#This Row],[IQ3_Average]])</f>
        <v>1.5440225384175276E-4</v>
      </c>
      <c r="AL5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7" s="84">
        <f>ROUND(DoNotChange[[#This Row],[MediumBurden
Threshold_Calc]],1)</f>
        <v>32.4</v>
      </c>
      <c r="AN57" s="88">
        <f>(DoNotChange[[#This Row],[3RI_Calculation
Medium]]/DoNotChange[[#This Row],[Y = 1/IQ1+1/IQ2+1/IQ3]])/12</f>
        <v>32.38294698161927</v>
      </c>
      <c r="AO57" s="88">
        <f>DoNotChange[[#This Row],[MediumBurden
Threshold_Calc]]*12</f>
        <v>388.59536377943124</v>
      </c>
      <c r="AP57" s="137" t="e">
        <f>DoNotChange[[#This Row],[LowBurden
Annual]]/12</f>
        <v>#VALUE!</v>
      </c>
      <c r="AQ57" s="88" t="e">
        <f>(DoNotChange[[#This Row],[3RI_Calculation
Low]]/DoNotChange[[#This Row],[Y = 1/IQ1+1/IQ2+1/IQ3]])</f>
        <v>#VALUE!</v>
      </c>
      <c r="AR57" s="95"/>
      <c r="AS57" s="93" t="str">
        <f>Table1422[[#This Row],[Community]]</f>
        <v xml:space="preserve">Circle  </v>
      </c>
      <c r="AT57" s="87">
        <f>Table1422[[#This Row],[IQ1_Average]]</f>
        <v>13091.8</v>
      </c>
      <c r="AU57" s="93" t="str">
        <f>DoNotChange[[#This Row],[Community]]</f>
        <v xml:space="preserve">Circle  </v>
      </c>
      <c r="AV57" s="96">
        <f>Table1422[[#This Row],[IQ2_Average]]</f>
        <v>21953.4</v>
      </c>
      <c r="AW57" s="93" t="str">
        <f>DoNotChange[[#This Row],[Community]]</f>
        <v xml:space="preserve">Circle  </v>
      </c>
      <c r="AX57" s="97">
        <f>Table1422[[#This Row],[IQ3_Average]]</f>
        <v>30800</v>
      </c>
      <c r="AY57" s="93" t="str">
        <f>DoNotChange[[#This Row],[Community]]</f>
        <v xml:space="preserve">Circle  </v>
      </c>
      <c r="AZ57" s="89">
        <f>Table1422[[#This Row],[SNAP_Average 
(Percentage Points)]]/100</f>
        <v>0.36959999999999998</v>
      </c>
      <c r="BA57" s="98" t="str">
        <f>DoNotChange[[#This Row],[Community]]</f>
        <v xml:space="preserve">Circle  </v>
      </c>
      <c r="BB57" s="89">
        <f>Table1422[[#This Row],[Poverty_Average
(Percentage Points)]]/100</f>
        <v>0.41920000000000002</v>
      </c>
      <c r="BC57" s="98" t="str">
        <f>DoNotChange[[#This Row],[Community]]</f>
        <v xml:space="preserve">Circle  </v>
      </c>
      <c r="BD57" s="89">
        <f>Table1422[[#This Row],[Full Time Employment_Average
(Percentage Points)]]/100</f>
        <v>0.36619999999999997</v>
      </c>
    </row>
    <row r="58" spans="1:56" s="99" customFormat="1" ht="14.25" x14ac:dyDescent="0.25">
      <c r="A58" s="93" t="str">
        <f>DoNotChange[[#This Row],[Community]]</f>
        <v xml:space="preserve">Clam Gulch  </v>
      </c>
      <c r="B5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58" s="93" t="str">
        <f>DoNotChange[[#This Row],[Community]]</f>
        <v xml:space="preserve">Clam Gulch  </v>
      </c>
      <c r="D58" s="109">
        <f>IFERROR(DoNotChange[[#This Row],[Medium Burden Threshold]],"Cannot Calculate")</f>
        <v>194.8</v>
      </c>
      <c r="E58" s="118" t="str">
        <f>DoNotChange[[#This Row],[Community]]</f>
        <v xml:space="preserve">Clam Gulch  </v>
      </c>
      <c r="F58" s="109">
        <f>IFERROR(DoNotChange[[#This Row],[MediumBurden
Annual]], "Cannot Calculate")</f>
        <v>2337.840961876811</v>
      </c>
      <c r="G58" s="93" t="str">
        <f>DoNotChange[[#This Row],[Community]]</f>
        <v xml:space="preserve">Clam Gulch  </v>
      </c>
      <c r="H58" s="140">
        <f>IFERROR(DoNotChange[[#This Row],[LowBurden
Threshold]],"Any fee will be at least a medium burden")</f>
        <v>77.928032062560376</v>
      </c>
      <c r="I58" s="118" t="str">
        <f>DoNotChange[[#This Row],[Community]]</f>
        <v xml:space="preserve">Clam Gulch  </v>
      </c>
      <c r="J58" s="109">
        <f>IFERROR(DoNotChange[[#This Row],[LowBurden
Annual]], "Any fee will be at least a medium burden")</f>
        <v>935.13638475072446</v>
      </c>
      <c r="K58" s="93" t="str">
        <f>DoNotChange[[#This Row],[Community]]</f>
        <v xml:space="preserve">Clam Gulch  </v>
      </c>
      <c r="L58" s="102">
        <f>Table1422[[#This Row],[Monthly Fees]]</f>
        <v>0</v>
      </c>
      <c r="M58" s="93" t="str">
        <f>DoNotChange[[#This Row],[Community]]</f>
        <v xml:space="preserve">Clam Gulch  </v>
      </c>
      <c r="N58" s="102">
        <f>DoNotChange[[#This Row],[Monthly_Fees]]*12</f>
        <v>0</v>
      </c>
      <c r="O58" s="93" t="str">
        <f>DoNotChange[[#This Row],[Community]]</f>
        <v xml:space="preserve">Clam Gulch  </v>
      </c>
      <c r="P58" s="94" t="str">
        <f>Table1422[[#This Row],[Notes]]</f>
        <v>The water and sewer charges are unknown</v>
      </c>
      <c r="Q58" s="95"/>
      <c r="R58" s="93" t="str">
        <f>DoNotChange[[#This Row],[Community]]</f>
        <v xml:space="preserve">Clam Gulch  </v>
      </c>
      <c r="S58" s="85" t="str">
        <f>IF(DoNotChange[[#This Row],[Annual_Fees]]/DoNotChange[[#This Row],[IQ1_Average]]&gt;0, DoNotChange[[#This Row],[Annual_Fees]]/DoNotChange[[#This Row],[IQ1_Average]], "Do not know fees")</f>
        <v>Do not know fees</v>
      </c>
      <c r="T58" s="93" t="str">
        <f>DoNotChange[[#This Row],[Community]]</f>
        <v xml:space="preserve">Clam Gulch  </v>
      </c>
      <c r="U58" s="85" t="str">
        <f>IF(DoNotChange[[#This Row],[Annual_Fees]]/DoNotChange[[#This Row],[IQ2_Average]]&gt;0, DoNotChange[[#This Row],[Annual_Fees]]/DoNotChange[[#This Row],[IQ2_Average]], "Do not know fees")</f>
        <v>Do not know fees</v>
      </c>
      <c r="V58" s="93" t="str">
        <f>DoNotChange[[#This Row],[Community]]</f>
        <v xml:space="preserve">Clam Gulch  </v>
      </c>
      <c r="W58" s="85" t="str">
        <f>IF(DoNotChange[[#This Row],[Annual_Fees]]/DoNotChange[[#This Row],[IQ3_Average]]&gt;0,DoNotChange[[#This Row],[Annual_Fees]]/DoNotChange[[#This Row],[IQ3_Average]], "Do not know fees")</f>
        <v>Do not know fees</v>
      </c>
      <c r="X58" s="93" t="str">
        <f>DoNotChange[[#This Row],[Community]]</f>
        <v xml:space="preserve">Clam Gulch  </v>
      </c>
      <c r="Y58" s="85" t="str">
        <f>IFERROR(AVERAGE(DoNotChange[[#This Row],[RI_IQ1]],DoNotChange[[#This Row],[RI_IQ2]],DoNotChange[[#This Row],[RI_IQ3]]),"ERROR")</f>
        <v>ERROR</v>
      </c>
      <c r="Z58" s="93" t="str">
        <f>DoNotChange[[#This Row],[Community]]</f>
        <v xml:space="preserve">Clam Gulch  </v>
      </c>
      <c r="AA58" s="84">
        <f>IF(DoNotChange[[#This Row],[SNAP_PercentagePoints]]&gt;20%,1, IF(DoNotChange[[#This Row],[SNAP_PercentagePoints]]&lt;=10%, 3, 2))</f>
        <v>2</v>
      </c>
      <c r="AB58" s="93" t="str">
        <f>DoNotChange[[#This Row],[Community]]</f>
        <v xml:space="preserve">Clam Gulch  </v>
      </c>
      <c r="AC58" s="84">
        <f>IF(DoNotChange[[#This Row],[Poverty_PercentagePoints]]&gt;20%,1, IF(DoNotChange[[#This Row],[Poverty_PercentagePoints]]&lt;=10%, 3, 2))</f>
        <v>1</v>
      </c>
      <c r="AD58" s="93" t="str">
        <f>DoNotChange[[#This Row],[Community]]</f>
        <v xml:space="preserve">Clam Gulch  </v>
      </c>
      <c r="AE58" s="84">
        <f>IF(DoNotChange[[#This Row],[FTE_PercentagePoints]]&lt;=30%,1, IF(DoNotChange[[#This Row],[FTE_PercentagePoints]]&gt;50%, 3, 2))</f>
        <v>3</v>
      </c>
      <c r="AF58" s="93" t="str">
        <f>DoNotChange[[#This Row],[Community]]</f>
        <v xml:space="preserve">Clam Gulch  </v>
      </c>
      <c r="AG58" s="86">
        <f>AVERAGE(DoNotChange[[#This Row],[SNAP_FCI]],DoNotChange[[#This Row],[Poverty_FCI]],DoNotChange[[#This Row],[FTE_FCI]])</f>
        <v>2</v>
      </c>
      <c r="AH58" s="112"/>
      <c r="AI58" s="86">
        <f>IF(DoNotChange[[#This Row],[Village_FCI]]&gt;2.5, 0.24, IF(DoNotChange[[#This Row],[Village_FCI]]&lt;=1.5, 0.06, 0.15))</f>
        <v>0.15</v>
      </c>
      <c r="AJ58" s="86">
        <f>IF(DoNotChange[[#This Row],[Village_FCI]]&gt;2.5, 0.15, IF(DoNotChange[[#This Row],[Village_FCI]]&lt;=1.5, "FALSE", 0.06))</f>
        <v>0.06</v>
      </c>
      <c r="AK58" s="115">
        <f>(1/DoNotChange[[#This Row],[IQ1_Average]]+1/DoNotChange[[#This Row],[IQ2_Average]]+1/DoNotChange[[#This Row],[IQ3_Average]])</f>
        <v>6.4161763971994266E-5</v>
      </c>
      <c r="AL5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58" s="84">
        <f>ROUND(DoNotChange[[#This Row],[MediumBurden
Threshold_Calc]],1)</f>
        <v>194.8</v>
      </c>
      <c r="AN58" s="88">
        <f>(DoNotChange[[#This Row],[3RI_Calculation
Medium]]/DoNotChange[[#This Row],[Y = 1/IQ1+1/IQ2+1/IQ3]])/12</f>
        <v>194.82008015640091</v>
      </c>
      <c r="AO58" s="88">
        <f>DoNotChange[[#This Row],[MediumBurden
Threshold_Calc]]*12</f>
        <v>2337.840961876811</v>
      </c>
      <c r="AP58" s="137">
        <f>DoNotChange[[#This Row],[LowBurden
Annual]]/12</f>
        <v>77.928032062560376</v>
      </c>
      <c r="AQ58" s="88">
        <f>(DoNotChange[[#This Row],[3RI_Calculation
Low]]/DoNotChange[[#This Row],[Y = 1/IQ1+1/IQ2+1/IQ3]])</f>
        <v>935.13638475072446</v>
      </c>
      <c r="AR58" s="95"/>
      <c r="AS58" s="93" t="str">
        <f>Table1422[[#This Row],[Community]]</f>
        <v xml:space="preserve">Clam Gulch  </v>
      </c>
      <c r="AT58" s="87">
        <f>Table1422[[#This Row],[IQ1_Average]]</f>
        <v>28769.4</v>
      </c>
      <c r="AU58" s="93" t="str">
        <f>DoNotChange[[#This Row],[Community]]</f>
        <v xml:space="preserve">Clam Gulch  </v>
      </c>
      <c r="AV58" s="96">
        <f>Table1422[[#This Row],[IQ2_Average]]</f>
        <v>53900.6</v>
      </c>
      <c r="AW58" s="93" t="str">
        <f>DoNotChange[[#This Row],[Community]]</f>
        <v xml:space="preserve">Clam Gulch  </v>
      </c>
      <c r="AX58" s="97">
        <f>Table1422[[#This Row],[IQ3_Average]]</f>
        <v>92166.399999999994</v>
      </c>
      <c r="AY58" s="93" t="str">
        <f>DoNotChange[[#This Row],[Community]]</f>
        <v xml:space="preserve">Clam Gulch  </v>
      </c>
      <c r="AZ58" s="89">
        <f>Table1422[[#This Row],[SNAP_Average 
(Percentage Points)]]/100</f>
        <v>0.13239999999999999</v>
      </c>
      <c r="BA58" s="98" t="str">
        <f>DoNotChange[[#This Row],[Community]]</f>
        <v xml:space="preserve">Clam Gulch  </v>
      </c>
      <c r="BB58" s="89">
        <f>Table1422[[#This Row],[Poverty_Average
(Percentage Points)]]/100</f>
        <v>0.28475</v>
      </c>
      <c r="BC58" s="98" t="str">
        <f>DoNotChange[[#This Row],[Community]]</f>
        <v xml:space="preserve">Clam Gulch  </v>
      </c>
      <c r="BD58" s="89">
        <f>Table1422[[#This Row],[Full Time Employment_Average
(Percentage Points)]]/100</f>
        <v>0.64979999999999993</v>
      </c>
    </row>
    <row r="59" spans="1:56" s="99" customFormat="1" ht="14.25" x14ac:dyDescent="0.25">
      <c r="A59" s="93" t="str">
        <f>DoNotChange[[#This Row],[Community]]</f>
        <v xml:space="preserve">Clark's Point </v>
      </c>
      <c r="B5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59" s="93" t="str">
        <f>DoNotChange[[#This Row],[Community]]</f>
        <v xml:space="preserve">Clark's Point </v>
      </c>
      <c r="D59" s="109">
        <f>IFERROR(DoNotChange[[#This Row],[Medium Burden Threshold]],"Cannot Calculate")</f>
        <v>33</v>
      </c>
      <c r="E59" s="118" t="str">
        <f>DoNotChange[[#This Row],[Community]]</f>
        <v xml:space="preserve">Clark's Point </v>
      </c>
      <c r="F59" s="109">
        <f>IFERROR(DoNotChange[[#This Row],[MediumBurden
Annual]], "Cannot Calculate")</f>
        <v>395.5490003265304</v>
      </c>
      <c r="G59" s="93" t="str">
        <f>DoNotChange[[#This Row],[Community]]</f>
        <v xml:space="preserve">Clark's Point </v>
      </c>
      <c r="H59" s="140" t="str">
        <f>IFERROR(DoNotChange[[#This Row],[LowBurden
Threshold]],"Any fee will be at least a medium burden")</f>
        <v>Any fee will be at least a medium burden</v>
      </c>
      <c r="I59" s="118" t="str">
        <f>DoNotChange[[#This Row],[Community]]</f>
        <v xml:space="preserve">Clark's Point </v>
      </c>
      <c r="J59" s="109" t="str">
        <f>IFERROR(DoNotChange[[#This Row],[LowBurden
Annual]], "Any fee will be at least a medium burden")</f>
        <v>Any fee will be at least a medium burden</v>
      </c>
      <c r="K59" s="93" t="str">
        <f>DoNotChange[[#This Row],[Community]]</f>
        <v xml:space="preserve">Clark's Point </v>
      </c>
      <c r="L59" s="102">
        <f>Table1422[[#This Row],[Monthly Fees]]</f>
        <v>31.5</v>
      </c>
      <c r="M59" s="93" t="str">
        <f>DoNotChange[[#This Row],[Community]]</f>
        <v xml:space="preserve">Clark's Point </v>
      </c>
      <c r="N59" s="102">
        <f>DoNotChange[[#This Row],[Monthly_Fees]]*12</f>
        <v>378</v>
      </c>
      <c r="O59" s="93" t="str">
        <f>DoNotChange[[#This Row],[Community]]</f>
        <v xml:space="preserve">Clark's Point </v>
      </c>
      <c r="P59" s="94" t="str">
        <f>Table1422[[#This Row],[Notes]]</f>
        <v>This is the reported user fee for combined water and sewer services.</v>
      </c>
      <c r="Q59" s="95"/>
      <c r="R59" s="93" t="str">
        <f>DoNotChange[[#This Row],[Community]]</f>
        <v xml:space="preserve">Clark's Point </v>
      </c>
      <c r="S59" s="85">
        <f>IF(DoNotChange[[#This Row],[Annual_Fees]]/DoNotChange[[#This Row],[IQ1_Average]]&gt;0, DoNotChange[[#This Row],[Annual_Fees]]/DoNotChange[[#This Row],[IQ1_Average]], "Do not know fees")</f>
        <v>3.111111111111111E-2</v>
      </c>
      <c r="T59" s="93" t="str">
        <f>DoNotChange[[#This Row],[Community]]</f>
        <v xml:space="preserve">Clark's Point </v>
      </c>
      <c r="U59" s="85">
        <f>IF(DoNotChange[[#This Row],[Annual_Fees]]/DoNotChange[[#This Row],[IQ2_Average]]&gt;0, DoNotChange[[#This Row],[Annual_Fees]]/DoNotChange[[#This Row],[IQ2_Average]], "Do not know fees")</f>
        <v>1.5278900565885207E-2</v>
      </c>
      <c r="V59" s="93" t="str">
        <f>DoNotChange[[#This Row],[Community]]</f>
        <v xml:space="preserve">Clark's Point </v>
      </c>
      <c r="W59" s="85">
        <f>IF(DoNotChange[[#This Row],[Annual_Fees]]/DoNotChange[[#This Row],[IQ3_Average]]&gt;0,DoNotChange[[#This Row],[Annual_Fees]]/DoNotChange[[#This Row],[IQ3_Average]], "Do not know fees")</f>
        <v>1.0948017192441812E-2</v>
      </c>
      <c r="X59" s="93" t="str">
        <f>DoNotChange[[#This Row],[Community]]</f>
        <v xml:space="preserve">Clark's Point </v>
      </c>
      <c r="Y59" s="85">
        <f>IFERROR(AVERAGE(DoNotChange[[#This Row],[RI_IQ1]],DoNotChange[[#This Row],[RI_IQ2]],DoNotChange[[#This Row],[RI_IQ3]]),"ERROR")</f>
        <v>1.9112676289812707E-2</v>
      </c>
      <c r="Z59" s="93" t="str">
        <f>DoNotChange[[#This Row],[Community]]</f>
        <v xml:space="preserve">Clark's Point </v>
      </c>
      <c r="AA59" s="84">
        <f>IF(DoNotChange[[#This Row],[SNAP_PercentagePoints]]&gt;20%,1, IF(DoNotChange[[#This Row],[SNAP_PercentagePoints]]&lt;=10%, 3, 2))</f>
        <v>1</v>
      </c>
      <c r="AB59" s="93" t="str">
        <f>DoNotChange[[#This Row],[Community]]</f>
        <v xml:space="preserve">Clark's Point </v>
      </c>
      <c r="AC59" s="84">
        <f>IF(DoNotChange[[#This Row],[Poverty_PercentagePoints]]&gt;20%,1, IF(DoNotChange[[#This Row],[Poverty_PercentagePoints]]&lt;=10%, 3, 2))</f>
        <v>1</v>
      </c>
      <c r="AD59" s="93" t="str">
        <f>DoNotChange[[#This Row],[Community]]</f>
        <v xml:space="preserve">Clark's Point </v>
      </c>
      <c r="AE59" s="84">
        <f>IF(DoNotChange[[#This Row],[FTE_PercentagePoints]]&lt;=30%,1, IF(DoNotChange[[#This Row],[FTE_PercentagePoints]]&gt;50%, 3, 2))</f>
        <v>1</v>
      </c>
      <c r="AF59" s="93" t="str">
        <f>DoNotChange[[#This Row],[Community]]</f>
        <v xml:space="preserve">Clark's Point </v>
      </c>
      <c r="AG59" s="86">
        <f>AVERAGE(DoNotChange[[#This Row],[SNAP_FCI]],DoNotChange[[#This Row],[Poverty_FCI]],DoNotChange[[#This Row],[FTE_FCI]])</f>
        <v>1</v>
      </c>
      <c r="AH59" s="112"/>
      <c r="AI59" s="86">
        <f>IF(DoNotChange[[#This Row],[Village_FCI]]&gt;2.5, 0.24, IF(DoNotChange[[#This Row],[Village_FCI]]&lt;=1.5, 0.06, 0.15))</f>
        <v>0.06</v>
      </c>
      <c r="AJ59" s="86" t="str">
        <f>IF(DoNotChange[[#This Row],[Village_FCI]]&gt;2.5, 0.15, IF(DoNotChange[[#This Row],[Village_FCI]]&lt;=1.5, "FALSE", 0.06))</f>
        <v>FALSE</v>
      </c>
      <c r="AK59" s="115">
        <f>(1/DoNotChange[[#This Row],[IQ1_Average]]+1/DoNotChange[[#This Row],[IQ2_Average]]+1/DoNotChange[[#This Row],[IQ3_Average]])</f>
        <v>1.5168790706200565E-4</v>
      </c>
      <c r="AL5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59" s="84">
        <f>ROUND(DoNotChange[[#This Row],[MediumBurden
Threshold_Calc]],1)</f>
        <v>33</v>
      </c>
      <c r="AN59" s="88">
        <f>(DoNotChange[[#This Row],[3RI_Calculation
Medium]]/DoNotChange[[#This Row],[Y = 1/IQ1+1/IQ2+1/IQ3]])/12</f>
        <v>32.962416693877536</v>
      </c>
      <c r="AO59" s="88">
        <f>DoNotChange[[#This Row],[MediumBurden
Threshold_Calc]]*12</f>
        <v>395.5490003265304</v>
      </c>
      <c r="AP59" s="137" t="e">
        <f>DoNotChange[[#This Row],[LowBurden
Annual]]/12</f>
        <v>#VALUE!</v>
      </c>
      <c r="AQ59" s="88" t="e">
        <f>(DoNotChange[[#This Row],[3RI_Calculation
Low]]/DoNotChange[[#This Row],[Y = 1/IQ1+1/IQ2+1/IQ3]])</f>
        <v>#VALUE!</v>
      </c>
      <c r="AR59" s="95"/>
      <c r="AS59" s="93" t="str">
        <f>Table1422[[#This Row],[Community]]</f>
        <v xml:space="preserve">Clark's Point </v>
      </c>
      <c r="AT59" s="87">
        <f>Table1422[[#This Row],[IQ1_Average]]</f>
        <v>12150</v>
      </c>
      <c r="AU59" s="93" t="str">
        <f>DoNotChange[[#This Row],[Community]]</f>
        <v xml:space="preserve">Clark's Point </v>
      </c>
      <c r="AV59" s="96">
        <f>Table1422[[#This Row],[IQ2_Average]]</f>
        <v>24740</v>
      </c>
      <c r="AW59" s="93" t="str">
        <f>DoNotChange[[#This Row],[Community]]</f>
        <v xml:space="preserve">Clark's Point </v>
      </c>
      <c r="AX59" s="97">
        <f>Table1422[[#This Row],[IQ3_Average]]</f>
        <v>34526.800000000003</v>
      </c>
      <c r="AY59" s="93" t="str">
        <f>DoNotChange[[#This Row],[Community]]</f>
        <v xml:space="preserve">Clark's Point </v>
      </c>
      <c r="AZ59" s="89">
        <f>Table1422[[#This Row],[SNAP_Average 
(Percentage Points)]]/100</f>
        <v>0.2802</v>
      </c>
      <c r="BA59" s="98" t="str">
        <f>DoNotChange[[#This Row],[Community]]</f>
        <v xml:space="preserve">Clark's Point </v>
      </c>
      <c r="BB59" s="89">
        <f>Table1422[[#This Row],[Poverty_Average
(Percentage Points)]]/100</f>
        <v>0.63950000000000007</v>
      </c>
      <c r="BC59" s="98" t="str">
        <f>DoNotChange[[#This Row],[Community]]</f>
        <v xml:space="preserve">Clark's Point </v>
      </c>
      <c r="BD59" s="89">
        <f>Table1422[[#This Row],[Full Time Employment_Average
(Percentage Points)]]/100</f>
        <v>0.14940000000000001</v>
      </c>
    </row>
    <row r="60" spans="1:56" s="99" customFormat="1" ht="14.25" x14ac:dyDescent="0.25">
      <c r="A60" s="93" t="str">
        <f>DoNotChange[[#This Row],[Community]]</f>
        <v xml:space="preserve">Coffman Cove </v>
      </c>
      <c r="B6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0" s="93" t="str">
        <f>DoNotChange[[#This Row],[Community]]</f>
        <v xml:space="preserve">Coffman Cove </v>
      </c>
      <c r="D60" s="109">
        <f>IFERROR(DoNotChange[[#This Row],[Medium Burden Threshold]],"Cannot Calculate")</f>
        <v>172.8</v>
      </c>
      <c r="E60" s="118" t="str">
        <f>DoNotChange[[#This Row],[Community]]</f>
        <v xml:space="preserve">Coffman Cove </v>
      </c>
      <c r="F60" s="109">
        <f>IFERROR(DoNotChange[[#This Row],[MediumBurden
Annual]], "Cannot Calculate")</f>
        <v>2073.1528296867914</v>
      </c>
      <c r="G60" s="93" t="str">
        <f>DoNotChange[[#This Row],[Community]]</f>
        <v xml:space="preserve">Coffman Cove </v>
      </c>
      <c r="H60" s="140">
        <f>IFERROR(DoNotChange[[#This Row],[LowBurden
Threshold]],"Any fee will be at least a medium burden")</f>
        <v>69.105094322893052</v>
      </c>
      <c r="I60" s="118" t="str">
        <f>DoNotChange[[#This Row],[Community]]</f>
        <v xml:space="preserve">Coffman Cove </v>
      </c>
      <c r="J60" s="109">
        <f>IFERROR(DoNotChange[[#This Row],[LowBurden
Annual]], "Any fee will be at least a medium burden")</f>
        <v>829.26113187471663</v>
      </c>
      <c r="K60" s="93" t="str">
        <f>DoNotChange[[#This Row],[Community]]</f>
        <v xml:space="preserve">Coffman Cove </v>
      </c>
      <c r="L60" s="102">
        <f>Table1422[[#This Row],[Monthly Fees]]</f>
        <v>65</v>
      </c>
      <c r="M60" s="93" t="str">
        <f>DoNotChange[[#This Row],[Community]]</f>
        <v xml:space="preserve">Coffman Cove </v>
      </c>
      <c r="N60" s="102">
        <f>DoNotChange[[#This Row],[Monthly_Fees]]*12</f>
        <v>780</v>
      </c>
      <c r="O60" s="93" t="str">
        <f>DoNotChange[[#This Row],[Community]]</f>
        <v xml:space="preserve">Coffman Cove </v>
      </c>
      <c r="P60" s="94" t="str">
        <f>Table1422[[#This Row],[Notes]]</f>
        <v>This is the reported user fee for combined water and sewer services for the first 5K. $12 for each additional 1K.</v>
      </c>
      <c r="Q60" s="95"/>
      <c r="R60" s="93" t="str">
        <f>DoNotChange[[#This Row],[Community]]</f>
        <v xml:space="preserve">Coffman Cove </v>
      </c>
      <c r="S60" s="85">
        <f>IF(DoNotChange[[#This Row],[Annual_Fees]]/DoNotChange[[#This Row],[IQ1_Average]]&gt;0, DoNotChange[[#This Row],[Annual_Fees]]/DoNotChange[[#This Row],[IQ1_Average]], "Do not know fees")</f>
        <v>2.9937821447762341E-2</v>
      </c>
      <c r="T60" s="93" t="str">
        <f>DoNotChange[[#This Row],[Community]]</f>
        <v xml:space="preserve">Coffman Cove </v>
      </c>
      <c r="U60" s="85">
        <f>IF(DoNotChange[[#This Row],[Annual_Fees]]/DoNotChange[[#This Row],[IQ2_Average]]&gt;0, DoNotChange[[#This Row],[Annual_Fees]]/DoNotChange[[#This Row],[IQ2_Average]], "Do not know fees")</f>
        <v>1.5032261545933194E-2</v>
      </c>
      <c r="V60" s="93" t="str">
        <f>DoNotChange[[#This Row],[Community]]</f>
        <v xml:space="preserve">Coffman Cove </v>
      </c>
      <c r="W60" s="85">
        <f>IF(DoNotChange[[#This Row],[Annual_Fees]]/DoNotChange[[#This Row],[IQ3_Average]]&gt;0,DoNotChange[[#This Row],[Annual_Fees]]/DoNotChange[[#This Row],[IQ3_Average]], "Do not know fees")</f>
        <v>1.1465698452130709E-2</v>
      </c>
      <c r="X60" s="93" t="str">
        <f>DoNotChange[[#This Row],[Community]]</f>
        <v xml:space="preserve">Coffman Cove </v>
      </c>
      <c r="Y60" s="85">
        <f>IFERROR(AVERAGE(DoNotChange[[#This Row],[RI_IQ1]],DoNotChange[[#This Row],[RI_IQ2]],DoNotChange[[#This Row],[RI_IQ3]]),"ERROR")</f>
        <v>1.8811927148608749E-2</v>
      </c>
      <c r="Z60" s="93" t="str">
        <f>DoNotChange[[#This Row],[Community]]</f>
        <v xml:space="preserve">Coffman Cove </v>
      </c>
      <c r="AA60" s="84">
        <f>IF(DoNotChange[[#This Row],[SNAP_PercentagePoints]]&gt;20%,1, IF(DoNotChange[[#This Row],[SNAP_PercentagePoints]]&lt;=10%, 3, 2))</f>
        <v>3</v>
      </c>
      <c r="AB60" s="93" t="str">
        <f>DoNotChange[[#This Row],[Community]]</f>
        <v xml:space="preserve">Coffman Cove </v>
      </c>
      <c r="AC60" s="84">
        <f>IF(DoNotChange[[#This Row],[Poverty_PercentagePoints]]&gt;20%,1, IF(DoNotChange[[#This Row],[Poverty_PercentagePoints]]&lt;=10%, 3, 2))</f>
        <v>3</v>
      </c>
      <c r="AD60" s="93" t="str">
        <f>DoNotChange[[#This Row],[Community]]</f>
        <v xml:space="preserve">Coffman Cove </v>
      </c>
      <c r="AE60" s="84">
        <f>IF(DoNotChange[[#This Row],[FTE_PercentagePoints]]&lt;=30%,1, IF(DoNotChange[[#This Row],[FTE_PercentagePoints]]&gt;50%, 3, 2))</f>
        <v>1</v>
      </c>
      <c r="AF60" s="93" t="str">
        <f>DoNotChange[[#This Row],[Community]]</f>
        <v xml:space="preserve">Coffman Cove </v>
      </c>
      <c r="AG60" s="86">
        <f>AVERAGE(DoNotChange[[#This Row],[SNAP_FCI]],DoNotChange[[#This Row],[Poverty_FCI]],DoNotChange[[#This Row],[FTE_FCI]])</f>
        <v>2.3333333333333335</v>
      </c>
      <c r="AH60" s="112"/>
      <c r="AI60" s="86">
        <f>IF(DoNotChange[[#This Row],[Village_FCI]]&gt;2.5, 0.24, IF(DoNotChange[[#This Row],[Village_FCI]]&lt;=1.5, 0.06, 0.15))</f>
        <v>0.15</v>
      </c>
      <c r="AJ60" s="86">
        <f>IF(DoNotChange[[#This Row],[Village_FCI]]&gt;2.5, 0.15, IF(DoNotChange[[#This Row],[Village_FCI]]&lt;=1.5, "FALSE", 0.06))</f>
        <v>0.06</v>
      </c>
      <c r="AK60" s="115">
        <f>(1/DoNotChange[[#This Row],[IQ1_Average]]+1/DoNotChange[[#This Row],[IQ2_Average]]+1/DoNotChange[[#This Row],[IQ3_Average]])</f>
        <v>7.235356595618749E-5</v>
      </c>
      <c r="AL6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0" s="84">
        <f>ROUND(DoNotChange[[#This Row],[MediumBurden
Threshold_Calc]],1)</f>
        <v>172.8</v>
      </c>
      <c r="AN60" s="88">
        <f>(DoNotChange[[#This Row],[3RI_Calculation
Medium]]/DoNotChange[[#This Row],[Y = 1/IQ1+1/IQ2+1/IQ3]])/12</f>
        <v>172.76273580723262</v>
      </c>
      <c r="AO60" s="88">
        <f>DoNotChange[[#This Row],[MediumBurden
Threshold_Calc]]*12</f>
        <v>2073.1528296867914</v>
      </c>
      <c r="AP60" s="137">
        <f>DoNotChange[[#This Row],[LowBurden
Annual]]/12</f>
        <v>69.105094322893052</v>
      </c>
      <c r="AQ60" s="88">
        <f>(DoNotChange[[#This Row],[3RI_Calculation
Low]]/DoNotChange[[#This Row],[Y = 1/IQ1+1/IQ2+1/IQ3]])</f>
        <v>829.26113187471663</v>
      </c>
      <c r="AR60" s="95"/>
      <c r="AS60" s="93" t="str">
        <f>Table1422[[#This Row],[Community]]</f>
        <v xml:space="preserve">Coffman Cove </v>
      </c>
      <c r="AT60" s="87">
        <f>Table1422[[#This Row],[IQ1_Average]]</f>
        <v>26054</v>
      </c>
      <c r="AU60" s="93" t="str">
        <f>DoNotChange[[#This Row],[Community]]</f>
        <v xml:space="preserve">Coffman Cove </v>
      </c>
      <c r="AV60" s="96">
        <f>Table1422[[#This Row],[IQ2_Average]]</f>
        <v>51888.4</v>
      </c>
      <c r="AW60" s="93" t="str">
        <f>DoNotChange[[#This Row],[Community]]</f>
        <v xml:space="preserve">Coffman Cove </v>
      </c>
      <c r="AX60" s="97">
        <f>Table1422[[#This Row],[IQ3_Average]]</f>
        <v>68029</v>
      </c>
      <c r="AY60" s="93" t="str">
        <f>DoNotChange[[#This Row],[Community]]</f>
        <v xml:space="preserve">Coffman Cove </v>
      </c>
      <c r="AZ60" s="89">
        <f>Table1422[[#This Row],[SNAP_Average 
(Percentage Points)]]/100</f>
        <v>9.6200000000000008E-2</v>
      </c>
      <c r="BA60" s="98" t="str">
        <f>DoNotChange[[#This Row],[Community]]</f>
        <v xml:space="preserve">Coffman Cove </v>
      </c>
      <c r="BB60" s="89">
        <f>Table1422[[#This Row],[Poverty_Average
(Percentage Points)]]/100</f>
        <v>3.4000000000000002E-2</v>
      </c>
      <c r="BC60" s="98" t="str">
        <f>DoNotChange[[#This Row],[Community]]</f>
        <v xml:space="preserve">Coffman Cove </v>
      </c>
      <c r="BD60" s="89">
        <f>Table1422[[#This Row],[Full Time Employment_Average
(Percentage Points)]]/100</f>
        <v>0.24660000000000001</v>
      </c>
    </row>
    <row r="61" spans="1:56" s="99" customFormat="1" ht="14.25" x14ac:dyDescent="0.25">
      <c r="A61" s="93" t="str">
        <f>DoNotChange[[#This Row],[Community]]</f>
        <v xml:space="preserve">Cohoe  </v>
      </c>
      <c r="B6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1" s="93" t="str">
        <f>DoNotChange[[#This Row],[Community]]</f>
        <v xml:space="preserve">Cohoe  </v>
      </c>
      <c r="D61" s="109">
        <f>IFERROR(DoNotChange[[#This Row],[Medium Burden Threshold]],"Cannot Calculate")</f>
        <v>156.30000000000001</v>
      </c>
      <c r="E61" s="118" t="str">
        <f>DoNotChange[[#This Row],[Community]]</f>
        <v xml:space="preserve">Cohoe  </v>
      </c>
      <c r="F61" s="109">
        <f>IFERROR(DoNotChange[[#This Row],[MediumBurden
Annual]], "Cannot Calculate")</f>
        <v>1875.028833141067</v>
      </c>
      <c r="G61" s="93" t="str">
        <f>DoNotChange[[#This Row],[Community]]</f>
        <v xml:space="preserve">Cohoe  </v>
      </c>
      <c r="H61" s="140">
        <f>IFERROR(DoNotChange[[#This Row],[LowBurden
Threshold]],"Any fee will be at least a medium burden")</f>
        <v>62.50096110470222</v>
      </c>
      <c r="I61" s="118" t="str">
        <f>DoNotChange[[#This Row],[Community]]</f>
        <v xml:space="preserve">Cohoe  </v>
      </c>
      <c r="J61" s="109">
        <f>IFERROR(DoNotChange[[#This Row],[LowBurden
Annual]], "Any fee will be at least a medium burden")</f>
        <v>750.01153325642667</v>
      </c>
      <c r="K61" s="93" t="str">
        <f>DoNotChange[[#This Row],[Community]]</f>
        <v xml:space="preserve">Cohoe  </v>
      </c>
      <c r="L61" s="102">
        <f>Table1422[[#This Row],[Monthly Fees]]</f>
        <v>0</v>
      </c>
      <c r="M61" s="93" t="str">
        <f>DoNotChange[[#This Row],[Community]]</f>
        <v xml:space="preserve">Cohoe  </v>
      </c>
      <c r="N61" s="102">
        <f>DoNotChange[[#This Row],[Monthly_Fees]]*12</f>
        <v>0</v>
      </c>
      <c r="O61" s="93" t="str">
        <f>DoNotChange[[#This Row],[Community]]</f>
        <v xml:space="preserve">Cohoe  </v>
      </c>
      <c r="P61" s="94" t="str">
        <f>Table1422[[#This Row],[Notes]]</f>
        <v>The water and sewer charges are unknown</v>
      </c>
      <c r="Q61" s="95"/>
      <c r="R61" s="93" t="str">
        <f>DoNotChange[[#This Row],[Community]]</f>
        <v xml:space="preserve">Cohoe  </v>
      </c>
      <c r="S61" s="85" t="str">
        <f>IF(DoNotChange[[#This Row],[Annual_Fees]]/DoNotChange[[#This Row],[IQ1_Average]]&gt;0, DoNotChange[[#This Row],[Annual_Fees]]/DoNotChange[[#This Row],[IQ1_Average]], "Do not know fees")</f>
        <v>Do not know fees</v>
      </c>
      <c r="T61" s="93" t="str">
        <f>DoNotChange[[#This Row],[Community]]</f>
        <v xml:space="preserve">Cohoe  </v>
      </c>
      <c r="U61" s="85" t="str">
        <f>IF(DoNotChange[[#This Row],[Annual_Fees]]/DoNotChange[[#This Row],[IQ2_Average]]&gt;0, DoNotChange[[#This Row],[Annual_Fees]]/DoNotChange[[#This Row],[IQ2_Average]], "Do not know fees")</f>
        <v>Do not know fees</v>
      </c>
      <c r="V61" s="93" t="str">
        <f>DoNotChange[[#This Row],[Community]]</f>
        <v xml:space="preserve">Cohoe  </v>
      </c>
      <c r="W61" s="85" t="str">
        <f>IF(DoNotChange[[#This Row],[Annual_Fees]]/DoNotChange[[#This Row],[IQ3_Average]]&gt;0,DoNotChange[[#This Row],[Annual_Fees]]/DoNotChange[[#This Row],[IQ3_Average]], "Do not know fees")</f>
        <v>Do not know fees</v>
      </c>
      <c r="X61" s="93" t="str">
        <f>DoNotChange[[#This Row],[Community]]</f>
        <v xml:space="preserve">Cohoe  </v>
      </c>
      <c r="Y61" s="85" t="str">
        <f>IFERROR(AVERAGE(DoNotChange[[#This Row],[RI_IQ1]],DoNotChange[[#This Row],[RI_IQ2]],DoNotChange[[#This Row],[RI_IQ3]]),"ERROR")</f>
        <v>ERROR</v>
      </c>
      <c r="Z61" s="93" t="str">
        <f>DoNotChange[[#This Row],[Community]]</f>
        <v xml:space="preserve">Cohoe  </v>
      </c>
      <c r="AA61" s="84">
        <f>IF(DoNotChange[[#This Row],[SNAP_PercentagePoints]]&gt;20%,1, IF(DoNotChange[[#This Row],[SNAP_PercentagePoints]]&lt;=10%, 3, 2))</f>
        <v>2</v>
      </c>
      <c r="AB61" s="93" t="str">
        <f>DoNotChange[[#This Row],[Community]]</f>
        <v xml:space="preserve">Cohoe  </v>
      </c>
      <c r="AC61" s="84">
        <f>IF(DoNotChange[[#This Row],[Poverty_PercentagePoints]]&gt;20%,1, IF(DoNotChange[[#This Row],[Poverty_PercentagePoints]]&lt;=10%, 3, 2))</f>
        <v>1</v>
      </c>
      <c r="AD61" s="93" t="str">
        <f>DoNotChange[[#This Row],[Community]]</f>
        <v xml:space="preserve">Cohoe  </v>
      </c>
      <c r="AE61" s="84">
        <f>IF(DoNotChange[[#This Row],[FTE_PercentagePoints]]&lt;=30%,1, IF(DoNotChange[[#This Row],[FTE_PercentagePoints]]&gt;50%, 3, 2))</f>
        <v>2</v>
      </c>
      <c r="AF61" s="93" t="str">
        <f>DoNotChange[[#This Row],[Community]]</f>
        <v xml:space="preserve">Cohoe  </v>
      </c>
      <c r="AG61" s="86">
        <f>AVERAGE(DoNotChange[[#This Row],[SNAP_FCI]],DoNotChange[[#This Row],[Poverty_FCI]],DoNotChange[[#This Row],[FTE_FCI]])</f>
        <v>1.6666666666666667</v>
      </c>
      <c r="AH61" s="112"/>
      <c r="AI61" s="86">
        <f>IF(DoNotChange[[#This Row],[Village_FCI]]&gt;2.5, 0.24, IF(DoNotChange[[#This Row],[Village_FCI]]&lt;=1.5, 0.06, 0.15))</f>
        <v>0.15</v>
      </c>
      <c r="AJ61" s="86">
        <f>IF(DoNotChange[[#This Row],[Village_FCI]]&gt;2.5, 0.15, IF(DoNotChange[[#This Row],[Village_FCI]]&lt;=1.5, "FALSE", 0.06))</f>
        <v>0.06</v>
      </c>
      <c r="AK61" s="115">
        <f>(1/DoNotChange[[#This Row],[IQ1_Average]]+1/DoNotChange[[#This Row],[IQ2_Average]]+1/DoNotChange[[#This Row],[IQ3_Average]])</f>
        <v>7.9998769804898688E-5</v>
      </c>
      <c r="AL6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1" s="84">
        <f>ROUND(DoNotChange[[#This Row],[MediumBurden
Threshold_Calc]],1)</f>
        <v>156.30000000000001</v>
      </c>
      <c r="AN61" s="88">
        <f>(DoNotChange[[#This Row],[3RI_Calculation
Medium]]/DoNotChange[[#This Row],[Y = 1/IQ1+1/IQ2+1/IQ3]])/12</f>
        <v>156.25240276175558</v>
      </c>
      <c r="AO61" s="88">
        <f>DoNotChange[[#This Row],[MediumBurden
Threshold_Calc]]*12</f>
        <v>1875.028833141067</v>
      </c>
      <c r="AP61" s="137">
        <f>DoNotChange[[#This Row],[LowBurden
Annual]]/12</f>
        <v>62.50096110470222</v>
      </c>
      <c r="AQ61" s="88">
        <f>(DoNotChange[[#This Row],[3RI_Calculation
Low]]/DoNotChange[[#This Row],[Y = 1/IQ1+1/IQ2+1/IQ3]])</f>
        <v>750.01153325642667</v>
      </c>
      <c r="AR61" s="95"/>
      <c r="AS61" s="93" t="str">
        <f>Table1422[[#This Row],[Community]]</f>
        <v xml:space="preserve">Cohoe  </v>
      </c>
      <c r="AT61" s="87">
        <f>Table1422[[#This Row],[IQ1_Average]]</f>
        <v>22459</v>
      </c>
      <c r="AU61" s="93" t="str">
        <f>DoNotChange[[#This Row],[Community]]</f>
        <v xml:space="preserve">Cohoe  </v>
      </c>
      <c r="AV61" s="96">
        <f>Table1422[[#This Row],[IQ2_Average]]</f>
        <v>45089</v>
      </c>
      <c r="AW61" s="93" t="str">
        <f>DoNotChange[[#This Row],[Community]]</f>
        <v xml:space="preserve">Cohoe  </v>
      </c>
      <c r="AX61" s="97">
        <f>Table1422[[#This Row],[IQ3_Average]]</f>
        <v>75217.2</v>
      </c>
      <c r="AY61" s="93" t="str">
        <f>DoNotChange[[#This Row],[Community]]</f>
        <v xml:space="preserve">Cohoe  </v>
      </c>
      <c r="AZ61" s="89">
        <f>Table1422[[#This Row],[SNAP_Average 
(Percentage Points)]]/100</f>
        <v>0.10559999999999999</v>
      </c>
      <c r="BA61" s="98" t="str">
        <f>DoNotChange[[#This Row],[Community]]</f>
        <v xml:space="preserve">Cohoe  </v>
      </c>
      <c r="BB61" s="89">
        <f>Table1422[[#This Row],[Poverty_Average
(Percentage Points)]]/100</f>
        <v>0.29120000000000007</v>
      </c>
      <c r="BC61" s="98" t="str">
        <f>DoNotChange[[#This Row],[Community]]</f>
        <v xml:space="preserve">Cohoe  </v>
      </c>
      <c r="BD61" s="89">
        <f>Table1422[[#This Row],[Full Time Employment_Average
(Percentage Points)]]/100</f>
        <v>0.47800000000000004</v>
      </c>
    </row>
    <row r="62" spans="1:56" s="99" customFormat="1" ht="14.25" x14ac:dyDescent="0.25">
      <c r="A62" s="93" t="str">
        <f>DoNotChange[[#This Row],[Community]]</f>
        <v xml:space="preserve">Cold Bay </v>
      </c>
      <c r="B6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62" s="93" t="str">
        <f>DoNotChange[[#This Row],[Community]]</f>
        <v xml:space="preserve">Cold Bay </v>
      </c>
      <c r="D62" s="109">
        <f>IFERROR(DoNotChange[[#This Row],[Medium Burden Threshold]],"Cannot Calculate")</f>
        <v>724.4</v>
      </c>
      <c r="E62" s="118" t="str">
        <f>DoNotChange[[#This Row],[Community]]</f>
        <v xml:space="preserve">Cold Bay </v>
      </c>
      <c r="F62" s="109">
        <f>IFERROR(DoNotChange[[#This Row],[MediumBurden
Annual]], "Cannot Calculate")</f>
        <v>8692.2239547836089</v>
      </c>
      <c r="G62" s="93" t="str">
        <f>DoNotChange[[#This Row],[Community]]</f>
        <v xml:space="preserve">Cold Bay </v>
      </c>
      <c r="H62" s="140">
        <f>IFERROR(DoNotChange[[#This Row],[LowBurden
Threshold]],"Any fee will be at least a medium burden")</f>
        <v>452.71999764497963</v>
      </c>
      <c r="I62" s="118" t="str">
        <f>DoNotChange[[#This Row],[Community]]</f>
        <v xml:space="preserve">Cold Bay </v>
      </c>
      <c r="J62" s="109">
        <f>IFERROR(DoNotChange[[#This Row],[LowBurden
Annual]], "Any fee will be at least a medium burden")</f>
        <v>5432.6399717397553</v>
      </c>
      <c r="K62" s="93" t="str">
        <f>DoNotChange[[#This Row],[Community]]</f>
        <v xml:space="preserve">Cold Bay </v>
      </c>
      <c r="L62" s="102">
        <f>Table1422[[#This Row],[Monthly Fees]]</f>
        <v>196.5</v>
      </c>
      <c r="M62" s="93" t="str">
        <f>DoNotChange[[#This Row],[Community]]</f>
        <v xml:space="preserve">Cold Bay </v>
      </c>
      <c r="N62" s="102">
        <f>DoNotChange[[#This Row],[Monthly_Fees]]*12</f>
        <v>2358</v>
      </c>
      <c r="O62" s="93" t="str">
        <f>DoNotChange[[#This Row],[Community]]</f>
        <v xml:space="preserve">Cold Bay </v>
      </c>
      <c r="P62" s="94" t="str">
        <f>Table1422[[#This Row],[Notes]]</f>
        <v>This is the reported user fee for combined water and sewer services.</v>
      </c>
      <c r="Q62" s="95"/>
      <c r="R62" s="93" t="str">
        <f>DoNotChange[[#This Row],[Community]]</f>
        <v xml:space="preserve">Cold Bay </v>
      </c>
      <c r="S62" s="85">
        <f>IF(DoNotChange[[#This Row],[Annual_Fees]]/DoNotChange[[#This Row],[IQ1_Average]]&gt;0, DoNotChange[[#This Row],[Annual_Fees]]/DoNotChange[[#This Row],[IQ1_Average]], "Do not know fees")</f>
        <v>2.5385519703383444E-2</v>
      </c>
      <c r="T62" s="93" t="str">
        <f>DoNotChange[[#This Row],[Community]]</f>
        <v xml:space="preserve">Cold Bay </v>
      </c>
      <c r="U62" s="85">
        <f>IF(DoNotChange[[#This Row],[Annual_Fees]]/DoNotChange[[#This Row],[IQ2_Average]]&gt;0, DoNotChange[[#This Row],[Annual_Fees]]/DoNotChange[[#This Row],[IQ2_Average]], "Do not know fees")</f>
        <v>2.1429116698716433E-2</v>
      </c>
      <c r="V62" s="93" t="str">
        <f>DoNotChange[[#This Row],[Community]]</f>
        <v xml:space="preserve">Cold Bay </v>
      </c>
      <c r="W62" s="85">
        <f>IF(DoNotChange[[#This Row],[Annual_Fees]]/DoNotChange[[#This Row],[IQ3_Average]]&gt;0,DoNotChange[[#This Row],[Annual_Fees]]/DoNotChange[[#This Row],[IQ3_Average]], "Do not know fees")</f>
        <v>1.8291831510356061E-2</v>
      </c>
      <c r="X62" s="93" t="str">
        <f>DoNotChange[[#This Row],[Community]]</f>
        <v xml:space="preserve">Cold Bay </v>
      </c>
      <c r="Y62" s="85">
        <f>IFERROR(AVERAGE(DoNotChange[[#This Row],[RI_IQ1]],DoNotChange[[#This Row],[RI_IQ2]],DoNotChange[[#This Row],[RI_IQ3]]),"ERROR")</f>
        <v>2.1702155970818645E-2</v>
      </c>
      <c r="Z62" s="93" t="str">
        <f>DoNotChange[[#This Row],[Community]]</f>
        <v xml:space="preserve">Cold Bay </v>
      </c>
      <c r="AA62" s="84">
        <f>IF(DoNotChange[[#This Row],[SNAP_PercentagePoints]]&gt;20%,1, IF(DoNotChange[[#This Row],[SNAP_PercentagePoints]]&lt;=10%, 3, 2))</f>
        <v>3</v>
      </c>
      <c r="AB62" s="93" t="str">
        <f>DoNotChange[[#This Row],[Community]]</f>
        <v xml:space="preserve">Cold Bay </v>
      </c>
      <c r="AC62" s="84">
        <f>IF(DoNotChange[[#This Row],[Poverty_PercentagePoints]]&gt;20%,1, IF(DoNotChange[[#This Row],[Poverty_PercentagePoints]]&lt;=10%, 3, 2))</f>
        <v>3</v>
      </c>
      <c r="AD62" s="93" t="str">
        <f>DoNotChange[[#This Row],[Community]]</f>
        <v xml:space="preserve">Cold Bay </v>
      </c>
      <c r="AE62" s="84">
        <f>IF(DoNotChange[[#This Row],[FTE_PercentagePoints]]&lt;=30%,1, IF(DoNotChange[[#This Row],[FTE_PercentagePoints]]&gt;50%, 3, 2))</f>
        <v>3</v>
      </c>
      <c r="AF62" s="93" t="str">
        <f>DoNotChange[[#This Row],[Community]]</f>
        <v xml:space="preserve">Cold Bay </v>
      </c>
      <c r="AG62" s="86">
        <f>AVERAGE(DoNotChange[[#This Row],[SNAP_FCI]],DoNotChange[[#This Row],[Poverty_FCI]],DoNotChange[[#This Row],[FTE_FCI]])</f>
        <v>3</v>
      </c>
      <c r="AH62" s="112"/>
      <c r="AI62" s="86">
        <f>IF(DoNotChange[[#This Row],[Village_FCI]]&gt;2.5, 0.24, IF(DoNotChange[[#This Row],[Village_FCI]]&lt;=1.5, 0.06, 0.15))</f>
        <v>0.24</v>
      </c>
      <c r="AJ62" s="86">
        <f>IF(DoNotChange[[#This Row],[Village_FCI]]&gt;2.5, 0.15, IF(DoNotChange[[#This Row],[Village_FCI]]&lt;=1.5, "FALSE", 0.06))</f>
        <v>0.15</v>
      </c>
      <c r="AK62" s="115">
        <f>(1/DoNotChange[[#This Row],[IQ1_Average]]+1/DoNotChange[[#This Row],[IQ2_Average]]+1/DoNotChange[[#This Row],[IQ3_Average]])</f>
        <v>2.7610885459056806E-5</v>
      </c>
      <c r="AL6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62" s="84">
        <f>ROUND(DoNotChange[[#This Row],[MediumBurden
Threshold_Calc]],1)</f>
        <v>724.4</v>
      </c>
      <c r="AN62" s="88">
        <f>(DoNotChange[[#This Row],[3RI_Calculation
Medium]]/DoNotChange[[#This Row],[Y = 1/IQ1+1/IQ2+1/IQ3]])/12</f>
        <v>724.35199623196741</v>
      </c>
      <c r="AO62" s="88">
        <f>DoNotChange[[#This Row],[MediumBurden
Threshold_Calc]]*12</f>
        <v>8692.2239547836089</v>
      </c>
      <c r="AP62" s="137">
        <f>DoNotChange[[#This Row],[LowBurden
Annual]]/12</f>
        <v>452.71999764497963</v>
      </c>
      <c r="AQ62" s="88">
        <f>(DoNotChange[[#This Row],[3RI_Calculation
Low]]/DoNotChange[[#This Row],[Y = 1/IQ1+1/IQ2+1/IQ3]])</f>
        <v>5432.6399717397553</v>
      </c>
      <c r="AR62" s="95"/>
      <c r="AS62" s="93" t="str">
        <f>Table1422[[#This Row],[Community]]</f>
        <v xml:space="preserve">Cold Bay </v>
      </c>
      <c r="AT62" s="87">
        <f>Table1422[[#This Row],[IQ1_Average]]</f>
        <v>92887.6</v>
      </c>
      <c r="AU62" s="93" t="str">
        <f>DoNotChange[[#This Row],[Community]]</f>
        <v xml:space="preserve">Cold Bay </v>
      </c>
      <c r="AV62" s="96">
        <f>Table1422[[#This Row],[IQ2_Average]]</f>
        <v>110037.2</v>
      </c>
      <c r="AW62" s="93" t="str">
        <f>DoNotChange[[#This Row],[Community]]</f>
        <v xml:space="preserve">Cold Bay </v>
      </c>
      <c r="AX62" s="97">
        <f>Table1422[[#This Row],[IQ3_Average]]</f>
        <v>128910</v>
      </c>
      <c r="AY62" s="93" t="str">
        <f>DoNotChange[[#This Row],[Community]]</f>
        <v xml:space="preserve">Cold Bay </v>
      </c>
      <c r="AZ62" s="89">
        <f>Table1422[[#This Row],[SNAP_Average 
(Percentage Points)]]/100</f>
        <v>0</v>
      </c>
      <c r="BA62" s="98" t="str">
        <f>DoNotChange[[#This Row],[Community]]</f>
        <v xml:space="preserve">Cold Bay </v>
      </c>
      <c r="BB62" s="89">
        <f>Table1422[[#This Row],[Poverty_Average
(Percentage Points)]]/100</f>
        <v>0</v>
      </c>
      <c r="BC62" s="98" t="str">
        <f>DoNotChange[[#This Row],[Community]]</f>
        <v xml:space="preserve">Cold Bay </v>
      </c>
      <c r="BD62" s="89">
        <f>Table1422[[#This Row],[Full Time Employment_Average
(Percentage Points)]]/100</f>
        <v>0.65359999999999985</v>
      </c>
    </row>
    <row r="63" spans="1:56" s="99" customFormat="1" ht="14.25" x14ac:dyDescent="0.25">
      <c r="A63" s="93" t="str">
        <f>DoNotChange[[#This Row],[Community]]</f>
        <v xml:space="preserve">Coldfoot  </v>
      </c>
      <c r="B6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3" s="93" t="str">
        <f>DoNotChange[[#This Row],[Community]]</f>
        <v xml:space="preserve">Coldfoot  </v>
      </c>
      <c r="D63" s="109" t="str">
        <f>IFERROR(DoNotChange[[#This Row],[Medium Burden Threshold]],"Cannot Calculate")</f>
        <v>Cannot Calculate</v>
      </c>
      <c r="E63" s="118" t="str">
        <f>DoNotChange[[#This Row],[Community]]</f>
        <v xml:space="preserve">Coldfoot  </v>
      </c>
      <c r="F63" s="109" t="str">
        <f>IFERROR(DoNotChange[[#This Row],[MediumBurden
Annual]], "Cannot Calculate")</f>
        <v>Cannot Calculate</v>
      </c>
      <c r="G63" s="93" t="str">
        <f>DoNotChange[[#This Row],[Community]]</f>
        <v xml:space="preserve">Coldfoot  </v>
      </c>
      <c r="H63" s="140" t="str">
        <f>IFERROR(DoNotChange[[#This Row],[LowBurden
Threshold]],"Any fee will be at least a medium burden")</f>
        <v>Any fee will be at least a medium burden</v>
      </c>
      <c r="I63" s="118" t="str">
        <f>DoNotChange[[#This Row],[Community]]</f>
        <v xml:space="preserve">Coldfoot  </v>
      </c>
      <c r="J63" s="109" t="str">
        <f>IFERROR(DoNotChange[[#This Row],[LowBurden
Annual]], "Any fee will be at least a medium burden")</f>
        <v>Any fee will be at least a medium burden</v>
      </c>
      <c r="K63" s="93" t="str">
        <f>DoNotChange[[#This Row],[Community]]</f>
        <v xml:space="preserve">Coldfoot  </v>
      </c>
      <c r="L63" s="102">
        <f>Table1422[[#This Row],[Monthly Fees]]</f>
        <v>0</v>
      </c>
      <c r="M63" s="93" t="str">
        <f>DoNotChange[[#This Row],[Community]]</f>
        <v xml:space="preserve">Coldfoot  </v>
      </c>
      <c r="N63" s="102">
        <f>DoNotChange[[#This Row],[Monthly_Fees]]*12</f>
        <v>0</v>
      </c>
      <c r="O63" s="93" t="str">
        <f>DoNotChange[[#This Row],[Community]]</f>
        <v xml:space="preserve">Coldfoot  </v>
      </c>
      <c r="P63" s="94" t="str">
        <f>Table1422[[#This Row],[Notes]]</f>
        <v>The water and sewer charges are unknown</v>
      </c>
      <c r="Q63" s="95"/>
      <c r="R63" s="93" t="str">
        <f>DoNotChange[[#This Row],[Community]]</f>
        <v xml:space="preserve">Coldfoot  </v>
      </c>
      <c r="S63" s="85" t="e">
        <f>IF(DoNotChange[[#This Row],[Annual_Fees]]/DoNotChange[[#This Row],[IQ1_Average]]&gt;0, DoNotChange[[#This Row],[Annual_Fees]]/DoNotChange[[#This Row],[IQ1_Average]], "Do not know fees")</f>
        <v>#DIV/0!</v>
      </c>
      <c r="T63" s="93" t="str">
        <f>DoNotChange[[#This Row],[Community]]</f>
        <v xml:space="preserve">Coldfoot  </v>
      </c>
      <c r="U63" s="85" t="e">
        <f>IF(DoNotChange[[#This Row],[Annual_Fees]]/DoNotChange[[#This Row],[IQ2_Average]]&gt;0, DoNotChange[[#This Row],[Annual_Fees]]/DoNotChange[[#This Row],[IQ2_Average]], "Do not know fees")</f>
        <v>#DIV/0!</v>
      </c>
      <c r="V63" s="93" t="str">
        <f>DoNotChange[[#This Row],[Community]]</f>
        <v xml:space="preserve">Coldfoot  </v>
      </c>
      <c r="W63" s="85" t="e">
        <f>IF(DoNotChange[[#This Row],[Annual_Fees]]/DoNotChange[[#This Row],[IQ3_Average]]&gt;0,DoNotChange[[#This Row],[Annual_Fees]]/DoNotChange[[#This Row],[IQ3_Average]], "Do not know fees")</f>
        <v>#DIV/0!</v>
      </c>
      <c r="X63" s="93" t="str">
        <f>DoNotChange[[#This Row],[Community]]</f>
        <v xml:space="preserve">Coldfoot  </v>
      </c>
      <c r="Y63" s="85" t="str">
        <f>IFERROR(AVERAGE(DoNotChange[[#This Row],[RI_IQ1]],DoNotChange[[#This Row],[RI_IQ2]],DoNotChange[[#This Row],[RI_IQ3]]),"ERROR")</f>
        <v>ERROR</v>
      </c>
      <c r="Z63" s="93" t="str">
        <f>DoNotChange[[#This Row],[Community]]</f>
        <v xml:space="preserve">Coldfoot  </v>
      </c>
      <c r="AA63" s="84" t="e">
        <f>IF(DoNotChange[[#This Row],[SNAP_PercentagePoints]]&gt;20%,1, IF(DoNotChange[[#This Row],[SNAP_PercentagePoints]]&lt;=10%, 3, 2))</f>
        <v>#DIV/0!</v>
      </c>
      <c r="AB63" s="93" t="str">
        <f>DoNotChange[[#This Row],[Community]]</f>
        <v xml:space="preserve">Coldfoot  </v>
      </c>
      <c r="AC63" s="84" t="e">
        <f>IF(DoNotChange[[#This Row],[Poverty_PercentagePoints]]&gt;20%,1, IF(DoNotChange[[#This Row],[Poverty_PercentagePoints]]&lt;=10%, 3, 2))</f>
        <v>#DIV/0!</v>
      </c>
      <c r="AD63" s="93" t="str">
        <f>DoNotChange[[#This Row],[Community]]</f>
        <v xml:space="preserve">Coldfoot  </v>
      </c>
      <c r="AE63" s="84">
        <f>IF(DoNotChange[[#This Row],[FTE_PercentagePoints]]&lt;=30%,1, IF(DoNotChange[[#This Row],[FTE_PercentagePoints]]&gt;50%, 3, 2))</f>
        <v>3</v>
      </c>
      <c r="AF63" s="93" t="str">
        <f>DoNotChange[[#This Row],[Community]]</f>
        <v xml:space="preserve">Coldfoot  </v>
      </c>
      <c r="AG63" s="86" t="e">
        <f>AVERAGE(DoNotChange[[#This Row],[SNAP_FCI]],DoNotChange[[#This Row],[Poverty_FCI]],DoNotChange[[#This Row],[FTE_FCI]])</f>
        <v>#DIV/0!</v>
      </c>
      <c r="AH63" s="112"/>
      <c r="AI63" s="86" t="e">
        <f>IF(DoNotChange[[#This Row],[Village_FCI]]&gt;2.5, 0.24, IF(DoNotChange[[#This Row],[Village_FCI]]&lt;=1.5, 0.06, 0.15))</f>
        <v>#DIV/0!</v>
      </c>
      <c r="AJ63" s="86" t="e">
        <f>IF(DoNotChange[[#This Row],[Village_FCI]]&gt;2.5, 0.15, IF(DoNotChange[[#This Row],[Village_FCI]]&lt;=1.5, "FALSE", 0.06))</f>
        <v>#DIV/0!</v>
      </c>
      <c r="AK63" s="115" t="e">
        <f>(1/DoNotChange[[#This Row],[IQ1_Average]]+1/DoNotChange[[#This Row],[IQ2_Average]]+1/DoNotChange[[#This Row],[IQ3_Average]])</f>
        <v>#DIV/0!</v>
      </c>
      <c r="AL63"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63" s="84" t="e">
        <f>ROUND(DoNotChange[[#This Row],[MediumBurden
Threshold_Calc]],1)</f>
        <v>#DIV/0!</v>
      </c>
      <c r="AN63" s="88" t="e">
        <f>(DoNotChange[[#This Row],[3RI_Calculation
Medium]]/DoNotChange[[#This Row],[Y = 1/IQ1+1/IQ2+1/IQ3]])/12</f>
        <v>#DIV/0!</v>
      </c>
      <c r="AO63" s="88" t="e">
        <f>DoNotChange[[#This Row],[MediumBurden
Threshold_Calc]]*12</f>
        <v>#DIV/0!</v>
      </c>
      <c r="AP63" s="137" t="e">
        <f>DoNotChange[[#This Row],[LowBurden
Annual]]/12</f>
        <v>#DIV/0!</v>
      </c>
      <c r="AQ63" s="88" t="e">
        <f>(DoNotChange[[#This Row],[3RI_Calculation
Low]]/DoNotChange[[#This Row],[Y = 1/IQ1+1/IQ2+1/IQ3]])</f>
        <v>#DIV/0!</v>
      </c>
      <c r="AR63" s="95"/>
      <c r="AS63" s="93" t="str">
        <f>Table1422[[#This Row],[Community]]</f>
        <v xml:space="preserve">Coldfoot  </v>
      </c>
      <c r="AT63" s="87" t="e">
        <f>Table1422[[#This Row],[IQ1_Average]]</f>
        <v>#DIV/0!</v>
      </c>
      <c r="AU63" s="93" t="str">
        <f>DoNotChange[[#This Row],[Community]]</f>
        <v xml:space="preserve">Coldfoot  </v>
      </c>
      <c r="AV63" s="96" t="e">
        <f>Table1422[[#This Row],[IQ2_Average]]</f>
        <v>#DIV/0!</v>
      </c>
      <c r="AW63" s="93" t="str">
        <f>DoNotChange[[#This Row],[Community]]</f>
        <v xml:space="preserve">Coldfoot  </v>
      </c>
      <c r="AX63" s="97" t="e">
        <f>Table1422[[#This Row],[IQ3_Average]]</f>
        <v>#DIV/0!</v>
      </c>
      <c r="AY63" s="93" t="str">
        <f>DoNotChange[[#This Row],[Community]]</f>
        <v xml:space="preserve">Coldfoot  </v>
      </c>
      <c r="AZ63" s="89" t="e">
        <f>Table1422[[#This Row],[SNAP_Average 
(Percentage Points)]]/100</f>
        <v>#DIV/0!</v>
      </c>
      <c r="BA63" s="98" t="str">
        <f>DoNotChange[[#This Row],[Community]]</f>
        <v xml:space="preserve">Coldfoot  </v>
      </c>
      <c r="BB63" s="89" t="e">
        <f>Table1422[[#This Row],[Poverty_Average
(Percentage Points)]]/100</f>
        <v>#DIV/0!</v>
      </c>
      <c r="BC63" s="98" t="str">
        <f>DoNotChange[[#This Row],[Community]]</f>
        <v xml:space="preserve">Coldfoot  </v>
      </c>
      <c r="BD63" s="89">
        <f>Table1422[[#This Row],[Full Time Employment_Average
(Percentage Points)]]/100</f>
        <v>0.73019999999999996</v>
      </c>
    </row>
    <row r="64" spans="1:56" s="99" customFormat="1" ht="14.25" x14ac:dyDescent="0.25">
      <c r="A64" s="93" t="str">
        <f>DoNotChange[[#This Row],[Community]]</f>
        <v xml:space="preserve">College  </v>
      </c>
      <c r="B6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4" s="93" t="str">
        <f>DoNotChange[[#This Row],[Community]]</f>
        <v xml:space="preserve">College  </v>
      </c>
      <c r="D64" s="109">
        <f>IFERROR(DoNotChange[[#This Row],[Medium Burden Threshold]],"Cannot Calculate")</f>
        <v>226.7</v>
      </c>
      <c r="E64" s="118" t="str">
        <f>DoNotChange[[#This Row],[Community]]</f>
        <v xml:space="preserve">College  </v>
      </c>
      <c r="F64" s="109">
        <f>IFERROR(DoNotChange[[#This Row],[MediumBurden
Annual]], "Cannot Calculate")</f>
        <v>2720.9318593459175</v>
      </c>
      <c r="G64" s="93" t="str">
        <f>DoNotChange[[#This Row],[Community]]</f>
        <v xml:space="preserve">College  </v>
      </c>
      <c r="H64" s="140">
        <f>IFERROR(DoNotChange[[#This Row],[LowBurden
Threshold]],"Any fee will be at least a medium burden")</f>
        <v>90.697728644863915</v>
      </c>
      <c r="I64" s="118" t="str">
        <f>DoNotChange[[#This Row],[Community]]</f>
        <v xml:space="preserve">College  </v>
      </c>
      <c r="J64" s="109">
        <f>IFERROR(DoNotChange[[#This Row],[LowBurden
Annual]], "Any fee will be at least a medium burden")</f>
        <v>1088.372743738367</v>
      </c>
      <c r="K64" s="93" t="str">
        <f>DoNotChange[[#This Row],[Community]]</f>
        <v xml:space="preserve">College  </v>
      </c>
      <c r="L64" s="102">
        <f>Table1422[[#This Row],[Monthly Fees]]</f>
        <v>0</v>
      </c>
      <c r="M64" s="93" t="str">
        <f>DoNotChange[[#This Row],[Community]]</f>
        <v xml:space="preserve">College  </v>
      </c>
      <c r="N64" s="102">
        <f>DoNotChange[[#This Row],[Monthly_Fees]]*12</f>
        <v>0</v>
      </c>
      <c r="O64" s="93" t="str">
        <f>DoNotChange[[#This Row],[Community]]</f>
        <v xml:space="preserve">College  </v>
      </c>
      <c r="P64" s="94" t="str">
        <f>Table1422[[#This Row],[Notes]]</f>
        <v>The water and sewer charges are unknown</v>
      </c>
      <c r="Q64" s="95"/>
      <c r="R64" s="93" t="str">
        <f>DoNotChange[[#This Row],[Community]]</f>
        <v xml:space="preserve">College  </v>
      </c>
      <c r="S64" s="85" t="str">
        <f>IF(DoNotChange[[#This Row],[Annual_Fees]]/DoNotChange[[#This Row],[IQ1_Average]]&gt;0, DoNotChange[[#This Row],[Annual_Fees]]/DoNotChange[[#This Row],[IQ1_Average]], "Do not know fees")</f>
        <v>Do not know fees</v>
      </c>
      <c r="T64" s="93" t="str">
        <f>DoNotChange[[#This Row],[Community]]</f>
        <v xml:space="preserve">College  </v>
      </c>
      <c r="U64" s="85" t="str">
        <f>IF(DoNotChange[[#This Row],[Annual_Fees]]/DoNotChange[[#This Row],[IQ2_Average]]&gt;0, DoNotChange[[#This Row],[Annual_Fees]]/DoNotChange[[#This Row],[IQ2_Average]], "Do not know fees")</f>
        <v>Do not know fees</v>
      </c>
      <c r="V64" s="93" t="str">
        <f>DoNotChange[[#This Row],[Community]]</f>
        <v xml:space="preserve">College  </v>
      </c>
      <c r="W64" s="85" t="str">
        <f>IF(DoNotChange[[#This Row],[Annual_Fees]]/DoNotChange[[#This Row],[IQ3_Average]]&gt;0,DoNotChange[[#This Row],[Annual_Fees]]/DoNotChange[[#This Row],[IQ3_Average]], "Do not know fees")</f>
        <v>Do not know fees</v>
      </c>
      <c r="X64" s="93" t="str">
        <f>DoNotChange[[#This Row],[Community]]</f>
        <v xml:space="preserve">College  </v>
      </c>
      <c r="Y64" s="85" t="str">
        <f>IFERROR(AVERAGE(DoNotChange[[#This Row],[RI_IQ1]],DoNotChange[[#This Row],[RI_IQ2]],DoNotChange[[#This Row],[RI_IQ3]]),"ERROR")</f>
        <v>ERROR</v>
      </c>
      <c r="Z64" s="93" t="str">
        <f>DoNotChange[[#This Row],[Community]]</f>
        <v xml:space="preserve">College  </v>
      </c>
      <c r="AA64" s="84">
        <f>IF(DoNotChange[[#This Row],[SNAP_PercentagePoints]]&gt;20%,1, IF(DoNotChange[[#This Row],[SNAP_PercentagePoints]]&lt;=10%, 3, 2))</f>
        <v>3</v>
      </c>
      <c r="AB64" s="93" t="str">
        <f>DoNotChange[[#This Row],[Community]]</f>
        <v xml:space="preserve">College  </v>
      </c>
      <c r="AC64" s="84">
        <f>IF(DoNotChange[[#This Row],[Poverty_PercentagePoints]]&gt;20%,1, IF(DoNotChange[[#This Row],[Poverty_PercentagePoints]]&lt;=10%, 3, 2))</f>
        <v>1</v>
      </c>
      <c r="AD64" s="93" t="str">
        <f>DoNotChange[[#This Row],[Community]]</f>
        <v xml:space="preserve">College  </v>
      </c>
      <c r="AE64" s="84">
        <f>IF(DoNotChange[[#This Row],[FTE_PercentagePoints]]&lt;=30%,1, IF(DoNotChange[[#This Row],[FTE_PercentagePoints]]&gt;50%, 3, 2))</f>
        <v>3</v>
      </c>
      <c r="AF64" s="93" t="str">
        <f>DoNotChange[[#This Row],[Community]]</f>
        <v xml:space="preserve">College  </v>
      </c>
      <c r="AG64" s="86">
        <f>AVERAGE(DoNotChange[[#This Row],[SNAP_FCI]],DoNotChange[[#This Row],[Poverty_FCI]],DoNotChange[[#This Row],[FTE_FCI]])</f>
        <v>2.3333333333333335</v>
      </c>
      <c r="AH64" s="112"/>
      <c r="AI64" s="86">
        <f>IF(DoNotChange[[#This Row],[Village_FCI]]&gt;2.5, 0.24, IF(DoNotChange[[#This Row],[Village_FCI]]&lt;=1.5, 0.06, 0.15))</f>
        <v>0.15</v>
      </c>
      <c r="AJ64" s="86">
        <f>IF(DoNotChange[[#This Row],[Village_FCI]]&gt;2.5, 0.15, IF(DoNotChange[[#This Row],[Village_FCI]]&lt;=1.5, "FALSE", 0.06))</f>
        <v>0.06</v>
      </c>
      <c r="AK64" s="115">
        <f>(1/DoNotChange[[#This Row],[IQ1_Average]]+1/DoNotChange[[#This Row],[IQ2_Average]]+1/DoNotChange[[#This Row],[IQ3_Average]])</f>
        <v>5.5128172168213861E-5</v>
      </c>
      <c r="AL6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4" s="84">
        <f>ROUND(DoNotChange[[#This Row],[MediumBurden
Threshold_Calc]],1)</f>
        <v>226.7</v>
      </c>
      <c r="AN64" s="88">
        <f>(DoNotChange[[#This Row],[3RI_Calculation
Medium]]/DoNotChange[[#This Row],[Y = 1/IQ1+1/IQ2+1/IQ3]])/12</f>
        <v>226.74432161215978</v>
      </c>
      <c r="AO64" s="88">
        <f>DoNotChange[[#This Row],[MediumBurden
Threshold_Calc]]*12</f>
        <v>2720.9318593459175</v>
      </c>
      <c r="AP64" s="137">
        <f>DoNotChange[[#This Row],[LowBurden
Annual]]/12</f>
        <v>90.697728644863915</v>
      </c>
      <c r="AQ64" s="88">
        <f>(DoNotChange[[#This Row],[3RI_Calculation
Low]]/DoNotChange[[#This Row],[Y = 1/IQ1+1/IQ2+1/IQ3]])</f>
        <v>1088.372743738367</v>
      </c>
      <c r="AR64" s="95"/>
      <c r="AS64" s="93" t="str">
        <f>Table1422[[#This Row],[Community]]</f>
        <v xml:space="preserve">College  </v>
      </c>
      <c r="AT64" s="87">
        <f>Table1422[[#This Row],[IQ1_Average]]</f>
        <v>35532.400000000001</v>
      </c>
      <c r="AU64" s="93" t="str">
        <f>DoNotChange[[#This Row],[Community]]</f>
        <v xml:space="preserve">College  </v>
      </c>
      <c r="AV64" s="96">
        <f>Table1422[[#This Row],[IQ2_Average]]</f>
        <v>62592.4</v>
      </c>
      <c r="AW64" s="93" t="str">
        <f>DoNotChange[[#This Row],[Community]]</f>
        <v xml:space="preserve">College  </v>
      </c>
      <c r="AX64" s="97">
        <f>Table1422[[#This Row],[IQ3_Average]]</f>
        <v>90839.2</v>
      </c>
      <c r="AY64" s="93" t="str">
        <f>DoNotChange[[#This Row],[Community]]</f>
        <v xml:space="preserve">College  </v>
      </c>
      <c r="AZ64" s="89">
        <f>Table1422[[#This Row],[SNAP_Average 
(Percentage Points)]]/100</f>
        <v>5.74E-2</v>
      </c>
      <c r="BA64" s="98" t="str">
        <f>DoNotChange[[#This Row],[Community]]</f>
        <v xml:space="preserve">College  </v>
      </c>
      <c r="BB64" s="89">
        <f>Table1422[[#This Row],[Poverty_Average
(Percentage Points)]]/100</f>
        <v>0.21919999999999998</v>
      </c>
      <c r="BC64" s="98" t="str">
        <f>DoNotChange[[#This Row],[Community]]</f>
        <v xml:space="preserve">College  </v>
      </c>
      <c r="BD64" s="89">
        <f>Table1422[[#This Row],[Full Time Employment_Average
(Percentage Points)]]/100</f>
        <v>0.58640000000000003</v>
      </c>
    </row>
    <row r="65" spans="1:56" s="99" customFormat="1" ht="14.25" x14ac:dyDescent="0.25">
      <c r="A65" s="93" t="str">
        <f>DoNotChange[[#This Row],[Community]]</f>
        <v xml:space="preserve">Cooper Landing  </v>
      </c>
      <c r="B6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5" s="93" t="str">
        <f>DoNotChange[[#This Row],[Community]]</f>
        <v xml:space="preserve">Cooper Landing  </v>
      </c>
      <c r="D65" s="109">
        <f>IFERROR(DoNotChange[[#This Row],[Medium Burden Threshold]],"Cannot Calculate")</f>
        <v>718.3</v>
      </c>
      <c r="E65" s="118" t="str">
        <f>DoNotChange[[#This Row],[Community]]</f>
        <v xml:space="preserve">Cooper Landing  </v>
      </c>
      <c r="F65" s="109">
        <f>IFERROR(DoNotChange[[#This Row],[MediumBurden
Annual]], "Cannot Calculate")</f>
        <v>8619.286749538991</v>
      </c>
      <c r="G65" s="93" t="str">
        <f>DoNotChange[[#This Row],[Community]]</f>
        <v xml:space="preserve">Cooper Landing  </v>
      </c>
      <c r="H65" s="140">
        <f>IFERROR(DoNotChange[[#This Row],[LowBurden
Threshold]],"Any fee will be at least a medium burden")</f>
        <v>448.92118487182239</v>
      </c>
      <c r="I65" s="118" t="str">
        <f>DoNotChange[[#This Row],[Community]]</f>
        <v xml:space="preserve">Cooper Landing  </v>
      </c>
      <c r="J65" s="109">
        <f>IFERROR(DoNotChange[[#This Row],[LowBurden
Annual]], "Any fee will be at least a medium burden")</f>
        <v>5387.0542184618689</v>
      </c>
      <c r="K65" s="93" t="str">
        <f>DoNotChange[[#This Row],[Community]]</f>
        <v xml:space="preserve">Cooper Landing  </v>
      </c>
      <c r="L65" s="102">
        <f>Table1422[[#This Row],[Monthly Fees]]</f>
        <v>0</v>
      </c>
      <c r="M65" s="93" t="str">
        <f>DoNotChange[[#This Row],[Community]]</f>
        <v xml:space="preserve">Cooper Landing  </v>
      </c>
      <c r="N65" s="102">
        <f>DoNotChange[[#This Row],[Monthly_Fees]]*12</f>
        <v>0</v>
      </c>
      <c r="O65" s="93" t="str">
        <f>DoNotChange[[#This Row],[Community]]</f>
        <v xml:space="preserve">Cooper Landing  </v>
      </c>
      <c r="P65" s="94" t="str">
        <f>Table1422[[#This Row],[Notes]]</f>
        <v>The water and sewer charges are unknown</v>
      </c>
      <c r="Q65" s="95"/>
      <c r="R65" s="93" t="str">
        <f>DoNotChange[[#This Row],[Community]]</f>
        <v xml:space="preserve">Cooper Landing  </v>
      </c>
      <c r="S65" s="85" t="str">
        <f>IF(DoNotChange[[#This Row],[Annual_Fees]]/DoNotChange[[#This Row],[IQ1_Average]]&gt;0, DoNotChange[[#This Row],[Annual_Fees]]/DoNotChange[[#This Row],[IQ1_Average]], "Do not know fees")</f>
        <v>Do not know fees</v>
      </c>
      <c r="T65" s="93" t="str">
        <f>DoNotChange[[#This Row],[Community]]</f>
        <v xml:space="preserve">Cooper Landing  </v>
      </c>
      <c r="U65" s="85" t="str">
        <f>IF(DoNotChange[[#This Row],[Annual_Fees]]/DoNotChange[[#This Row],[IQ2_Average]]&gt;0, DoNotChange[[#This Row],[Annual_Fees]]/DoNotChange[[#This Row],[IQ2_Average]], "Do not know fees")</f>
        <v>Do not know fees</v>
      </c>
      <c r="V65" s="93" t="str">
        <f>DoNotChange[[#This Row],[Community]]</f>
        <v xml:space="preserve">Cooper Landing  </v>
      </c>
      <c r="W65" s="85" t="str">
        <f>IF(DoNotChange[[#This Row],[Annual_Fees]]/DoNotChange[[#This Row],[IQ3_Average]]&gt;0,DoNotChange[[#This Row],[Annual_Fees]]/DoNotChange[[#This Row],[IQ3_Average]], "Do not know fees")</f>
        <v>Do not know fees</v>
      </c>
      <c r="X65" s="93" t="str">
        <f>DoNotChange[[#This Row],[Community]]</f>
        <v xml:space="preserve">Cooper Landing  </v>
      </c>
      <c r="Y65" s="85" t="str">
        <f>IFERROR(AVERAGE(DoNotChange[[#This Row],[RI_IQ1]],DoNotChange[[#This Row],[RI_IQ2]],DoNotChange[[#This Row],[RI_IQ3]]),"ERROR")</f>
        <v>ERROR</v>
      </c>
      <c r="Z65" s="93" t="str">
        <f>DoNotChange[[#This Row],[Community]]</f>
        <v xml:space="preserve">Cooper Landing  </v>
      </c>
      <c r="AA65" s="84">
        <f>IF(DoNotChange[[#This Row],[SNAP_PercentagePoints]]&gt;20%,1, IF(DoNotChange[[#This Row],[SNAP_PercentagePoints]]&lt;=10%, 3, 2))</f>
        <v>3</v>
      </c>
      <c r="AB65" s="93" t="str">
        <f>DoNotChange[[#This Row],[Community]]</f>
        <v xml:space="preserve">Cooper Landing  </v>
      </c>
      <c r="AC65" s="84">
        <f>IF(DoNotChange[[#This Row],[Poverty_PercentagePoints]]&gt;20%,1, IF(DoNotChange[[#This Row],[Poverty_PercentagePoints]]&lt;=10%, 3, 2))</f>
        <v>3</v>
      </c>
      <c r="AD65" s="93" t="str">
        <f>DoNotChange[[#This Row],[Community]]</f>
        <v xml:space="preserve">Cooper Landing  </v>
      </c>
      <c r="AE65" s="84">
        <f>IF(DoNotChange[[#This Row],[FTE_PercentagePoints]]&lt;=30%,1, IF(DoNotChange[[#This Row],[FTE_PercentagePoints]]&gt;50%, 3, 2))</f>
        <v>3</v>
      </c>
      <c r="AF65" s="93" t="str">
        <f>DoNotChange[[#This Row],[Community]]</f>
        <v xml:space="preserve">Cooper Landing  </v>
      </c>
      <c r="AG65" s="86">
        <f>AVERAGE(DoNotChange[[#This Row],[SNAP_FCI]],DoNotChange[[#This Row],[Poverty_FCI]],DoNotChange[[#This Row],[FTE_FCI]])</f>
        <v>3</v>
      </c>
      <c r="AH65" s="112"/>
      <c r="AI65" s="86">
        <f>IF(DoNotChange[[#This Row],[Village_FCI]]&gt;2.5, 0.24, IF(DoNotChange[[#This Row],[Village_FCI]]&lt;=1.5, 0.06, 0.15))</f>
        <v>0.24</v>
      </c>
      <c r="AJ65" s="86">
        <f>IF(DoNotChange[[#This Row],[Village_FCI]]&gt;2.5, 0.15, IF(DoNotChange[[#This Row],[Village_FCI]]&lt;=1.5, "FALSE", 0.06))</f>
        <v>0.15</v>
      </c>
      <c r="AK65" s="115">
        <f>(1/DoNotChange[[#This Row],[IQ1_Average]]+1/DoNotChange[[#This Row],[IQ2_Average]]+1/DoNotChange[[#This Row],[IQ3_Average]])</f>
        <v>2.784453133698523E-5</v>
      </c>
      <c r="AL6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5" s="84">
        <f>ROUND(DoNotChange[[#This Row],[MediumBurden
Threshold_Calc]],1)</f>
        <v>718.3</v>
      </c>
      <c r="AN65" s="88">
        <f>(DoNotChange[[#This Row],[3RI_Calculation
Medium]]/DoNotChange[[#This Row],[Y = 1/IQ1+1/IQ2+1/IQ3]])/12</f>
        <v>718.27389579491592</v>
      </c>
      <c r="AO65" s="88">
        <f>DoNotChange[[#This Row],[MediumBurden
Threshold_Calc]]*12</f>
        <v>8619.286749538991</v>
      </c>
      <c r="AP65" s="137">
        <f>DoNotChange[[#This Row],[LowBurden
Annual]]/12</f>
        <v>448.92118487182239</v>
      </c>
      <c r="AQ65" s="88">
        <f>(DoNotChange[[#This Row],[3RI_Calculation
Low]]/DoNotChange[[#This Row],[Y = 1/IQ1+1/IQ2+1/IQ3]])</f>
        <v>5387.0542184618689</v>
      </c>
      <c r="AR65" s="95"/>
      <c r="AS65" s="93" t="str">
        <f>Table1422[[#This Row],[Community]]</f>
        <v xml:space="preserve">Cooper Landing  </v>
      </c>
      <c r="AT65" s="87">
        <f>Table1422[[#This Row],[IQ1_Average]]</f>
        <v>87279</v>
      </c>
      <c r="AU65" s="93" t="str">
        <f>DoNotChange[[#This Row],[Community]]</f>
        <v xml:space="preserve">Cooper Landing  </v>
      </c>
      <c r="AV65" s="96">
        <f>Table1422[[#This Row],[IQ2_Average]]</f>
        <v>112909.2</v>
      </c>
      <c r="AW65" s="93" t="str">
        <f>DoNotChange[[#This Row],[Community]]</f>
        <v xml:space="preserve">Cooper Landing  </v>
      </c>
      <c r="AX65" s="97">
        <f>Table1422[[#This Row],[IQ3_Average]]</f>
        <v>132796</v>
      </c>
      <c r="AY65" s="93" t="str">
        <f>DoNotChange[[#This Row],[Community]]</f>
        <v xml:space="preserve">Cooper Landing  </v>
      </c>
      <c r="AZ65" s="89">
        <f>Table1422[[#This Row],[SNAP_Average 
(Percentage Points)]]/100</f>
        <v>3.2199999999999999E-2</v>
      </c>
      <c r="BA65" s="98" t="str">
        <f>DoNotChange[[#This Row],[Community]]</f>
        <v xml:space="preserve">Cooper Landing  </v>
      </c>
      <c r="BB65" s="89">
        <f>Table1422[[#This Row],[Poverty_Average
(Percentage Points)]]/100</f>
        <v>2.3666666666666666E-2</v>
      </c>
      <c r="BC65" s="98" t="str">
        <f>DoNotChange[[#This Row],[Community]]</f>
        <v xml:space="preserve">Cooper Landing  </v>
      </c>
      <c r="BD65" s="89">
        <f>Table1422[[#This Row],[Full Time Employment_Average
(Percentage Points)]]/100</f>
        <v>0.63279999999999992</v>
      </c>
    </row>
    <row r="66" spans="1:56" s="99" customFormat="1" ht="14.25" x14ac:dyDescent="0.25">
      <c r="A66" s="93" t="str">
        <f>DoNotChange[[#This Row],[Community]]</f>
        <v xml:space="preserve">Copper Center  </v>
      </c>
      <c r="B6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6" s="93" t="str">
        <f>DoNotChange[[#This Row],[Community]]</f>
        <v xml:space="preserve">Copper Center  </v>
      </c>
      <c r="D66" s="109">
        <f>IFERROR(DoNotChange[[#This Row],[Medium Burden Threshold]],"Cannot Calculate")</f>
        <v>256.10000000000002</v>
      </c>
      <c r="E66" s="118" t="str">
        <f>DoNotChange[[#This Row],[Community]]</f>
        <v xml:space="preserve">Copper Center  </v>
      </c>
      <c r="F66" s="109">
        <f>IFERROR(DoNotChange[[#This Row],[MediumBurden
Annual]], "Cannot Calculate")</f>
        <v>3073.3559657822116</v>
      </c>
      <c r="G66" s="93" t="str">
        <f>DoNotChange[[#This Row],[Community]]</f>
        <v xml:space="preserve">Copper Center  </v>
      </c>
      <c r="H66" s="140">
        <f>IFERROR(DoNotChange[[#This Row],[LowBurden
Threshold]],"Any fee will be at least a medium burden")</f>
        <v>160.07062321782351</v>
      </c>
      <c r="I66" s="118" t="str">
        <f>DoNotChange[[#This Row],[Community]]</f>
        <v xml:space="preserve">Copper Center  </v>
      </c>
      <c r="J66" s="109">
        <f>IFERROR(DoNotChange[[#This Row],[LowBurden
Annual]], "Any fee will be at least a medium burden")</f>
        <v>1920.8474786138822</v>
      </c>
      <c r="K66" s="93" t="str">
        <f>DoNotChange[[#This Row],[Community]]</f>
        <v xml:space="preserve">Copper Center  </v>
      </c>
      <c r="L66" s="102">
        <f>Table1422[[#This Row],[Monthly Fees]]</f>
        <v>0</v>
      </c>
      <c r="M66" s="93" t="str">
        <f>DoNotChange[[#This Row],[Community]]</f>
        <v xml:space="preserve">Copper Center  </v>
      </c>
      <c r="N66" s="102">
        <f>DoNotChange[[#This Row],[Monthly_Fees]]*12</f>
        <v>0</v>
      </c>
      <c r="O66" s="93" t="str">
        <f>DoNotChange[[#This Row],[Community]]</f>
        <v xml:space="preserve">Copper Center  </v>
      </c>
      <c r="P66" s="94" t="str">
        <f>Table1422[[#This Row],[Notes]]</f>
        <v>The water and sewer charges are unknown</v>
      </c>
      <c r="Q66" s="95"/>
      <c r="R66" s="93" t="str">
        <f>DoNotChange[[#This Row],[Community]]</f>
        <v xml:space="preserve">Copper Center  </v>
      </c>
      <c r="S66" s="85" t="str">
        <f>IF(DoNotChange[[#This Row],[Annual_Fees]]/DoNotChange[[#This Row],[IQ1_Average]]&gt;0, DoNotChange[[#This Row],[Annual_Fees]]/DoNotChange[[#This Row],[IQ1_Average]], "Do not know fees")</f>
        <v>Do not know fees</v>
      </c>
      <c r="T66" s="93" t="str">
        <f>DoNotChange[[#This Row],[Community]]</f>
        <v xml:space="preserve">Copper Center  </v>
      </c>
      <c r="U66" s="85" t="str">
        <f>IF(DoNotChange[[#This Row],[Annual_Fees]]/DoNotChange[[#This Row],[IQ2_Average]]&gt;0, DoNotChange[[#This Row],[Annual_Fees]]/DoNotChange[[#This Row],[IQ2_Average]], "Do not know fees")</f>
        <v>Do not know fees</v>
      </c>
      <c r="V66" s="93" t="str">
        <f>DoNotChange[[#This Row],[Community]]</f>
        <v xml:space="preserve">Copper Center  </v>
      </c>
      <c r="W66" s="85" t="str">
        <f>IF(DoNotChange[[#This Row],[Annual_Fees]]/DoNotChange[[#This Row],[IQ3_Average]]&gt;0,DoNotChange[[#This Row],[Annual_Fees]]/DoNotChange[[#This Row],[IQ3_Average]], "Do not know fees")</f>
        <v>Do not know fees</v>
      </c>
      <c r="X66" s="93" t="str">
        <f>DoNotChange[[#This Row],[Community]]</f>
        <v xml:space="preserve">Copper Center  </v>
      </c>
      <c r="Y66" s="85" t="str">
        <f>IFERROR(AVERAGE(DoNotChange[[#This Row],[RI_IQ1]],DoNotChange[[#This Row],[RI_IQ2]],DoNotChange[[#This Row],[RI_IQ3]]),"ERROR")</f>
        <v>ERROR</v>
      </c>
      <c r="Z66" s="93" t="str">
        <f>DoNotChange[[#This Row],[Community]]</f>
        <v xml:space="preserve">Copper Center  </v>
      </c>
      <c r="AA66" s="84">
        <f>IF(DoNotChange[[#This Row],[SNAP_PercentagePoints]]&gt;20%,1, IF(DoNotChange[[#This Row],[SNAP_PercentagePoints]]&lt;=10%, 3, 2))</f>
        <v>2</v>
      </c>
      <c r="AB66" s="93" t="str">
        <f>DoNotChange[[#This Row],[Community]]</f>
        <v xml:space="preserve">Copper Center  </v>
      </c>
      <c r="AC66" s="84">
        <f>IF(DoNotChange[[#This Row],[Poverty_PercentagePoints]]&gt;20%,1, IF(DoNotChange[[#This Row],[Poverty_PercentagePoints]]&lt;=10%, 3, 2))</f>
        <v>3</v>
      </c>
      <c r="AD66" s="93" t="str">
        <f>DoNotChange[[#This Row],[Community]]</f>
        <v xml:space="preserve">Copper Center  </v>
      </c>
      <c r="AE66" s="84">
        <f>IF(DoNotChange[[#This Row],[FTE_PercentagePoints]]&lt;=30%,1, IF(DoNotChange[[#This Row],[FTE_PercentagePoints]]&gt;50%, 3, 2))</f>
        <v>3</v>
      </c>
      <c r="AF66" s="93" t="str">
        <f>DoNotChange[[#This Row],[Community]]</f>
        <v xml:space="preserve">Copper Center  </v>
      </c>
      <c r="AG66" s="86">
        <f>AVERAGE(DoNotChange[[#This Row],[SNAP_FCI]],DoNotChange[[#This Row],[Poverty_FCI]],DoNotChange[[#This Row],[FTE_FCI]])</f>
        <v>2.6666666666666665</v>
      </c>
      <c r="AH66" s="112"/>
      <c r="AI66" s="86">
        <f>IF(DoNotChange[[#This Row],[Village_FCI]]&gt;2.5, 0.24, IF(DoNotChange[[#This Row],[Village_FCI]]&lt;=1.5, 0.06, 0.15))</f>
        <v>0.24</v>
      </c>
      <c r="AJ66" s="86">
        <f>IF(DoNotChange[[#This Row],[Village_FCI]]&gt;2.5, 0.15, IF(DoNotChange[[#This Row],[Village_FCI]]&lt;=1.5, "FALSE", 0.06))</f>
        <v>0.15</v>
      </c>
      <c r="AK66" s="115">
        <f>(1/DoNotChange[[#This Row],[IQ1_Average]]+1/DoNotChange[[#This Row],[IQ2_Average]]+1/DoNotChange[[#This Row],[IQ3_Average]])</f>
        <v>7.809053122127253E-5</v>
      </c>
      <c r="AL6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6" s="84">
        <f>ROUND(DoNotChange[[#This Row],[MediumBurden
Threshold_Calc]],1)</f>
        <v>256.10000000000002</v>
      </c>
      <c r="AN66" s="88">
        <f>(DoNotChange[[#This Row],[3RI_Calculation
Medium]]/DoNotChange[[#This Row],[Y = 1/IQ1+1/IQ2+1/IQ3]])/12</f>
        <v>256.11299714851765</v>
      </c>
      <c r="AO66" s="88">
        <f>DoNotChange[[#This Row],[MediumBurden
Threshold_Calc]]*12</f>
        <v>3073.3559657822116</v>
      </c>
      <c r="AP66" s="137">
        <f>DoNotChange[[#This Row],[LowBurden
Annual]]/12</f>
        <v>160.07062321782351</v>
      </c>
      <c r="AQ66" s="88">
        <f>(DoNotChange[[#This Row],[3RI_Calculation
Low]]/DoNotChange[[#This Row],[Y = 1/IQ1+1/IQ2+1/IQ3]])</f>
        <v>1920.8474786138822</v>
      </c>
      <c r="AR66" s="95"/>
      <c r="AS66" s="93" t="str">
        <f>Table1422[[#This Row],[Community]]</f>
        <v xml:space="preserve">Copper Center  </v>
      </c>
      <c r="AT66" s="87">
        <f>Table1422[[#This Row],[IQ1_Average]]</f>
        <v>22758.2</v>
      </c>
      <c r="AU66" s="93" t="str">
        <f>DoNotChange[[#This Row],[Community]]</f>
        <v xml:space="preserve">Copper Center  </v>
      </c>
      <c r="AV66" s="96">
        <f>Table1422[[#This Row],[IQ2_Average]]</f>
        <v>49150.2</v>
      </c>
      <c r="AW66" s="93" t="str">
        <f>DoNotChange[[#This Row],[Community]]</f>
        <v xml:space="preserve">Copper Center  </v>
      </c>
      <c r="AX66" s="97">
        <f>Table1422[[#This Row],[IQ3_Average]]</f>
        <v>72440</v>
      </c>
      <c r="AY66" s="93" t="str">
        <f>DoNotChange[[#This Row],[Community]]</f>
        <v xml:space="preserve">Copper Center  </v>
      </c>
      <c r="AZ66" s="89">
        <f>Table1422[[#This Row],[SNAP_Average 
(Percentage Points)]]/100</f>
        <v>0.1714</v>
      </c>
      <c r="BA66" s="98" t="str">
        <f>DoNotChange[[#This Row],[Community]]</f>
        <v xml:space="preserve">Copper Center  </v>
      </c>
      <c r="BB66" s="89">
        <f>Table1422[[#This Row],[Poverty_Average
(Percentage Points)]]/100</f>
        <v>7.0199999999999999E-2</v>
      </c>
      <c r="BC66" s="98" t="str">
        <f>DoNotChange[[#This Row],[Community]]</f>
        <v xml:space="preserve">Copper Center  </v>
      </c>
      <c r="BD66" s="89">
        <f>Table1422[[#This Row],[Full Time Employment_Average
(Percentage Points)]]/100</f>
        <v>0.63300000000000001</v>
      </c>
    </row>
    <row r="67" spans="1:56" s="99" customFormat="1" ht="14.25" x14ac:dyDescent="0.25">
      <c r="A67" s="93" t="str">
        <f>DoNotChange[[#This Row],[Community]]</f>
        <v xml:space="preserve">Cordova </v>
      </c>
      <c r="B6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7" s="93" t="str">
        <f>DoNotChange[[#This Row],[Community]]</f>
        <v xml:space="preserve">Cordova </v>
      </c>
      <c r="D67" s="109">
        <f>IFERROR(DoNotChange[[#This Row],[Medium Burden Threshold]],"Cannot Calculate")</f>
        <v>473.9</v>
      </c>
      <c r="E67" s="118" t="str">
        <f>DoNotChange[[#This Row],[Community]]</f>
        <v xml:space="preserve">Cordova </v>
      </c>
      <c r="F67" s="109">
        <f>IFERROR(DoNotChange[[#This Row],[MediumBurden
Annual]], "Cannot Calculate")</f>
        <v>5686.784826947769</v>
      </c>
      <c r="G67" s="93" t="str">
        <f>DoNotChange[[#This Row],[Community]]</f>
        <v xml:space="preserve">Cordova </v>
      </c>
      <c r="H67" s="140">
        <f>IFERROR(DoNotChange[[#This Row],[LowBurden
Threshold]],"Any fee will be at least a medium burden")</f>
        <v>296.18670973686295</v>
      </c>
      <c r="I67" s="118" t="str">
        <f>DoNotChange[[#This Row],[Community]]</f>
        <v xml:space="preserve">Cordova </v>
      </c>
      <c r="J67" s="109">
        <f>IFERROR(DoNotChange[[#This Row],[LowBurden
Annual]], "Any fee will be at least a medium burden")</f>
        <v>3554.2405168423556</v>
      </c>
      <c r="K67" s="93" t="str">
        <f>DoNotChange[[#This Row],[Community]]</f>
        <v xml:space="preserve">Cordova </v>
      </c>
      <c r="L67" s="102">
        <f>Table1422[[#This Row],[Monthly Fees]]</f>
        <v>0</v>
      </c>
      <c r="M67" s="93" t="str">
        <f>DoNotChange[[#This Row],[Community]]</f>
        <v xml:space="preserve">Cordova </v>
      </c>
      <c r="N67" s="102">
        <f>DoNotChange[[#This Row],[Monthly_Fees]]*12</f>
        <v>0</v>
      </c>
      <c r="O67" s="93" t="str">
        <f>DoNotChange[[#This Row],[Community]]</f>
        <v xml:space="preserve">Cordova </v>
      </c>
      <c r="P67" s="94" t="str">
        <f>Table1422[[#This Row],[Notes]]</f>
        <v>The water and sewer charges are unknown</v>
      </c>
      <c r="Q67" s="95"/>
      <c r="R67" s="93" t="str">
        <f>DoNotChange[[#This Row],[Community]]</f>
        <v xml:space="preserve">Cordova </v>
      </c>
      <c r="S67" s="85" t="str">
        <f>IF(DoNotChange[[#This Row],[Annual_Fees]]/DoNotChange[[#This Row],[IQ1_Average]]&gt;0, DoNotChange[[#This Row],[Annual_Fees]]/DoNotChange[[#This Row],[IQ1_Average]], "Do not know fees")</f>
        <v>Do not know fees</v>
      </c>
      <c r="T67" s="93" t="str">
        <f>DoNotChange[[#This Row],[Community]]</f>
        <v xml:space="preserve">Cordova </v>
      </c>
      <c r="U67" s="85" t="str">
        <f>IF(DoNotChange[[#This Row],[Annual_Fees]]/DoNotChange[[#This Row],[IQ2_Average]]&gt;0, DoNotChange[[#This Row],[Annual_Fees]]/DoNotChange[[#This Row],[IQ2_Average]], "Do not know fees")</f>
        <v>Do not know fees</v>
      </c>
      <c r="V67" s="93" t="str">
        <f>DoNotChange[[#This Row],[Community]]</f>
        <v xml:space="preserve">Cordova </v>
      </c>
      <c r="W67" s="85" t="str">
        <f>IF(DoNotChange[[#This Row],[Annual_Fees]]/DoNotChange[[#This Row],[IQ3_Average]]&gt;0,DoNotChange[[#This Row],[Annual_Fees]]/DoNotChange[[#This Row],[IQ3_Average]], "Do not know fees")</f>
        <v>Do not know fees</v>
      </c>
      <c r="X67" s="93" t="str">
        <f>DoNotChange[[#This Row],[Community]]</f>
        <v xml:space="preserve">Cordova </v>
      </c>
      <c r="Y67" s="85" t="str">
        <f>IFERROR(AVERAGE(DoNotChange[[#This Row],[RI_IQ1]],DoNotChange[[#This Row],[RI_IQ2]],DoNotChange[[#This Row],[RI_IQ3]]),"ERROR")</f>
        <v>ERROR</v>
      </c>
      <c r="Z67" s="93" t="str">
        <f>DoNotChange[[#This Row],[Community]]</f>
        <v xml:space="preserve">Cordova </v>
      </c>
      <c r="AA67" s="84">
        <f>IF(DoNotChange[[#This Row],[SNAP_PercentagePoints]]&gt;20%,1, IF(DoNotChange[[#This Row],[SNAP_PercentagePoints]]&lt;=10%, 3, 2))</f>
        <v>3</v>
      </c>
      <c r="AB67" s="93" t="str">
        <f>DoNotChange[[#This Row],[Community]]</f>
        <v xml:space="preserve">Cordova </v>
      </c>
      <c r="AC67" s="84">
        <f>IF(DoNotChange[[#This Row],[Poverty_PercentagePoints]]&gt;20%,1, IF(DoNotChange[[#This Row],[Poverty_PercentagePoints]]&lt;=10%, 3, 2))</f>
        <v>3</v>
      </c>
      <c r="AD67" s="93" t="str">
        <f>DoNotChange[[#This Row],[Community]]</f>
        <v xml:space="preserve">Cordova </v>
      </c>
      <c r="AE67" s="84">
        <f>IF(DoNotChange[[#This Row],[FTE_PercentagePoints]]&lt;=30%,1, IF(DoNotChange[[#This Row],[FTE_PercentagePoints]]&gt;50%, 3, 2))</f>
        <v>3</v>
      </c>
      <c r="AF67" s="93" t="str">
        <f>DoNotChange[[#This Row],[Community]]</f>
        <v xml:space="preserve">Cordova </v>
      </c>
      <c r="AG67" s="86">
        <f>AVERAGE(DoNotChange[[#This Row],[SNAP_FCI]],DoNotChange[[#This Row],[Poverty_FCI]],DoNotChange[[#This Row],[FTE_FCI]])</f>
        <v>3</v>
      </c>
      <c r="AH67" s="112"/>
      <c r="AI67" s="86">
        <f>IF(DoNotChange[[#This Row],[Village_FCI]]&gt;2.5, 0.24, IF(DoNotChange[[#This Row],[Village_FCI]]&lt;=1.5, 0.06, 0.15))</f>
        <v>0.24</v>
      </c>
      <c r="AJ67" s="86">
        <f>IF(DoNotChange[[#This Row],[Village_FCI]]&gt;2.5, 0.15, IF(DoNotChange[[#This Row],[Village_FCI]]&lt;=1.5, "FALSE", 0.06))</f>
        <v>0.15</v>
      </c>
      <c r="AK67" s="115">
        <f>(1/DoNotChange[[#This Row],[IQ1_Average]]+1/DoNotChange[[#This Row],[IQ2_Average]]+1/DoNotChange[[#This Row],[IQ3_Average]])</f>
        <v>4.2203109015611136E-5</v>
      </c>
      <c r="AL6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67" s="84">
        <f>ROUND(DoNotChange[[#This Row],[MediumBurden
Threshold_Calc]],1)</f>
        <v>473.9</v>
      </c>
      <c r="AN67" s="88">
        <f>(DoNotChange[[#This Row],[3RI_Calculation
Medium]]/DoNotChange[[#This Row],[Y = 1/IQ1+1/IQ2+1/IQ3]])/12</f>
        <v>473.89873557898073</v>
      </c>
      <c r="AO67" s="88">
        <f>DoNotChange[[#This Row],[MediumBurden
Threshold_Calc]]*12</f>
        <v>5686.784826947769</v>
      </c>
      <c r="AP67" s="137">
        <f>DoNotChange[[#This Row],[LowBurden
Annual]]/12</f>
        <v>296.18670973686295</v>
      </c>
      <c r="AQ67" s="88">
        <f>(DoNotChange[[#This Row],[3RI_Calculation
Low]]/DoNotChange[[#This Row],[Y = 1/IQ1+1/IQ2+1/IQ3]])</f>
        <v>3554.2405168423556</v>
      </c>
      <c r="AR67" s="95"/>
      <c r="AS67" s="93" t="str">
        <f>Table1422[[#This Row],[Community]]</f>
        <v xml:space="preserve">Cordova </v>
      </c>
      <c r="AT67" s="87">
        <f>Table1422[[#This Row],[IQ1_Average]]</f>
        <v>56641.2</v>
      </c>
      <c r="AU67" s="93" t="str">
        <f>DoNotChange[[#This Row],[Community]]</f>
        <v xml:space="preserve">Cordova </v>
      </c>
      <c r="AV67" s="96">
        <f>Table1422[[#This Row],[IQ2_Average]]</f>
        <v>68642.399999999994</v>
      </c>
      <c r="AW67" s="93" t="str">
        <f>DoNotChange[[#This Row],[Community]]</f>
        <v xml:space="preserve">Cordova </v>
      </c>
      <c r="AX67" s="97">
        <f>Table1422[[#This Row],[IQ3_Average]]</f>
        <v>100201.8</v>
      </c>
      <c r="AY67" s="93" t="str">
        <f>DoNotChange[[#This Row],[Community]]</f>
        <v xml:space="preserve">Cordova </v>
      </c>
      <c r="AZ67" s="89">
        <f>Table1422[[#This Row],[SNAP_Average 
(Percentage Points)]]/100</f>
        <v>4.5199999999999997E-2</v>
      </c>
      <c r="BA67" s="98" t="str">
        <f>DoNotChange[[#This Row],[Community]]</f>
        <v xml:space="preserve">Cordova </v>
      </c>
      <c r="BB67" s="89">
        <f>Table1422[[#This Row],[Poverty_Average
(Percentage Points)]]/100</f>
        <v>1.5800000000000002E-2</v>
      </c>
      <c r="BC67" s="98" t="str">
        <f>DoNotChange[[#This Row],[Community]]</f>
        <v xml:space="preserve">Cordova </v>
      </c>
      <c r="BD67" s="89">
        <f>Table1422[[#This Row],[Full Time Employment_Average
(Percentage Points)]]/100</f>
        <v>0.56020000000000003</v>
      </c>
    </row>
    <row r="68" spans="1:56" s="99" customFormat="1" ht="14.25" x14ac:dyDescent="0.25">
      <c r="A68" s="93" t="str">
        <f>DoNotChange[[#This Row],[Community]]</f>
        <v xml:space="preserve">Covenant Life  </v>
      </c>
      <c r="B6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8" s="93" t="str">
        <f>DoNotChange[[#This Row],[Community]]</f>
        <v xml:space="preserve">Covenant Life  </v>
      </c>
      <c r="D68" s="109" t="str">
        <f>IFERROR(DoNotChange[[#This Row],[Medium Burden Threshold]],"Cannot Calculate")</f>
        <v>Cannot Calculate</v>
      </c>
      <c r="E68" s="118" t="str">
        <f>DoNotChange[[#This Row],[Community]]</f>
        <v xml:space="preserve">Covenant Life  </v>
      </c>
      <c r="F68" s="109" t="str">
        <f>IFERROR(DoNotChange[[#This Row],[MediumBurden
Annual]], "Cannot Calculate")</f>
        <v>Cannot Calculate</v>
      </c>
      <c r="G68" s="93" t="str">
        <f>DoNotChange[[#This Row],[Community]]</f>
        <v xml:space="preserve">Covenant Life  </v>
      </c>
      <c r="H68" s="140" t="str">
        <f>IFERROR(DoNotChange[[#This Row],[LowBurden
Threshold]],"Any fee will be at least a medium burden")</f>
        <v>Any fee will be at least a medium burden</v>
      </c>
      <c r="I68" s="118" t="str">
        <f>DoNotChange[[#This Row],[Community]]</f>
        <v xml:space="preserve">Covenant Life  </v>
      </c>
      <c r="J68" s="109" t="str">
        <f>IFERROR(DoNotChange[[#This Row],[LowBurden
Annual]], "Any fee will be at least a medium burden")</f>
        <v>Any fee will be at least a medium burden</v>
      </c>
      <c r="K68" s="93" t="str">
        <f>DoNotChange[[#This Row],[Community]]</f>
        <v xml:space="preserve">Covenant Life  </v>
      </c>
      <c r="L68" s="102">
        <f>Table1422[[#This Row],[Monthly Fees]]</f>
        <v>0</v>
      </c>
      <c r="M68" s="93" t="str">
        <f>DoNotChange[[#This Row],[Community]]</f>
        <v xml:space="preserve">Covenant Life  </v>
      </c>
      <c r="N68" s="102">
        <f>DoNotChange[[#This Row],[Monthly_Fees]]*12</f>
        <v>0</v>
      </c>
      <c r="O68" s="93" t="str">
        <f>DoNotChange[[#This Row],[Community]]</f>
        <v xml:space="preserve">Covenant Life  </v>
      </c>
      <c r="P68" s="94" t="str">
        <f>Table1422[[#This Row],[Notes]]</f>
        <v>The water and sewer charges are unknown</v>
      </c>
      <c r="Q68" s="95"/>
      <c r="R68" s="93" t="str">
        <f>DoNotChange[[#This Row],[Community]]</f>
        <v xml:space="preserve">Covenant Life  </v>
      </c>
      <c r="S68" s="85" t="e">
        <f>IF(DoNotChange[[#This Row],[Annual_Fees]]/DoNotChange[[#This Row],[IQ1_Average]]&gt;0, DoNotChange[[#This Row],[Annual_Fees]]/DoNotChange[[#This Row],[IQ1_Average]], "Do not know fees")</f>
        <v>#DIV/0!</v>
      </c>
      <c r="T68" s="93" t="str">
        <f>DoNotChange[[#This Row],[Community]]</f>
        <v xml:space="preserve">Covenant Life  </v>
      </c>
      <c r="U68" s="85" t="e">
        <f>IF(DoNotChange[[#This Row],[Annual_Fees]]/DoNotChange[[#This Row],[IQ2_Average]]&gt;0, DoNotChange[[#This Row],[Annual_Fees]]/DoNotChange[[#This Row],[IQ2_Average]], "Do not know fees")</f>
        <v>#DIV/0!</v>
      </c>
      <c r="V68" s="93" t="str">
        <f>DoNotChange[[#This Row],[Community]]</f>
        <v xml:space="preserve">Covenant Life  </v>
      </c>
      <c r="W68" s="85" t="e">
        <f>IF(DoNotChange[[#This Row],[Annual_Fees]]/DoNotChange[[#This Row],[IQ3_Average]]&gt;0,DoNotChange[[#This Row],[Annual_Fees]]/DoNotChange[[#This Row],[IQ3_Average]], "Do not know fees")</f>
        <v>#DIV/0!</v>
      </c>
      <c r="X68" s="93" t="str">
        <f>DoNotChange[[#This Row],[Community]]</f>
        <v xml:space="preserve">Covenant Life  </v>
      </c>
      <c r="Y68" s="85" t="str">
        <f>IFERROR(AVERAGE(DoNotChange[[#This Row],[RI_IQ1]],DoNotChange[[#This Row],[RI_IQ2]],DoNotChange[[#This Row],[RI_IQ3]]),"ERROR")</f>
        <v>ERROR</v>
      </c>
      <c r="Z68" s="93" t="str">
        <f>DoNotChange[[#This Row],[Community]]</f>
        <v xml:space="preserve">Covenant Life  </v>
      </c>
      <c r="AA68" s="84">
        <f>IF(DoNotChange[[#This Row],[SNAP_PercentagePoints]]&gt;20%,1, IF(DoNotChange[[#This Row],[SNAP_PercentagePoints]]&lt;=10%, 3, 2))</f>
        <v>3</v>
      </c>
      <c r="AB68" s="93" t="str">
        <f>DoNotChange[[#This Row],[Community]]</f>
        <v xml:space="preserve">Covenant Life  </v>
      </c>
      <c r="AC68" s="84">
        <f>IF(DoNotChange[[#This Row],[Poverty_PercentagePoints]]&gt;20%,1, IF(DoNotChange[[#This Row],[Poverty_PercentagePoints]]&lt;=10%, 3, 2))</f>
        <v>3</v>
      </c>
      <c r="AD68" s="93" t="str">
        <f>DoNotChange[[#This Row],[Community]]</f>
        <v xml:space="preserve">Covenant Life  </v>
      </c>
      <c r="AE68" s="84">
        <f>IF(DoNotChange[[#This Row],[FTE_PercentagePoints]]&lt;=30%,1, IF(DoNotChange[[#This Row],[FTE_PercentagePoints]]&gt;50%, 3, 2))</f>
        <v>1</v>
      </c>
      <c r="AF68" s="93" t="str">
        <f>DoNotChange[[#This Row],[Community]]</f>
        <v xml:space="preserve">Covenant Life  </v>
      </c>
      <c r="AG68" s="86">
        <f>AVERAGE(DoNotChange[[#This Row],[SNAP_FCI]],DoNotChange[[#This Row],[Poverty_FCI]],DoNotChange[[#This Row],[FTE_FCI]])</f>
        <v>2.3333333333333335</v>
      </c>
      <c r="AH68" s="112"/>
      <c r="AI68" s="86">
        <f>IF(DoNotChange[[#This Row],[Village_FCI]]&gt;2.5, 0.24, IF(DoNotChange[[#This Row],[Village_FCI]]&lt;=1.5, 0.06, 0.15))</f>
        <v>0.15</v>
      </c>
      <c r="AJ68" s="86">
        <f>IF(DoNotChange[[#This Row],[Village_FCI]]&gt;2.5, 0.15, IF(DoNotChange[[#This Row],[Village_FCI]]&lt;=1.5, "FALSE", 0.06))</f>
        <v>0.06</v>
      </c>
      <c r="AK68" s="115" t="e">
        <f>(1/DoNotChange[[#This Row],[IQ1_Average]]+1/DoNotChange[[#This Row],[IQ2_Average]]+1/DoNotChange[[#This Row],[IQ3_Average]])</f>
        <v>#DIV/0!</v>
      </c>
      <c r="AL6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8" s="84" t="e">
        <f>ROUND(DoNotChange[[#This Row],[MediumBurden
Threshold_Calc]],1)</f>
        <v>#DIV/0!</v>
      </c>
      <c r="AN68" s="88" t="e">
        <f>(DoNotChange[[#This Row],[3RI_Calculation
Medium]]/DoNotChange[[#This Row],[Y = 1/IQ1+1/IQ2+1/IQ3]])/12</f>
        <v>#DIV/0!</v>
      </c>
      <c r="AO68" s="88" t="e">
        <f>DoNotChange[[#This Row],[MediumBurden
Threshold_Calc]]*12</f>
        <v>#DIV/0!</v>
      </c>
      <c r="AP68" s="137" t="e">
        <f>DoNotChange[[#This Row],[LowBurden
Annual]]/12</f>
        <v>#DIV/0!</v>
      </c>
      <c r="AQ68" s="88" t="e">
        <f>(DoNotChange[[#This Row],[3RI_Calculation
Low]]/DoNotChange[[#This Row],[Y = 1/IQ1+1/IQ2+1/IQ3]])</f>
        <v>#DIV/0!</v>
      </c>
      <c r="AR68" s="95"/>
      <c r="AS68" s="93" t="str">
        <f>Table1422[[#This Row],[Community]]</f>
        <v xml:space="preserve">Covenant Life  </v>
      </c>
      <c r="AT68" s="87" t="e">
        <f>Table1422[[#This Row],[IQ1_Average]]</f>
        <v>#DIV/0!</v>
      </c>
      <c r="AU68" s="93" t="str">
        <f>DoNotChange[[#This Row],[Community]]</f>
        <v xml:space="preserve">Covenant Life  </v>
      </c>
      <c r="AV68" s="96" t="e">
        <f>Table1422[[#This Row],[IQ2_Average]]</f>
        <v>#DIV/0!</v>
      </c>
      <c r="AW68" s="93" t="str">
        <f>DoNotChange[[#This Row],[Community]]</f>
        <v xml:space="preserve">Covenant Life  </v>
      </c>
      <c r="AX68" s="97" t="e">
        <f>Table1422[[#This Row],[IQ3_Average]]</f>
        <v>#DIV/0!</v>
      </c>
      <c r="AY68" s="93" t="str">
        <f>DoNotChange[[#This Row],[Community]]</f>
        <v xml:space="preserve">Covenant Life  </v>
      </c>
      <c r="AZ68" s="89">
        <f>Table1422[[#This Row],[SNAP_Average 
(Percentage Points)]]/100</f>
        <v>0</v>
      </c>
      <c r="BA68" s="98" t="str">
        <f>DoNotChange[[#This Row],[Community]]</f>
        <v xml:space="preserve">Covenant Life  </v>
      </c>
      <c r="BB68" s="89">
        <f>Table1422[[#This Row],[Poverty_Average
(Percentage Points)]]/100</f>
        <v>0</v>
      </c>
      <c r="BC68" s="98" t="str">
        <f>DoNotChange[[#This Row],[Community]]</f>
        <v xml:space="preserve">Covenant Life  </v>
      </c>
      <c r="BD68" s="89">
        <f>Table1422[[#This Row],[Full Time Employment_Average
(Percentage Points)]]/100</f>
        <v>0</v>
      </c>
    </row>
    <row r="69" spans="1:56" s="99" customFormat="1" ht="14.25" x14ac:dyDescent="0.25">
      <c r="A69" s="93" t="str">
        <f>DoNotChange[[#This Row],[Community]]</f>
        <v xml:space="preserve">Craig </v>
      </c>
      <c r="B6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69" s="93" t="str">
        <f>DoNotChange[[#This Row],[Community]]</f>
        <v xml:space="preserve">Craig </v>
      </c>
      <c r="D69" s="109">
        <f>IFERROR(DoNotChange[[#This Row],[Medium Burden Threshold]],"Cannot Calculate")</f>
        <v>208.7</v>
      </c>
      <c r="E69" s="118" t="str">
        <f>DoNotChange[[#This Row],[Community]]</f>
        <v xml:space="preserve">Craig </v>
      </c>
      <c r="F69" s="109">
        <f>IFERROR(DoNotChange[[#This Row],[MediumBurden
Annual]], "Cannot Calculate")</f>
        <v>2504.6833869888451</v>
      </c>
      <c r="G69" s="93" t="str">
        <f>DoNotChange[[#This Row],[Community]]</f>
        <v xml:space="preserve">Craig </v>
      </c>
      <c r="H69" s="140">
        <f>IFERROR(DoNotChange[[#This Row],[LowBurden
Threshold]],"Any fee will be at least a medium burden")</f>
        <v>83.489446232961512</v>
      </c>
      <c r="I69" s="118" t="str">
        <f>DoNotChange[[#This Row],[Community]]</f>
        <v xml:space="preserve">Craig </v>
      </c>
      <c r="J69" s="109">
        <f>IFERROR(DoNotChange[[#This Row],[LowBurden
Annual]], "Any fee will be at least a medium burden")</f>
        <v>1001.8733547955381</v>
      </c>
      <c r="K69" s="93" t="str">
        <f>DoNotChange[[#This Row],[Community]]</f>
        <v xml:space="preserve">Craig </v>
      </c>
      <c r="L69" s="102" t="str">
        <f>Table1422[[#This Row],[Monthly Fees]]</f>
        <v>Metered</v>
      </c>
      <c r="M69" s="93" t="str">
        <f>DoNotChange[[#This Row],[Community]]</f>
        <v xml:space="preserve">Craig </v>
      </c>
      <c r="N69" s="102" t="e">
        <f>DoNotChange[[#This Row],[Monthly_Fees]]*12</f>
        <v>#VALUE!</v>
      </c>
      <c r="O69" s="93" t="str">
        <f>DoNotChange[[#This Row],[Community]]</f>
        <v xml:space="preserve">Craig </v>
      </c>
      <c r="P69" s="94" t="str">
        <f>Table1422[[#This Row],[Notes]]</f>
        <v>Meter-based rates; several classes.</v>
      </c>
      <c r="Q69" s="95"/>
      <c r="R69" s="93" t="str">
        <f>DoNotChange[[#This Row],[Community]]</f>
        <v xml:space="preserve">Craig </v>
      </c>
      <c r="S69" s="85" t="e">
        <f>IF(DoNotChange[[#This Row],[Annual_Fees]]/DoNotChange[[#This Row],[IQ1_Average]]&gt;0, DoNotChange[[#This Row],[Annual_Fees]]/DoNotChange[[#This Row],[IQ1_Average]], "Do not know fees")</f>
        <v>#VALUE!</v>
      </c>
      <c r="T69" s="93" t="str">
        <f>DoNotChange[[#This Row],[Community]]</f>
        <v xml:space="preserve">Craig </v>
      </c>
      <c r="U69" s="85" t="e">
        <f>IF(DoNotChange[[#This Row],[Annual_Fees]]/DoNotChange[[#This Row],[IQ2_Average]]&gt;0, DoNotChange[[#This Row],[Annual_Fees]]/DoNotChange[[#This Row],[IQ2_Average]], "Do not know fees")</f>
        <v>#VALUE!</v>
      </c>
      <c r="V69" s="93" t="str">
        <f>DoNotChange[[#This Row],[Community]]</f>
        <v xml:space="preserve">Craig </v>
      </c>
      <c r="W69" s="85" t="e">
        <f>IF(DoNotChange[[#This Row],[Annual_Fees]]/DoNotChange[[#This Row],[IQ3_Average]]&gt;0,DoNotChange[[#This Row],[Annual_Fees]]/DoNotChange[[#This Row],[IQ3_Average]], "Do not know fees")</f>
        <v>#VALUE!</v>
      </c>
      <c r="X69" s="93" t="str">
        <f>DoNotChange[[#This Row],[Community]]</f>
        <v xml:space="preserve">Craig </v>
      </c>
      <c r="Y69" s="85" t="str">
        <f>IFERROR(AVERAGE(DoNotChange[[#This Row],[RI_IQ1]],DoNotChange[[#This Row],[RI_IQ2]],DoNotChange[[#This Row],[RI_IQ3]]),"ERROR")</f>
        <v>ERROR</v>
      </c>
      <c r="Z69" s="93" t="str">
        <f>DoNotChange[[#This Row],[Community]]</f>
        <v xml:space="preserve">Craig </v>
      </c>
      <c r="AA69" s="84">
        <f>IF(DoNotChange[[#This Row],[SNAP_PercentagePoints]]&gt;20%,1, IF(DoNotChange[[#This Row],[SNAP_PercentagePoints]]&lt;=10%, 3, 2))</f>
        <v>2</v>
      </c>
      <c r="AB69" s="93" t="str">
        <f>DoNotChange[[#This Row],[Community]]</f>
        <v xml:space="preserve">Craig </v>
      </c>
      <c r="AC69" s="84">
        <f>IF(DoNotChange[[#This Row],[Poverty_PercentagePoints]]&gt;20%,1, IF(DoNotChange[[#This Row],[Poverty_PercentagePoints]]&lt;=10%, 3, 2))</f>
        <v>1</v>
      </c>
      <c r="AD69" s="93" t="str">
        <f>DoNotChange[[#This Row],[Community]]</f>
        <v xml:space="preserve">Craig </v>
      </c>
      <c r="AE69" s="84">
        <f>IF(DoNotChange[[#This Row],[FTE_PercentagePoints]]&lt;=30%,1, IF(DoNotChange[[#This Row],[FTE_PercentagePoints]]&gt;50%, 3, 2))</f>
        <v>3</v>
      </c>
      <c r="AF69" s="93" t="str">
        <f>DoNotChange[[#This Row],[Community]]</f>
        <v xml:space="preserve">Craig </v>
      </c>
      <c r="AG69" s="86">
        <f>AVERAGE(DoNotChange[[#This Row],[SNAP_FCI]],DoNotChange[[#This Row],[Poverty_FCI]],DoNotChange[[#This Row],[FTE_FCI]])</f>
        <v>2</v>
      </c>
      <c r="AH69" s="112"/>
      <c r="AI69" s="86">
        <f>IF(DoNotChange[[#This Row],[Village_FCI]]&gt;2.5, 0.24, IF(DoNotChange[[#This Row],[Village_FCI]]&lt;=1.5, 0.06, 0.15))</f>
        <v>0.15</v>
      </c>
      <c r="AJ69" s="86">
        <f>IF(DoNotChange[[#This Row],[Village_FCI]]&gt;2.5, 0.15, IF(DoNotChange[[#This Row],[Village_FCI]]&lt;=1.5, "FALSE", 0.06))</f>
        <v>0.06</v>
      </c>
      <c r="AK69" s="115">
        <f>(1/DoNotChange[[#This Row],[IQ1_Average]]+1/DoNotChange[[#This Row],[IQ2_Average]]+1/DoNotChange[[#This Row],[IQ3_Average]])</f>
        <v>5.9887808886029085E-5</v>
      </c>
      <c r="AL6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69" s="84">
        <f>ROUND(DoNotChange[[#This Row],[MediumBurden
Threshold_Calc]],1)</f>
        <v>208.7</v>
      </c>
      <c r="AN69" s="88">
        <f>(DoNotChange[[#This Row],[3RI_Calculation
Medium]]/DoNotChange[[#This Row],[Y = 1/IQ1+1/IQ2+1/IQ3]])/12</f>
        <v>208.72361558240377</v>
      </c>
      <c r="AO69" s="88">
        <f>DoNotChange[[#This Row],[MediumBurden
Threshold_Calc]]*12</f>
        <v>2504.6833869888451</v>
      </c>
      <c r="AP69" s="137">
        <f>DoNotChange[[#This Row],[LowBurden
Annual]]/12</f>
        <v>83.489446232961512</v>
      </c>
      <c r="AQ69" s="88">
        <f>(DoNotChange[[#This Row],[3RI_Calculation
Low]]/DoNotChange[[#This Row],[Y = 1/IQ1+1/IQ2+1/IQ3]])</f>
        <v>1001.8733547955381</v>
      </c>
      <c r="AR69" s="95"/>
      <c r="AS69" s="93" t="str">
        <f>Table1422[[#This Row],[Community]]</f>
        <v xml:space="preserve">Craig </v>
      </c>
      <c r="AT69" s="87">
        <f>Table1422[[#This Row],[IQ1_Average]]</f>
        <v>34192</v>
      </c>
      <c r="AU69" s="93" t="str">
        <f>DoNotChange[[#This Row],[Community]]</f>
        <v xml:space="preserve">Craig </v>
      </c>
      <c r="AV69" s="96">
        <f>Table1422[[#This Row],[IQ2_Average]]</f>
        <v>54658</v>
      </c>
      <c r="AW69" s="93" t="str">
        <f>DoNotChange[[#This Row],[Community]]</f>
        <v xml:space="preserve">Craig </v>
      </c>
      <c r="AX69" s="97">
        <f>Table1422[[#This Row],[IQ3_Average]]</f>
        <v>81000.399999999994</v>
      </c>
      <c r="AY69" s="93" t="str">
        <f>DoNotChange[[#This Row],[Community]]</f>
        <v xml:space="preserve">Craig </v>
      </c>
      <c r="AZ69" s="89">
        <f>Table1422[[#This Row],[SNAP_Average 
(Percentage Points)]]/100</f>
        <v>0.113</v>
      </c>
      <c r="BA69" s="98" t="str">
        <f>DoNotChange[[#This Row],[Community]]</f>
        <v xml:space="preserve">Craig </v>
      </c>
      <c r="BB69" s="89">
        <f>Table1422[[#This Row],[Poverty_Average
(Percentage Points)]]/100</f>
        <v>0.30380000000000001</v>
      </c>
      <c r="BC69" s="98" t="str">
        <f>DoNotChange[[#This Row],[Community]]</f>
        <v xml:space="preserve">Craig </v>
      </c>
      <c r="BD69" s="89">
        <f>Table1422[[#This Row],[Full Time Employment_Average
(Percentage Points)]]/100</f>
        <v>0.55559999999999998</v>
      </c>
    </row>
    <row r="70" spans="1:56" s="99" customFormat="1" ht="14.25" x14ac:dyDescent="0.25">
      <c r="A70" s="93" t="str">
        <f>DoNotChange[[#This Row],[Community]]</f>
        <v xml:space="preserve">Crooked Creek  </v>
      </c>
      <c r="B7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0" s="93" t="str">
        <f>DoNotChange[[#This Row],[Community]]</f>
        <v xml:space="preserve">Crooked Creek  </v>
      </c>
      <c r="D70" s="109">
        <f>IFERROR(DoNotChange[[#This Row],[Medium Burden Threshold]],"Cannot Calculate")</f>
        <v>32</v>
      </c>
      <c r="E70" s="118" t="str">
        <f>DoNotChange[[#This Row],[Community]]</f>
        <v xml:space="preserve">Crooked Creek  </v>
      </c>
      <c r="F70" s="109">
        <f>IFERROR(DoNotChange[[#This Row],[MediumBurden
Annual]], "Cannot Calculate")</f>
        <v>383.54750287988099</v>
      </c>
      <c r="G70" s="93" t="str">
        <f>DoNotChange[[#This Row],[Community]]</f>
        <v xml:space="preserve">Crooked Creek  </v>
      </c>
      <c r="H70" s="140" t="str">
        <f>IFERROR(DoNotChange[[#This Row],[LowBurden
Threshold]],"Any fee will be at least a medium burden")</f>
        <v>Any fee will be at least a medium burden</v>
      </c>
      <c r="I70" s="118" t="str">
        <f>DoNotChange[[#This Row],[Community]]</f>
        <v xml:space="preserve">Crooked Creek  </v>
      </c>
      <c r="J70" s="109" t="str">
        <f>IFERROR(DoNotChange[[#This Row],[LowBurden
Annual]], "Any fee will be at least a medium burden")</f>
        <v>Any fee will be at least a medium burden</v>
      </c>
      <c r="K70" s="93" t="str">
        <f>DoNotChange[[#This Row],[Community]]</f>
        <v xml:space="preserve">Crooked Creek  </v>
      </c>
      <c r="L70" s="102">
        <f>Table1422[[#This Row],[Monthly Fees]]</f>
        <v>0</v>
      </c>
      <c r="M70" s="93" t="str">
        <f>DoNotChange[[#This Row],[Community]]</f>
        <v xml:space="preserve">Crooked Creek  </v>
      </c>
      <c r="N70" s="102">
        <f>DoNotChange[[#This Row],[Monthly_Fees]]*12</f>
        <v>0</v>
      </c>
      <c r="O70" s="93" t="str">
        <f>DoNotChange[[#This Row],[Community]]</f>
        <v xml:space="preserve">Crooked Creek  </v>
      </c>
      <c r="P70" s="94" t="str">
        <f>Table1422[[#This Row],[Notes]]</f>
        <v>The water and sewer charges are unknown</v>
      </c>
      <c r="Q70" s="95"/>
      <c r="R70" s="93" t="str">
        <f>DoNotChange[[#This Row],[Community]]</f>
        <v xml:space="preserve">Crooked Creek  </v>
      </c>
      <c r="S70" s="85" t="str">
        <f>IF(DoNotChange[[#This Row],[Annual_Fees]]/DoNotChange[[#This Row],[IQ1_Average]]&gt;0, DoNotChange[[#This Row],[Annual_Fees]]/DoNotChange[[#This Row],[IQ1_Average]], "Do not know fees")</f>
        <v>Do not know fees</v>
      </c>
      <c r="T70" s="93" t="str">
        <f>DoNotChange[[#This Row],[Community]]</f>
        <v xml:space="preserve">Crooked Creek  </v>
      </c>
      <c r="U70" s="85" t="str">
        <f>IF(DoNotChange[[#This Row],[Annual_Fees]]/DoNotChange[[#This Row],[IQ2_Average]]&gt;0, DoNotChange[[#This Row],[Annual_Fees]]/DoNotChange[[#This Row],[IQ2_Average]], "Do not know fees")</f>
        <v>Do not know fees</v>
      </c>
      <c r="V70" s="93" t="str">
        <f>DoNotChange[[#This Row],[Community]]</f>
        <v xml:space="preserve">Crooked Creek  </v>
      </c>
      <c r="W70" s="85" t="str">
        <f>IF(DoNotChange[[#This Row],[Annual_Fees]]/DoNotChange[[#This Row],[IQ3_Average]]&gt;0,DoNotChange[[#This Row],[Annual_Fees]]/DoNotChange[[#This Row],[IQ3_Average]], "Do not know fees")</f>
        <v>Do not know fees</v>
      </c>
      <c r="X70" s="93" t="str">
        <f>DoNotChange[[#This Row],[Community]]</f>
        <v xml:space="preserve">Crooked Creek  </v>
      </c>
      <c r="Y70" s="85" t="str">
        <f>IFERROR(AVERAGE(DoNotChange[[#This Row],[RI_IQ1]],DoNotChange[[#This Row],[RI_IQ2]],DoNotChange[[#This Row],[RI_IQ3]]),"ERROR")</f>
        <v>ERROR</v>
      </c>
      <c r="Z70" s="93" t="str">
        <f>DoNotChange[[#This Row],[Community]]</f>
        <v xml:space="preserve">Crooked Creek  </v>
      </c>
      <c r="AA70" s="84">
        <f>IF(DoNotChange[[#This Row],[SNAP_PercentagePoints]]&gt;20%,1, IF(DoNotChange[[#This Row],[SNAP_PercentagePoints]]&lt;=10%, 3, 2))</f>
        <v>1</v>
      </c>
      <c r="AB70" s="93" t="str">
        <f>DoNotChange[[#This Row],[Community]]</f>
        <v xml:space="preserve">Crooked Creek  </v>
      </c>
      <c r="AC70" s="84">
        <f>IF(DoNotChange[[#This Row],[Poverty_PercentagePoints]]&gt;20%,1, IF(DoNotChange[[#This Row],[Poverty_PercentagePoints]]&lt;=10%, 3, 2))</f>
        <v>1</v>
      </c>
      <c r="AD70" s="93" t="str">
        <f>DoNotChange[[#This Row],[Community]]</f>
        <v xml:space="preserve">Crooked Creek  </v>
      </c>
      <c r="AE70" s="84">
        <f>IF(DoNotChange[[#This Row],[FTE_PercentagePoints]]&lt;=30%,1, IF(DoNotChange[[#This Row],[FTE_PercentagePoints]]&gt;50%, 3, 2))</f>
        <v>1</v>
      </c>
      <c r="AF70" s="93" t="str">
        <f>DoNotChange[[#This Row],[Community]]</f>
        <v xml:space="preserve">Crooked Creek  </v>
      </c>
      <c r="AG70" s="86">
        <f>AVERAGE(DoNotChange[[#This Row],[SNAP_FCI]],DoNotChange[[#This Row],[Poverty_FCI]],DoNotChange[[#This Row],[FTE_FCI]])</f>
        <v>1</v>
      </c>
      <c r="AH70" s="112"/>
      <c r="AI70" s="86">
        <f>IF(DoNotChange[[#This Row],[Village_FCI]]&gt;2.5, 0.24, IF(DoNotChange[[#This Row],[Village_FCI]]&lt;=1.5, 0.06, 0.15))</f>
        <v>0.06</v>
      </c>
      <c r="AJ70" s="86" t="str">
        <f>IF(DoNotChange[[#This Row],[Village_FCI]]&gt;2.5, 0.15, IF(DoNotChange[[#This Row],[Village_FCI]]&lt;=1.5, "FALSE", 0.06))</f>
        <v>FALSE</v>
      </c>
      <c r="AK70" s="115">
        <f>(1/DoNotChange[[#This Row],[IQ1_Average]]+1/DoNotChange[[#This Row],[IQ2_Average]]+1/DoNotChange[[#This Row],[IQ3_Average]])</f>
        <v>1.5643433877026371E-4</v>
      </c>
      <c r="AL7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0" s="84">
        <f>ROUND(DoNotChange[[#This Row],[MediumBurden
Threshold_Calc]],1)</f>
        <v>32</v>
      </c>
      <c r="AN70" s="88">
        <f>(DoNotChange[[#This Row],[3RI_Calculation
Medium]]/DoNotChange[[#This Row],[Y = 1/IQ1+1/IQ2+1/IQ3]])/12</f>
        <v>31.962291906656748</v>
      </c>
      <c r="AO70" s="88">
        <f>DoNotChange[[#This Row],[MediumBurden
Threshold_Calc]]*12</f>
        <v>383.54750287988099</v>
      </c>
      <c r="AP70" s="137" t="e">
        <f>DoNotChange[[#This Row],[LowBurden
Annual]]/12</f>
        <v>#VALUE!</v>
      </c>
      <c r="AQ70" s="88" t="e">
        <f>(DoNotChange[[#This Row],[3RI_Calculation
Low]]/DoNotChange[[#This Row],[Y = 1/IQ1+1/IQ2+1/IQ3]])</f>
        <v>#VALUE!</v>
      </c>
      <c r="AR70" s="95"/>
      <c r="AS70" s="93" t="str">
        <f>Table1422[[#This Row],[Community]]</f>
        <v xml:space="preserve">Crooked Creek  </v>
      </c>
      <c r="AT70" s="87">
        <f>Table1422[[#This Row],[IQ1_Average]]</f>
        <v>11350</v>
      </c>
      <c r="AU70" s="93" t="str">
        <f>DoNotChange[[#This Row],[Community]]</f>
        <v xml:space="preserve">Crooked Creek  </v>
      </c>
      <c r="AV70" s="96">
        <f>Table1422[[#This Row],[IQ2_Average]]</f>
        <v>25000</v>
      </c>
      <c r="AW70" s="93" t="str">
        <f>DoNotChange[[#This Row],[Community]]</f>
        <v xml:space="preserve">Crooked Creek  </v>
      </c>
      <c r="AX70" s="97">
        <f>Table1422[[#This Row],[IQ3_Average]]</f>
        <v>35300</v>
      </c>
      <c r="AY70" s="93" t="str">
        <f>DoNotChange[[#This Row],[Community]]</f>
        <v xml:space="preserve">Crooked Creek  </v>
      </c>
      <c r="AZ70" s="89">
        <f>Table1422[[#This Row],[SNAP_Average 
(Percentage Points)]]/100</f>
        <v>0.63840000000000008</v>
      </c>
      <c r="BA70" s="98" t="str">
        <f>DoNotChange[[#This Row],[Community]]</f>
        <v xml:space="preserve">Crooked Creek  </v>
      </c>
      <c r="BB70" s="89">
        <f>Table1422[[#This Row],[Poverty_Average
(Percentage Points)]]/100</f>
        <v>0.54420000000000002</v>
      </c>
      <c r="BC70" s="98" t="str">
        <f>DoNotChange[[#This Row],[Community]]</f>
        <v xml:space="preserve">Crooked Creek  </v>
      </c>
      <c r="BD70" s="89">
        <f>Table1422[[#This Row],[Full Time Employment_Average
(Percentage Points)]]/100</f>
        <v>2.3600000000000003E-2</v>
      </c>
    </row>
    <row r="71" spans="1:56" s="99" customFormat="1" ht="14.25" x14ac:dyDescent="0.25">
      <c r="A71" s="93" t="str">
        <f>DoNotChange[[#This Row],[Community]]</f>
        <v xml:space="preserve">Crown Point  </v>
      </c>
      <c r="B7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1" s="93" t="str">
        <f>DoNotChange[[#This Row],[Community]]</f>
        <v xml:space="preserve">Crown Point  </v>
      </c>
      <c r="D71" s="109" t="str">
        <f>IFERROR(DoNotChange[[#This Row],[Medium Burden Threshold]],"Cannot Calculate")</f>
        <v>Cannot Calculate</v>
      </c>
      <c r="E71" s="118" t="str">
        <f>DoNotChange[[#This Row],[Community]]</f>
        <v xml:space="preserve">Crown Point  </v>
      </c>
      <c r="F71" s="109" t="str">
        <f>IFERROR(DoNotChange[[#This Row],[MediumBurden
Annual]], "Cannot Calculate")</f>
        <v>Cannot Calculate</v>
      </c>
      <c r="G71" s="93" t="str">
        <f>DoNotChange[[#This Row],[Community]]</f>
        <v xml:space="preserve">Crown Point  </v>
      </c>
      <c r="H71" s="140" t="str">
        <f>IFERROR(DoNotChange[[#This Row],[LowBurden
Threshold]],"Any fee will be at least a medium burden")</f>
        <v>Any fee will be at least a medium burden</v>
      </c>
      <c r="I71" s="118" t="str">
        <f>DoNotChange[[#This Row],[Community]]</f>
        <v xml:space="preserve">Crown Point  </v>
      </c>
      <c r="J71" s="109" t="str">
        <f>IFERROR(DoNotChange[[#This Row],[LowBurden
Annual]], "Any fee will be at least a medium burden")</f>
        <v>Any fee will be at least a medium burden</v>
      </c>
      <c r="K71" s="93" t="str">
        <f>DoNotChange[[#This Row],[Community]]</f>
        <v xml:space="preserve">Crown Point  </v>
      </c>
      <c r="L71" s="102">
        <f>Table1422[[#This Row],[Monthly Fees]]</f>
        <v>0</v>
      </c>
      <c r="M71" s="93" t="str">
        <f>DoNotChange[[#This Row],[Community]]</f>
        <v xml:space="preserve">Crown Point  </v>
      </c>
      <c r="N71" s="102">
        <f>DoNotChange[[#This Row],[Monthly_Fees]]*12</f>
        <v>0</v>
      </c>
      <c r="O71" s="93" t="str">
        <f>DoNotChange[[#This Row],[Community]]</f>
        <v xml:space="preserve">Crown Point  </v>
      </c>
      <c r="P71" s="94" t="str">
        <f>Table1422[[#This Row],[Notes]]</f>
        <v>The water and sewer charges are unknown</v>
      </c>
      <c r="Q71" s="95"/>
      <c r="R71" s="93" t="str">
        <f>DoNotChange[[#This Row],[Community]]</f>
        <v xml:space="preserve">Crown Point  </v>
      </c>
      <c r="S71" s="85" t="e">
        <f>IF(DoNotChange[[#This Row],[Annual_Fees]]/DoNotChange[[#This Row],[IQ1_Average]]&gt;0, DoNotChange[[#This Row],[Annual_Fees]]/DoNotChange[[#This Row],[IQ1_Average]], "Do not know fees")</f>
        <v>#DIV/0!</v>
      </c>
      <c r="T71" s="93" t="str">
        <f>DoNotChange[[#This Row],[Community]]</f>
        <v xml:space="preserve">Crown Point  </v>
      </c>
      <c r="U71" s="85" t="str">
        <f>IF(DoNotChange[[#This Row],[Annual_Fees]]/DoNotChange[[#This Row],[IQ2_Average]]&gt;0, DoNotChange[[#This Row],[Annual_Fees]]/DoNotChange[[#This Row],[IQ2_Average]], "Do not know fees")</f>
        <v>Do not know fees</v>
      </c>
      <c r="V71" s="93" t="str">
        <f>DoNotChange[[#This Row],[Community]]</f>
        <v xml:space="preserve">Crown Point  </v>
      </c>
      <c r="W71" s="85" t="str">
        <f>IF(DoNotChange[[#This Row],[Annual_Fees]]/DoNotChange[[#This Row],[IQ3_Average]]&gt;0,DoNotChange[[#This Row],[Annual_Fees]]/DoNotChange[[#This Row],[IQ3_Average]], "Do not know fees")</f>
        <v>Do not know fees</v>
      </c>
      <c r="X71" s="93" t="str">
        <f>DoNotChange[[#This Row],[Community]]</f>
        <v xml:space="preserve">Crown Point  </v>
      </c>
      <c r="Y71" s="85" t="str">
        <f>IFERROR(AVERAGE(DoNotChange[[#This Row],[RI_IQ1]],DoNotChange[[#This Row],[RI_IQ2]],DoNotChange[[#This Row],[RI_IQ3]]),"ERROR")</f>
        <v>ERROR</v>
      </c>
      <c r="Z71" s="93" t="str">
        <f>DoNotChange[[#This Row],[Community]]</f>
        <v xml:space="preserve">Crown Point  </v>
      </c>
      <c r="AA71" s="84">
        <f>IF(DoNotChange[[#This Row],[SNAP_PercentagePoints]]&gt;20%,1, IF(DoNotChange[[#This Row],[SNAP_PercentagePoints]]&lt;=10%, 3, 2))</f>
        <v>3</v>
      </c>
      <c r="AB71" s="93" t="str">
        <f>DoNotChange[[#This Row],[Community]]</f>
        <v xml:space="preserve">Crown Point  </v>
      </c>
      <c r="AC71" s="84">
        <f>IF(DoNotChange[[#This Row],[Poverty_PercentagePoints]]&gt;20%,1, IF(DoNotChange[[#This Row],[Poverty_PercentagePoints]]&lt;=10%, 3, 2))</f>
        <v>1</v>
      </c>
      <c r="AD71" s="93" t="str">
        <f>DoNotChange[[#This Row],[Community]]</f>
        <v xml:space="preserve">Crown Point  </v>
      </c>
      <c r="AE71" s="84">
        <f>IF(DoNotChange[[#This Row],[FTE_PercentagePoints]]&lt;=30%,1, IF(DoNotChange[[#This Row],[FTE_PercentagePoints]]&gt;50%, 3, 2))</f>
        <v>1</v>
      </c>
      <c r="AF71" s="93" t="str">
        <f>DoNotChange[[#This Row],[Community]]</f>
        <v xml:space="preserve">Crown Point  </v>
      </c>
      <c r="AG71" s="86">
        <f>AVERAGE(DoNotChange[[#This Row],[SNAP_FCI]],DoNotChange[[#This Row],[Poverty_FCI]],DoNotChange[[#This Row],[FTE_FCI]])</f>
        <v>1.6666666666666667</v>
      </c>
      <c r="AH71" s="112"/>
      <c r="AI71" s="86">
        <f>IF(DoNotChange[[#This Row],[Village_FCI]]&gt;2.5, 0.24, IF(DoNotChange[[#This Row],[Village_FCI]]&lt;=1.5, 0.06, 0.15))</f>
        <v>0.15</v>
      </c>
      <c r="AJ71" s="86">
        <f>IF(DoNotChange[[#This Row],[Village_FCI]]&gt;2.5, 0.15, IF(DoNotChange[[#This Row],[Village_FCI]]&lt;=1.5, "FALSE", 0.06))</f>
        <v>0.06</v>
      </c>
      <c r="AK71" s="115" t="e">
        <f>(1/DoNotChange[[#This Row],[IQ1_Average]]+1/DoNotChange[[#This Row],[IQ2_Average]]+1/DoNotChange[[#This Row],[IQ3_Average]])</f>
        <v>#DIV/0!</v>
      </c>
      <c r="AL7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1" s="84" t="e">
        <f>ROUND(DoNotChange[[#This Row],[MediumBurden
Threshold_Calc]],1)</f>
        <v>#DIV/0!</v>
      </c>
      <c r="AN71" s="88" t="e">
        <f>(DoNotChange[[#This Row],[3RI_Calculation
Medium]]/DoNotChange[[#This Row],[Y = 1/IQ1+1/IQ2+1/IQ3]])/12</f>
        <v>#DIV/0!</v>
      </c>
      <c r="AO71" s="88" t="e">
        <f>DoNotChange[[#This Row],[MediumBurden
Threshold_Calc]]*12</f>
        <v>#DIV/0!</v>
      </c>
      <c r="AP71" s="137" t="e">
        <f>DoNotChange[[#This Row],[LowBurden
Annual]]/12</f>
        <v>#DIV/0!</v>
      </c>
      <c r="AQ71" s="88" t="e">
        <f>(DoNotChange[[#This Row],[3RI_Calculation
Low]]/DoNotChange[[#This Row],[Y = 1/IQ1+1/IQ2+1/IQ3]])</f>
        <v>#DIV/0!</v>
      </c>
      <c r="AR71" s="95"/>
      <c r="AS71" s="93" t="str">
        <f>Table1422[[#This Row],[Community]]</f>
        <v xml:space="preserve">Crown Point  </v>
      </c>
      <c r="AT71" s="87" t="e">
        <f>Table1422[[#This Row],[IQ1_Average]]</f>
        <v>#DIV/0!</v>
      </c>
      <c r="AU71" s="93" t="str">
        <f>DoNotChange[[#This Row],[Community]]</f>
        <v xml:space="preserve">Crown Point  </v>
      </c>
      <c r="AV71" s="96">
        <f>Table1422[[#This Row],[IQ2_Average]]</f>
        <v>59842.8</v>
      </c>
      <c r="AW71" s="93" t="str">
        <f>DoNotChange[[#This Row],[Community]]</f>
        <v xml:space="preserve">Crown Point  </v>
      </c>
      <c r="AX71" s="97">
        <f>Table1422[[#This Row],[IQ3_Average]]</f>
        <v>122447.4</v>
      </c>
      <c r="AY71" s="93" t="str">
        <f>DoNotChange[[#This Row],[Community]]</f>
        <v xml:space="preserve">Crown Point  </v>
      </c>
      <c r="AZ71" s="89">
        <f>Table1422[[#This Row],[SNAP_Average 
(Percentage Points)]]/100</f>
        <v>0</v>
      </c>
      <c r="BA71" s="98" t="str">
        <f>DoNotChange[[#This Row],[Community]]</f>
        <v xml:space="preserve">Crown Point  </v>
      </c>
      <c r="BB71" s="89">
        <f>Table1422[[#This Row],[Poverty_Average
(Percentage Points)]]/100</f>
        <v>0.245</v>
      </c>
      <c r="BC71" s="98" t="str">
        <f>DoNotChange[[#This Row],[Community]]</f>
        <v xml:space="preserve">Crown Point  </v>
      </c>
      <c r="BD71" s="89">
        <f>Table1422[[#This Row],[Full Time Employment_Average
(Percentage Points)]]/100</f>
        <v>0.26</v>
      </c>
    </row>
    <row r="72" spans="1:56" s="99" customFormat="1" ht="14.25" x14ac:dyDescent="0.25">
      <c r="A72" s="93" t="str">
        <f>DoNotChange[[#This Row],[Community]]</f>
        <v xml:space="preserve">Deering </v>
      </c>
      <c r="B7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72" s="93" t="str">
        <f>DoNotChange[[#This Row],[Community]]</f>
        <v xml:space="preserve">Deering </v>
      </c>
      <c r="D72" s="109">
        <f>IFERROR(DoNotChange[[#This Row],[Medium Burden Threshold]],"Cannot Calculate")</f>
        <v>64.8</v>
      </c>
      <c r="E72" s="118" t="str">
        <f>DoNotChange[[#This Row],[Community]]</f>
        <v xml:space="preserve">Deering </v>
      </c>
      <c r="F72" s="109">
        <f>IFERROR(DoNotChange[[#This Row],[MediumBurden
Annual]], "Cannot Calculate")</f>
        <v>777.6940925887809</v>
      </c>
      <c r="G72" s="93" t="str">
        <f>DoNotChange[[#This Row],[Community]]</f>
        <v xml:space="preserve">Deering </v>
      </c>
      <c r="H72" s="140" t="str">
        <f>IFERROR(DoNotChange[[#This Row],[LowBurden
Threshold]],"Any fee will be at least a medium burden")</f>
        <v>Any fee will be at least a medium burden</v>
      </c>
      <c r="I72" s="118" t="str">
        <f>DoNotChange[[#This Row],[Community]]</f>
        <v xml:space="preserve">Deering </v>
      </c>
      <c r="J72" s="109" t="str">
        <f>IFERROR(DoNotChange[[#This Row],[LowBurden
Annual]], "Any fee will be at least a medium burden")</f>
        <v>Any fee will be at least a medium burden</v>
      </c>
      <c r="K72" s="93" t="str">
        <f>DoNotChange[[#This Row],[Community]]</f>
        <v xml:space="preserve">Deering </v>
      </c>
      <c r="L72" s="102">
        <f>Table1422[[#This Row],[Monthly Fees]]</f>
        <v>37.5</v>
      </c>
      <c r="M72" s="93" t="str">
        <f>DoNotChange[[#This Row],[Community]]</f>
        <v xml:space="preserve">Deering </v>
      </c>
      <c r="N72" s="102">
        <f>DoNotChange[[#This Row],[Monthly_Fees]]*12</f>
        <v>450</v>
      </c>
      <c r="O72" s="93" t="str">
        <f>DoNotChange[[#This Row],[Community]]</f>
        <v xml:space="preserve">Deering </v>
      </c>
      <c r="P72" s="94" t="str">
        <f>Table1422[[#This Row],[Notes]]</f>
        <v>Drinking water is billed per gallon (.085/gal). Fees are subsidized by the borough.</v>
      </c>
      <c r="Q72" s="95"/>
      <c r="R72" s="93" t="str">
        <f>DoNotChange[[#This Row],[Community]]</f>
        <v xml:space="preserve">Deering </v>
      </c>
      <c r="S72" s="85">
        <f>IF(DoNotChange[[#This Row],[Annual_Fees]]/DoNotChange[[#This Row],[IQ1_Average]]&gt;0, DoNotChange[[#This Row],[Annual_Fees]]/DoNotChange[[#This Row],[IQ1_Average]], "Do not know fees")</f>
        <v>1.6965127238454288E-2</v>
      </c>
      <c r="T72" s="93" t="str">
        <f>DoNotChange[[#This Row],[Community]]</f>
        <v xml:space="preserve">Deering </v>
      </c>
      <c r="U72" s="85">
        <f>IF(DoNotChange[[#This Row],[Annual_Fees]]/DoNotChange[[#This Row],[IQ2_Average]]&gt;0, DoNotChange[[#This Row],[Annual_Fees]]/DoNotChange[[#This Row],[IQ2_Average]], "Do not know fees")</f>
        <v>9.9741558539428957E-3</v>
      </c>
      <c r="V72" s="93" t="str">
        <f>DoNotChange[[#This Row],[Community]]</f>
        <v xml:space="preserve">Deering </v>
      </c>
      <c r="W72" s="85">
        <f>IF(DoNotChange[[#This Row],[Annual_Fees]]/DoNotChange[[#This Row],[IQ3_Average]]&gt;0,DoNotChange[[#This Row],[Annual_Fees]]/DoNotChange[[#This Row],[IQ3_Average]], "Do not know fees")</f>
        <v>7.7787381158167671E-3</v>
      </c>
      <c r="X72" s="93" t="str">
        <f>DoNotChange[[#This Row],[Community]]</f>
        <v xml:space="preserve">Deering </v>
      </c>
      <c r="Y72" s="85">
        <f>IFERROR(AVERAGE(DoNotChange[[#This Row],[RI_IQ1]],DoNotChange[[#This Row],[RI_IQ2]],DoNotChange[[#This Row],[RI_IQ3]]),"ERROR")</f>
        <v>1.1572673736071315E-2</v>
      </c>
      <c r="Z72" s="93" t="str">
        <f>DoNotChange[[#This Row],[Community]]</f>
        <v xml:space="preserve">Deering </v>
      </c>
      <c r="AA72" s="84">
        <f>IF(DoNotChange[[#This Row],[SNAP_PercentagePoints]]&gt;20%,1, IF(DoNotChange[[#This Row],[SNAP_PercentagePoints]]&lt;=10%, 3, 2))</f>
        <v>1</v>
      </c>
      <c r="AB72" s="93" t="str">
        <f>DoNotChange[[#This Row],[Community]]</f>
        <v xml:space="preserve">Deering </v>
      </c>
      <c r="AC72" s="84">
        <f>IF(DoNotChange[[#This Row],[Poverty_PercentagePoints]]&gt;20%,1, IF(DoNotChange[[#This Row],[Poverty_PercentagePoints]]&lt;=10%, 3, 2))</f>
        <v>1</v>
      </c>
      <c r="AD72" s="93" t="str">
        <f>DoNotChange[[#This Row],[Community]]</f>
        <v xml:space="preserve">Deering </v>
      </c>
      <c r="AE72" s="84">
        <f>IF(DoNotChange[[#This Row],[FTE_PercentagePoints]]&lt;=30%,1, IF(DoNotChange[[#This Row],[FTE_PercentagePoints]]&gt;50%, 3, 2))</f>
        <v>1</v>
      </c>
      <c r="AF72" s="93" t="str">
        <f>DoNotChange[[#This Row],[Community]]</f>
        <v xml:space="preserve">Deering </v>
      </c>
      <c r="AG72" s="86">
        <f>AVERAGE(DoNotChange[[#This Row],[SNAP_FCI]],DoNotChange[[#This Row],[Poverty_FCI]],DoNotChange[[#This Row],[FTE_FCI]])</f>
        <v>1</v>
      </c>
      <c r="AH72" s="112"/>
      <c r="AI72" s="86">
        <f>IF(DoNotChange[[#This Row],[Village_FCI]]&gt;2.5, 0.24, IF(DoNotChange[[#This Row],[Village_FCI]]&lt;=1.5, 0.06, 0.15))</f>
        <v>0.06</v>
      </c>
      <c r="AJ72" s="86" t="str">
        <f>IF(DoNotChange[[#This Row],[Village_FCI]]&gt;2.5, 0.15, IF(DoNotChange[[#This Row],[Village_FCI]]&lt;=1.5, "FALSE", 0.06))</f>
        <v>FALSE</v>
      </c>
      <c r="AK72" s="115">
        <f>(1/DoNotChange[[#This Row],[IQ1_Average]]+1/DoNotChange[[#This Row],[IQ2_Average]]+1/DoNotChange[[#This Row],[IQ3_Average]])</f>
        <v>7.7151158240475445E-5</v>
      </c>
      <c r="AL7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2" s="84">
        <f>ROUND(DoNotChange[[#This Row],[MediumBurden
Threshold_Calc]],1)</f>
        <v>64.8</v>
      </c>
      <c r="AN72" s="88">
        <f>(DoNotChange[[#This Row],[3RI_Calculation
Medium]]/DoNotChange[[#This Row],[Y = 1/IQ1+1/IQ2+1/IQ3]])/12</f>
        <v>64.807841049065075</v>
      </c>
      <c r="AO72" s="88">
        <f>DoNotChange[[#This Row],[MediumBurden
Threshold_Calc]]*12</f>
        <v>777.6940925887809</v>
      </c>
      <c r="AP72" s="137" t="e">
        <f>DoNotChange[[#This Row],[LowBurden
Annual]]/12</f>
        <v>#VALUE!</v>
      </c>
      <c r="AQ72" s="88" t="e">
        <f>(DoNotChange[[#This Row],[3RI_Calculation
Low]]/DoNotChange[[#This Row],[Y = 1/IQ1+1/IQ2+1/IQ3]])</f>
        <v>#VALUE!</v>
      </c>
      <c r="AR72" s="95"/>
      <c r="AS72" s="93" t="str">
        <f>Table1422[[#This Row],[Community]]</f>
        <v xml:space="preserve">Deering </v>
      </c>
      <c r="AT72" s="87">
        <f>Table1422[[#This Row],[IQ1_Average]]</f>
        <v>26525</v>
      </c>
      <c r="AU72" s="93" t="str">
        <f>DoNotChange[[#This Row],[Community]]</f>
        <v xml:space="preserve">Deering </v>
      </c>
      <c r="AV72" s="96">
        <f>Table1422[[#This Row],[IQ2_Average]]</f>
        <v>45116.6</v>
      </c>
      <c r="AW72" s="93" t="str">
        <f>DoNotChange[[#This Row],[Community]]</f>
        <v xml:space="preserve">Deering </v>
      </c>
      <c r="AX72" s="97">
        <f>Table1422[[#This Row],[IQ3_Average]]</f>
        <v>57850</v>
      </c>
      <c r="AY72" s="93" t="str">
        <f>DoNotChange[[#This Row],[Community]]</f>
        <v xml:space="preserve">Deering </v>
      </c>
      <c r="AZ72" s="89">
        <f>Table1422[[#This Row],[SNAP_Average 
(Percentage Points)]]/100</f>
        <v>0.32040000000000007</v>
      </c>
      <c r="BA72" s="98" t="str">
        <f>DoNotChange[[#This Row],[Community]]</f>
        <v xml:space="preserve">Deering </v>
      </c>
      <c r="BB72" s="89">
        <f>Table1422[[#This Row],[Poverty_Average
(Percentage Points)]]/100</f>
        <v>0.31419999999999998</v>
      </c>
      <c r="BC72" s="98" t="str">
        <f>DoNotChange[[#This Row],[Community]]</f>
        <v xml:space="preserve">Deering </v>
      </c>
      <c r="BD72" s="89">
        <f>Table1422[[#This Row],[Full Time Employment_Average
(Percentage Points)]]/100</f>
        <v>0.25780000000000003</v>
      </c>
    </row>
    <row r="73" spans="1:56" s="99" customFormat="1" ht="14.25" x14ac:dyDescent="0.25">
      <c r="A73" s="93" t="str">
        <f>DoNotChange[[#This Row],[Community]]</f>
        <v xml:space="preserve">Delta Junction </v>
      </c>
      <c r="B7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3" s="93" t="str">
        <f>DoNotChange[[#This Row],[Community]]</f>
        <v xml:space="preserve">Delta Junction </v>
      </c>
      <c r="D73" s="109">
        <f>IFERROR(DoNotChange[[#This Row],[Medium Burden Threshold]],"Cannot Calculate")</f>
        <v>183</v>
      </c>
      <c r="E73" s="118" t="str">
        <f>DoNotChange[[#This Row],[Community]]</f>
        <v xml:space="preserve">Delta Junction </v>
      </c>
      <c r="F73" s="109">
        <f>IFERROR(DoNotChange[[#This Row],[MediumBurden
Annual]], "Cannot Calculate")</f>
        <v>2195.8592332930789</v>
      </c>
      <c r="G73" s="93" t="str">
        <f>DoNotChange[[#This Row],[Community]]</f>
        <v xml:space="preserve">Delta Junction </v>
      </c>
      <c r="H73" s="140">
        <f>IFERROR(DoNotChange[[#This Row],[LowBurden
Threshold]],"Any fee will be at least a medium burden")</f>
        <v>73.195307776435968</v>
      </c>
      <c r="I73" s="118" t="str">
        <f>DoNotChange[[#This Row],[Community]]</f>
        <v xml:space="preserve">Delta Junction </v>
      </c>
      <c r="J73" s="109">
        <f>IFERROR(DoNotChange[[#This Row],[LowBurden
Annual]], "Any fee will be at least a medium burden")</f>
        <v>878.34369331723155</v>
      </c>
      <c r="K73" s="93" t="str">
        <f>DoNotChange[[#This Row],[Community]]</f>
        <v xml:space="preserve">Delta Junction </v>
      </c>
      <c r="L73" s="102">
        <f>Table1422[[#This Row],[Monthly Fees]]</f>
        <v>0</v>
      </c>
      <c r="M73" s="93" t="str">
        <f>DoNotChange[[#This Row],[Community]]</f>
        <v xml:space="preserve">Delta Junction </v>
      </c>
      <c r="N73" s="102">
        <f>DoNotChange[[#This Row],[Monthly_Fees]]*12</f>
        <v>0</v>
      </c>
      <c r="O73" s="93" t="str">
        <f>DoNotChange[[#This Row],[Community]]</f>
        <v xml:space="preserve">Delta Junction </v>
      </c>
      <c r="P73" s="94" t="str">
        <f>Table1422[[#This Row],[Notes]]</f>
        <v>The water and sewer charges are unknown</v>
      </c>
      <c r="Q73" s="95"/>
      <c r="R73" s="93" t="str">
        <f>DoNotChange[[#This Row],[Community]]</f>
        <v xml:space="preserve">Delta Junction </v>
      </c>
      <c r="S73" s="85" t="str">
        <f>IF(DoNotChange[[#This Row],[Annual_Fees]]/DoNotChange[[#This Row],[IQ1_Average]]&gt;0, DoNotChange[[#This Row],[Annual_Fees]]/DoNotChange[[#This Row],[IQ1_Average]], "Do not know fees")</f>
        <v>Do not know fees</v>
      </c>
      <c r="T73" s="93" t="str">
        <f>DoNotChange[[#This Row],[Community]]</f>
        <v xml:space="preserve">Delta Junction </v>
      </c>
      <c r="U73" s="85" t="str">
        <f>IF(DoNotChange[[#This Row],[Annual_Fees]]/DoNotChange[[#This Row],[IQ2_Average]]&gt;0, DoNotChange[[#This Row],[Annual_Fees]]/DoNotChange[[#This Row],[IQ2_Average]], "Do not know fees")</f>
        <v>Do not know fees</v>
      </c>
      <c r="V73" s="93" t="str">
        <f>DoNotChange[[#This Row],[Community]]</f>
        <v xml:space="preserve">Delta Junction </v>
      </c>
      <c r="W73" s="85" t="str">
        <f>IF(DoNotChange[[#This Row],[Annual_Fees]]/DoNotChange[[#This Row],[IQ3_Average]]&gt;0,DoNotChange[[#This Row],[Annual_Fees]]/DoNotChange[[#This Row],[IQ3_Average]], "Do not know fees")</f>
        <v>Do not know fees</v>
      </c>
      <c r="X73" s="93" t="str">
        <f>DoNotChange[[#This Row],[Community]]</f>
        <v xml:space="preserve">Delta Junction </v>
      </c>
      <c r="Y73" s="85" t="str">
        <f>IFERROR(AVERAGE(DoNotChange[[#This Row],[RI_IQ1]],DoNotChange[[#This Row],[RI_IQ2]],DoNotChange[[#This Row],[RI_IQ3]]),"ERROR")</f>
        <v>ERROR</v>
      </c>
      <c r="Z73" s="93" t="str">
        <f>DoNotChange[[#This Row],[Community]]</f>
        <v xml:space="preserve">Delta Junction </v>
      </c>
      <c r="AA73" s="84">
        <f>IF(DoNotChange[[#This Row],[SNAP_PercentagePoints]]&gt;20%,1, IF(DoNotChange[[#This Row],[SNAP_PercentagePoints]]&lt;=10%, 3, 2))</f>
        <v>3</v>
      </c>
      <c r="AB73" s="93" t="str">
        <f>DoNotChange[[#This Row],[Community]]</f>
        <v xml:space="preserve">Delta Junction </v>
      </c>
      <c r="AC73" s="84">
        <f>IF(DoNotChange[[#This Row],[Poverty_PercentagePoints]]&gt;20%,1, IF(DoNotChange[[#This Row],[Poverty_PercentagePoints]]&lt;=10%, 3, 2))</f>
        <v>1</v>
      </c>
      <c r="AD73" s="93" t="str">
        <f>DoNotChange[[#This Row],[Community]]</f>
        <v xml:space="preserve">Delta Junction </v>
      </c>
      <c r="AE73" s="84">
        <f>IF(DoNotChange[[#This Row],[FTE_PercentagePoints]]&lt;=30%,1, IF(DoNotChange[[#This Row],[FTE_PercentagePoints]]&gt;50%, 3, 2))</f>
        <v>3</v>
      </c>
      <c r="AF73" s="93" t="str">
        <f>DoNotChange[[#This Row],[Community]]</f>
        <v xml:space="preserve">Delta Junction </v>
      </c>
      <c r="AG73" s="86">
        <f>AVERAGE(DoNotChange[[#This Row],[SNAP_FCI]],DoNotChange[[#This Row],[Poverty_FCI]],DoNotChange[[#This Row],[FTE_FCI]])</f>
        <v>2.3333333333333335</v>
      </c>
      <c r="AH73" s="112"/>
      <c r="AI73" s="86">
        <f>IF(DoNotChange[[#This Row],[Village_FCI]]&gt;2.5, 0.24, IF(DoNotChange[[#This Row],[Village_FCI]]&lt;=1.5, 0.06, 0.15))</f>
        <v>0.15</v>
      </c>
      <c r="AJ73" s="86">
        <f>IF(DoNotChange[[#This Row],[Village_FCI]]&gt;2.5, 0.15, IF(DoNotChange[[#This Row],[Village_FCI]]&lt;=1.5, "FALSE", 0.06))</f>
        <v>0.06</v>
      </c>
      <c r="AK73" s="115">
        <f>(1/DoNotChange[[#This Row],[IQ1_Average]]+1/DoNotChange[[#This Row],[IQ2_Average]]+1/DoNotChange[[#This Row],[IQ3_Average]])</f>
        <v>6.8310389721589068E-5</v>
      </c>
      <c r="AL7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3" s="84">
        <f>ROUND(DoNotChange[[#This Row],[MediumBurden
Threshold_Calc]],1)</f>
        <v>183</v>
      </c>
      <c r="AN73" s="88">
        <f>(DoNotChange[[#This Row],[3RI_Calculation
Medium]]/DoNotChange[[#This Row],[Y = 1/IQ1+1/IQ2+1/IQ3]])/12</f>
        <v>182.9882694410899</v>
      </c>
      <c r="AO73" s="88">
        <f>DoNotChange[[#This Row],[MediumBurden
Threshold_Calc]]*12</f>
        <v>2195.8592332930789</v>
      </c>
      <c r="AP73" s="137">
        <f>DoNotChange[[#This Row],[LowBurden
Annual]]/12</f>
        <v>73.195307776435968</v>
      </c>
      <c r="AQ73" s="88">
        <f>(DoNotChange[[#This Row],[3RI_Calculation
Low]]/DoNotChange[[#This Row],[Y = 1/IQ1+1/IQ2+1/IQ3]])</f>
        <v>878.34369331723155</v>
      </c>
      <c r="AR73" s="95"/>
      <c r="AS73" s="93" t="str">
        <f>Table1422[[#This Row],[Community]]</f>
        <v xml:space="preserve">Delta Junction </v>
      </c>
      <c r="AT73" s="87">
        <f>Table1422[[#This Row],[IQ1_Average]]</f>
        <v>23845</v>
      </c>
      <c r="AU73" s="93" t="str">
        <f>DoNotChange[[#This Row],[Community]]</f>
        <v xml:space="preserve">Delta Junction </v>
      </c>
      <c r="AV73" s="96">
        <f>Table1422[[#This Row],[IQ2_Average]]</f>
        <v>67173.8</v>
      </c>
      <c r="AW73" s="93" t="str">
        <f>DoNotChange[[#This Row],[Community]]</f>
        <v xml:space="preserve">Delta Junction </v>
      </c>
      <c r="AX73" s="97">
        <f>Table1422[[#This Row],[IQ3_Average]]</f>
        <v>87061.6</v>
      </c>
      <c r="AY73" s="93" t="str">
        <f>DoNotChange[[#This Row],[Community]]</f>
        <v xml:space="preserve">Delta Junction </v>
      </c>
      <c r="AZ73" s="89">
        <f>Table1422[[#This Row],[SNAP_Average 
(Percentage Points)]]/100</f>
        <v>7.7800000000000008E-2</v>
      </c>
      <c r="BA73" s="98" t="str">
        <f>DoNotChange[[#This Row],[Community]]</f>
        <v xml:space="preserve">Delta Junction </v>
      </c>
      <c r="BB73" s="89">
        <f>Table1422[[#This Row],[Poverty_Average
(Percentage Points)]]/100</f>
        <v>0.27460000000000001</v>
      </c>
      <c r="BC73" s="98" t="str">
        <f>DoNotChange[[#This Row],[Community]]</f>
        <v xml:space="preserve">Delta Junction </v>
      </c>
      <c r="BD73" s="89">
        <f>Table1422[[#This Row],[Full Time Employment_Average
(Percentage Points)]]/100</f>
        <v>0.62439999999999996</v>
      </c>
    </row>
    <row r="74" spans="1:56" s="99" customFormat="1" ht="14.25" x14ac:dyDescent="0.25">
      <c r="A74" s="93" t="str">
        <f>DoNotChange[[#This Row],[Community]]</f>
        <v xml:space="preserve">Deltana  </v>
      </c>
      <c r="B7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4" s="93" t="str">
        <f>DoNotChange[[#This Row],[Community]]</f>
        <v xml:space="preserve">Deltana  </v>
      </c>
      <c r="D74" s="109">
        <f>IFERROR(DoNotChange[[#This Row],[Medium Burden Threshold]],"Cannot Calculate")</f>
        <v>269.5</v>
      </c>
      <c r="E74" s="118" t="str">
        <f>DoNotChange[[#This Row],[Community]]</f>
        <v xml:space="preserve">Deltana  </v>
      </c>
      <c r="F74" s="109">
        <f>IFERROR(DoNotChange[[#This Row],[MediumBurden
Annual]], "Cannot Calculate")</f>
        <v>3234.2195511495183</v>
      </c>
      <c r="G74" s="93" t="str">
        <f>DoNotChange[[#This Row],[Community]]</f>
        <v xml:space="preserve">Deltana  </v>
      </c>
      <c r="H74" s="140">
        <f>IFERROR(DoNotChange[[#This Row],[LowBurden
Threshold]],"Any fee will be at least a medium burden")</f>
        <v>107.8073183716506</v>
      </c>
      <c r="I74" s="118" t="str">
        <f>DoNotChange[[#This Row],[Community]]</f>
        <v xml:space="preserve">Deltana  </v>
      </c>
      <c r="J74" s="109">
        <f>IFERROR(DoNotChange[[#This Row],[LowBurden
Annual]], "Any fee will be at least a medium burden")</f>
        <v>1293.6878204598072</v>
      </c>
      <c r="K74" s="93" t="str">
        <f>DoNotChange[[#This Row],[Community]]</f>
        <v xml:space="preserve">Deltana  </v>
      </c>
      <c r="L74" s="102">
        <f>Table1422[[#This Row],[Monthly Fees]]</f>
        <v>0</v>
      </c>
      <c r="M74" s="93" t="str">
        <f>DoNotChange[[#This Row],[Community]]</f>
        <v xml:space="preserve">Deltana  </v>
      </c>
      <c r="N74" s="102">
        <f>DoNotChange[[#This Row],[Monthly_Fees]]*12</f>
        <v>0</v>
      </c>
      <c r="O74" s="93" t="str">
        <f>DoNotChange[[#This Row],[Community]]</f>
        <v xml:space="preserve">Deltana  </v>
      </c>
      <c r="P74" s="94" t="str">
        <f>Table1422[[#This Row],[Notes]]</f>
        <v>The water and sewer charges are unknown</v>
      </c>
      <c r="Q74" s="95"/>
      <c r="R74" s="93" t="str">
        <f>DoNotChange[[#This Row],[Community]]</f>
        <v xml:space="preserve">Deltana  </v>
      </c>
      <c r="S74" s="85" t="str">
        <f>IF(DoNotChange[[#This Row],[Annual_Fees]]/DoNotChange[[#This Row],[IQ1_Average]]&gt;0, DoNotChange[[#This Row],[Annual_Fees]]/DoNotChange[[#This Row],[IQ1_Average]], "Do not know fees")</f>
        <v>Do not know fees</v>
      </c>
      <c r="T74" s="93" t="str">
        <f>DoNotChange[[#This Row],[Community]]</f>
        <v xml:space="preserve">Deltana  </v>
      </c>
      <c r="U74" s="85" t="str">
        <f>IF(DoNotChange[[#This Row],[Annual_Fees]]/DoNotChange[[#This Row],[IQ2_Average]]&gt;0, DoNotChange[[#This Row],[Annual_Fees]]/DoNotChange[[#This Row],[IQ2_Average]], "Do not know fees")</f>
        <v>Do not know fees</v>
      </c>
      <c r="V74" s="93" t="str">
        <f>DoNotChange[[#This Row],[Community]]</f>
        <v xml:space="preserve">Deltana  </v>
      </c>
      <c r="W74" s="85" t="str">
        <f>IF(DoNotChange[[#This Row],[Annual_Fees]]/DoNotChange[[#This Row],[IQ3_Average]]&gt;0,DoNotChange[[#This Row],[Annual_Fees]]/DoNotChange[[#This Row],[IQ3_Average]], "Do not know fees")</f>
        <v>Do not know fees</v>
      </c>
      <c r="X74" s="93" t="str">
        <f>DoNotChange[[#This Row],[Community]]</f>
        <v xml:space="preserve">Deltana  </v>
      </c>
      <c r="Y74" s="85" t="str">
        <f>IFERROR(AVERAGE(DoNotChange[[#This Row],[RI_IQ1]],DoNotChange[[#This Row],[RI_IQ2]],DoNotChange[[#This Row],[RI_IQ3]]),"ERROR")</f>
        <v>ERROR</v>
      </c>
      <c r="Z74" s="93" t="str">
        <f>DoNotChange[[#This Row],[Community]]</f>
        <v xml:space="preserve">Deltana  </v>
      </c>
      <c r="AA74" s="84">
        <f>IF(DoNotChange[[#This Row],[SNAP_PercentagePoints]]&gt;20%,1, IF(DoNotChange[[#This Row],[SNAP_PercentagePoints]]&lt;=10%, 3, 2))</f>
        <v>3</v>
      </c>
      <c r="AB74" s="93" t="str">
        <f>DoNotChange[[#This Row],[Community]]</f>
        <v xml:space="preserve">Deltana  </v>
      </c>
      <c r="AC74" s="84">
        <f>IF(DoNotChange[[#This Row],[Poverty_PercentagePoints]]&gt;20%,1, IF(DoNotChange[[#This Row],[Poverty_PercentagePoints]]&lt;=10%, 3, 2))</f>
        <v>1</v>
      </c>
      <c r="AD74" s="93" t="str">
        <f>DoNotChange[[#This Row],[Community]]</f>
        <v xml:space="preserve">Deltana  </v>
      </c>
      <c r="AE74" s="84">
        <f>IF(DoNotChange[[#This Row],[FTE_PercentagePoints]]&lt;=30%,1, IF(DoNotChange[[#This Row],[FTE_PercentagePoints]]&gt;50%, 3, 2))</f>
        <v>3</v>
      </c>
      <c r="AF74" s="93" t="str">
        <f>DoNotChange[[#This Row],[Community]]</f>
        <v xml:space="preserve">Deltana  </v>
      </c>
      <c r="AG74" s="86">
        <f>AVERAGE(DoNotChange[[#This Row],[SNAP_FCI]],DoNotChange[[#This Row],[Poverty_FCI]],DoNotChange[[#This Row],[FTE_FCI]])</f>
        <v>2.3333333333333335</v>
      </c>
      <c r="AH74" s="112"/>
      <c r="AI74" s="86">
        <f>IF(DoNotChange[[#This Row],[Village_FCI]]&gt;2.5, 0.24, IF(DoNotChange[[#This Row],[Village_FCI]]&lt;=1.5, 0.06, 0.15))</f>
        <v>0.15</v>
      </c>
      <c r="AJ74" s="86">
        <f>IF(DoNotChange[[#This Row],[Village_FCI]]&gt;2.5, 0.15, IF(DoNotChange[[#This Row],[Village_FCI]]&lt;=1.5, "FALSE", 0.06))</f>
        <v>0.06</v>
      </c>
      <c r="AK74" s="115">
        <f>(1/DoNotChange[[#This Row],[IQ1_Average]]+1/DoNotChange[[#This Row],[IQ2_Average]]+1/DoNotChange[[#This Row],[IQ3_Average]])</f>
        <v>4.6379040639552891E-5</v>
      </c>
      <c r="AL7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4" s="84">
        <f>ROUND(DoNotChange[[#This Row],[MediumBurden
Threshold_Calc]],1)</f>
        <v>269.5</v>
      </c>
      <c r="AN74" s="88">
        <f>(DoNotChange[[#This Row],[3RI_Calculation
Medium]]/DoNotChange[[#This Row],[Y = 1/IQ1+1/IQ2+1/IQ3]])/12</f>
        <v>269.51829592912651</v>
      </c>
      <c r="AO74" s="88">
        <f>DoNotChange[[#This Row],[MediumBurden
Threshold_Calc]]*12</f>
        <v>3234.2195511495183</v>
      </c>
      <c r="AP74" s="137">
        <f>DoNotChange[[#This Row],[LowBurden
Annual]]/12</f>
        <v>107.8073183716506</v>
      </c>
      <c r="AQ74" s="88">
        <f>(DoNotChange[[#This Row],[3RI_Calculation
Low]]/DoNotChange[[#This Row],[Y = 1/IQ1+1/IQ2+1/IQ3]])</f>
        <v>1293.6878204598072</v>
      </c>
      <c r="AR74" s="95"/>
      <c r="AS74" s="93" t="str">
        <f>Table1422[[#This Row],[Community]]</f>
        <v xml:space="preserve">Deltana  </v>
      </c>
      <c r="AT74" s="87">
        <f>Table1422[[#This Row],[IQ1_Average]]</f>
        <v>39024.6</v>
      </c>
      <c r="AU74" s="93" t="str">
        <f>DoNotChange[[#This Row],[Community]]</f>
        <v xml:space="preserve">Deltana  </v>
      </c>
      <c r="AV74" s="96">
        <f>Table1422[[#This Row],[IQ2_Average]]</f>
        <v>84750.2</v>
      </c>
      <c r="AW74" s="93" t="str">
        <f>DoNotChange[[#This Row],[Community]]</f>
        <v xml:space="preserve">Deltana  </v>
      </c>
      <c r="AX74" s="97">
        <f>Table1422[[#This Row],[IQ3_Average]]</f>
        <v>111672</v>
      </c>
      <c r="AY74" s="93" t="str">
        <f>DoNotChange[[#This Row],[Community]]</f>
        <v xml:space="preserve">Deltana  </v>
      </c>
      <c r="AZ74" s="89">
        <f>Table1422[[#This Row],[SNAP_Average 
(Percentage Points)]]/100</f>
        <v>3.3600000000000005E-2</v>
      </c>
      <c r="BA74" s="98" t="str">
        <f>DoNotChange[[#This Row],[Community]]</f>
        <v xml:space="preserve">Deltana  </v>
      </c>
      <c r="BB74" s="89">
        <f>Table1422[[#This Row],[Poverty_Average
(Percentage Points)]]/100</f>
        <v>0.35560000000000003</v>
      </c>
      <c r="BC74" s="98" t="str">
        <f>DoNotChange[[#This Row],[Community]]</f>
        <v xml:space="preserve">Deltana  </v>
      </c>
      <c r="BD74" s="89">
        <f>Table1422[[#This Row],[Full Time Employment_Average
(Percentage Points)]]/100</f>
        <v>0.65879999999999994</v>
      </c>
    </row>
    <row r="75" spans="1:56" s="99" customFormat="1" ht="14.25" x14ac:dyDescent="0.25">
      <c r="A75" s="93" t="str">
        <f>DoNotChange[[#This Row],[Community]]</f>
        <v xml:space="preserve">Denali Park  </v>
      </c>
      <c r="B7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5" s="93" t="str">
        <f>DoNotChange[[#This Row],[Community]]</f>
        <v xml:space="preserve">Denali Park  </v>
      </c>
      <c r="D75" s="109">
        <f>IFERROR(DoNotChange[[#This Row],[Medium Burden Threshold]],"Cannot Calculate")</f>
        <v>455.3</v>
      </c>
      <c r="E75" s="118" t="str">
        <f>DoNotChange[[#This Row],[Community]]</f>
        <v xml:space="preserve">Denali Park  </v>
      </c>
      <c r="F75" s="109">
        <f>IFERROR(DoNotChange[[#This Row],[MediumBurden
Annual]], "Cannot Calculate")</f>
        <v>5463.3636588156505</v>
      </c>
      <c r="G75" s="93" t="str">
        <f>DoNotChange[[#This Row],[Community]]</f>
        <v xml:space="preserve">Denali Park  </v>
      </c>
      <c r="H75" s="140">
        <f>IFERROR(DoNotChange[[#This Row],[LowBurden
Threshold]],"Any fee will be at least a medium burden")</f>
        <v>284.55019056331508</v>
      </c>
      <c r="I75" s="118" t="str">
        <f>DoNotChange[[#This Row],[Community]]</f>
        <v xml:space="preserve">Denali Park  </v>
      </c>
      <c r="J75" s="109">
        <f>IFERROR(DoNotChange[[#This Row],[LowBurden
Annual]], "Any fee will be at least a medium burden")</f>
        <v>3414.6022867597812</v>
      </c>
      <c r="K75" s="93" t="str">
        <f>DoNotChange[[#This Row],[Community]]</f>
        <v xml:space="preserve">Denali Park  </v>
      </c>
      <c r="L75" s="102">
        <f>Table1422[[#This Row],[Monthly Fees]]</f>
        <v>0</v>
      </c>
      <c r="M75" s="93" t="str">
        <f>DoNotChange[[#This Row],[Community]]</f>
        <v xml:space="preserve">Denali Park  </v>
      </c>
      <c r="N75" s="102">
        <f>DoNotChange[[#This Row],[Monthly_Fees]]*12</f>
        <v>0</v>
      </c>
      <c r="O75" s="93" t="str">
        <f>DoNotChange[[#This Row],[Community]]</f>
        <v xml:space="preserve">Denali Park  </v>
      </c>
      <c r="P75" s="94" t="str">
        <f>Table1422[[#This Row],[Notes]]</f>
        <v>The water and sewer charges are unknown</v>
      </c>
      <c r="Q75" s="95"/>
      <c r="R75" s="93" t="str">
        <f>DoNotChange[[#This Row],[Community]]</f>
        <v xml:space="preserve">Denali Park  </v>
      </c>
      <c r="S75" s="85" t="str">
        <f>IF(DoNotChange[[#This Row],[Annual_Fees]]/DoNotChange[[#This Row],[IQ1_Average]]&gt;0, DoNotChange[[#This Row],[Annual_Fees]]/DoNotChange[[#This Row],[IQ1_Average]], "Do not know fees")</f>
        <v>Do not know fees</v>
      </c>
      <c r="T75" s="93" t="str">
        <f>DoNotChange[[#This Row],[Community]]</f>
        <v xml:space="preserve">Denali Park  </v>
      </c>
      <c r="U75" s="85" t="str">
        <f>IF(DoNotChange[[#This Row],[Annual_Fees]]/DoNotChange[[#This Row],[IQ2_Average]]&gt;0, DoNotChange[[#This Row],[Annual_Fees]]/DoNotChange[[#This Row],[IQ2_Average]], "Do not know fees")</f>
        <v>Do not know fees</v>
      </c>
      <c r="V75" s="93" t="str">
        <f>DoNotChange[[#This Row],[Community]]</f>
        <v xml:space="preserve">Denali Park  </v>
      </c>
      <c r="W75" s="85" t="str">
        <f>IF(DoNotChange[[#This Row],[Annual_Fees]]/DoNotChange[[#This Row],[IQ3_Average]]&gt;0,DoNotChange[[#This Row],[Annual_Fees]]/DoNotChange[[#This Row],[IQ3_Average]], "Do not know fees")</f>
        <v>Do not know fees</v>
      </c>
      <c r="X75" s="93" t="str">
        <f>DoNotChange[[#This Row],[Community]]</f>
        <v xml:space="preserve">Denali Park  </v>
      </c>
      <c r="Y75" s="85" t="str">
        <f>IFERROR(AVERAGE(DoNotChange[[#This Row],[RI_IQ1]],DoNotChange[[#This Row],[RI_IQ2]],DoNotChange[[#This Row],[RI_IQ3]]),"ERROR")</f>
        <v>ERROR</v>
      </c>
      <c r="Z75" s="93" t="str">
        <f>DoNotChange[[#This Row],[Community]]</f>
        <v xml:space="preserve">Denali Park  </v>
      </c>
      <c r="AA75" s="84">
        <f>IF(DoNotChange[[#This Row],[SNAP_PercentagePoints]]&gt;20%,1, IF(DoNotChange[[#This Row],[SNAP_PercentagePoints]]&lt;=10%, 3, 2))</f>
        <v>3</v>
      </c>
      <c r="AB75" s="93" t="str">
        <f>DoNotChange[[#This Row],[Community]]</f>
        <v xml:space="preserve">Denali Park  </v>
      </c>
      <c r="AC75" s="84">
        <f>IF(DoNotChange[[#This Row],[Poverty_PercentagePoints]]&gt;20%,1, IF(DoNotChange[[#This Row],[Poverty_PercentagePoints]]&lt;=10%, 3, 2))</f>
        <v>3</v>
      </c>
      <c r="AD75" s="93" t="str">
        <f>DoNotChange[[#This Row],[Community]]</f>
        <v xml:space="preserve">Denali Park  </v>
      </c>
      <c r="AE75" s="84">
        <f>IF(DoNotChange[[#This Row],[FTE_PercentagePoints]]&lt;=30%,1, IF(DoNotChange[[#This Row],[FTE_PercentagePoints]]&gt;50%, 3, 2))</f>
        <v>3</v>
      </c>
      <c r="AF75" s="93" t="str">
        <f>DoNotChange[[#This Row],[Community]]</f>
        <v xml:space="preserve">Denali Park  </v>
      </c>
      <c r="AG75" s="86">
        <f>AVERAGE(DoNotChange[[#This Row],[SNAP_FCI]],DoNotChange[[#This Row],[Poverty_FCI]],DoNotChange[[#This Row],[FTE_FCI]])</f>
        <v>3</v>
      </c>
      <c r="AH75" s="112"/>
      <c r="AI75" s="86">
        <f>IF(DoNotChange[[#This Row],[Village_FCI]]&gt;2.5, 0.24, IF(DoNotChange[[#This Row],[Village_FCI]]&lt;=1.5, 0.06, 0.15))</f>
        <v>0.24</v>
      </c>
      <c r="AJ75" s="86">
        <f>IF(DoNotChange[[#This Row],[Village_FCI]]&gt;2.5, 0.15, IF(DoNotChange[[#This Row],[Village_FCI]]&lt;=1.5, "FALSE", 0.06))</f>
        <v>0.15</v>
      </c>
      <c r="AK75" s="115">
        <f>(1/DoNotChange[[#This Row],[IQ1_Average]]+1/DoNotChange[[#This Row],[IQ2_Average]]+1/DoNotChange[[#This Row],[IQ3_Average]])</f>
        <v>4.3928981299412032E-5</v>
      </c>
      <c r="AL7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5" s="84">
        <f>ROUND(DoNotChange[[#This Row],[MediumBurden
Threshold_Calc]],1)</f>
        <v>455.3</v>
      </c>
      <c r="AN75" s="88">
        <f>(DoNotChange[[#This Row],[3RI_Calculation
Medium]]/DoNotChange[[#This Row],[Y = 1/IQ1+1/IQ2+1/IQ3]])/12</f>
        <v>455.28030490130419</v>
      </c>
      <c r="AO75" s="88">
        <f>DoNotChange[[#This Row],[MediumBurden
Threshold_Calc]]*12</f>
        <v>5463.3636588156505</v>
      </c>
      <c r="AP75" s="137">
        <f>DoNotChange[[#This Row],[LowBurden
Annual]]/12</f>
        <v>284.55019056331508</v>
      </c>
      <c r="AQ75" s="88">
        <f>(DoNotChange[[#This Row],[3RI_Calculation
Low]]/DoNotChange[[#This Row],[Y = 1/IQ1+1/IQ2+1/IQ3]])</f>
        <v>3414.6022867597812</v>
      </c>
      <c r="AR75" s="95"/>
      <c r="AS75" s="93" t="str">
        <f>Table1422[[#This Row],[Community]]</f>
        <v xml:space="preserve">Denali Park  </v>
      </c>
      <c r="AT75" s="87">
        <f>Table1422[[#This Row],[IQ1_Average]]</f>
        <v>56300</v>
      </c>
      <c r="AU75" s="93" t="str">
        <f>DoNotChange[[#This Row],[Community]]</f>
        <v xml:space="preserve">Denali Park  </v>
      </c>
      <c r="AV75" s="96">
        <f>Table1422[[#This Row],[IQ2_Average]]</f>
        <v>70107.600000000006</v>
      </c>
      <c r="AW75" s="93" t="str">
        <f>DoNotChange[[#This Row],[Community]]</f>
        <v xml:space="preserve">Denali Park  </v>
      </c>
      <c r="AX75" s="97">
        <f>Table1422[[#This Row],[IQ3_Average]]</f>
        <v>84011</v>
      </c>
      <c r="AY75" s="93" t="str">
        <f>DoNotChange[[#This Row],[Community]]</f>
        <v xml:space="preserve">Denali Park  </v>
      </c>
      <c r="AZ75" s="89">
        <f>Table1422[[#This Row],[SNAP_Average 
(Percentage Points)]]/100</f>
        <v>0</v>
      </c>
      <c r="BA75" s="98" t="str">
        <f>DoNotChange[[#This Row],[Community]]</f>
        <v xml:space="preserve">Denali Park  </v>
      </c>
      <c r="BB75" s="89">
        <f>Table1422[[#This Row],[Poverty_Average
(Percentage Points)]]/100</f>
        <v>0</v>
      </c>
      <c r="BC75" s="98" t="str">
        <f>DoNotChange[[#This Row],[Community]]</f>
        <v xml:space="preserve">Denali Park  </v>
      </c>
      <c r="BD75" s="89">
        <f>Table1422[[#This Row],[Full Time Employment_Average
(Percentage Points)]]/100</f>
        <v>0.85299999999999998</v>
      </c>
    </row>
    <row r="76" spans="1:56" s="99" customFormat="1" ht="14.25" x14ac:dyDescent="0.25">
      <c r="A76" s="93" t="str">
        <f>DoNotChange[[#This Row],[Community]]</f>
        <v xml:space="preserve">Diamond Ridge  </v>
      </c>
      <c r="B7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6" s="93" t="str">
        <f>DoNotChange[[#This Row],[Community]]</f>
        <v xml:space="preserve">Diamond Ridge  </v>
      </c>
      <c r="D76" s="109">
        <f>IFERROR(DoNotChange[[#This Row],[Medium Burden Threshold]],"Cannot Calculate")</f>
        <v>375.8</v>
      </c>
      <c r="E76" s="118" t="str">
        <f>DoNotChange[[#This Row],[Community]]</f>
        <v xml:space="preserve">Diamond Ridge  </v>
      </c>
      <c r="F76" s="109">
        <f>IFERROR(DoNotChange[[#This Row],[MediumBurden
Annual]], "Cannot Calculate")</f>
        <v>4509.209228834533</v>
      </c>
      <c r="G76" s="93" t="str">
        <f>DoNotChange[[#This Row],[Community]]</f>
        <v xml:space="preserve">Diamond Ridge  </v>
      </c>
      <c r="H76" s="140">
        <f>IFERROR(DoNotChange[[#This Row],[LowBurden
Threshold]],"Any fee will be at least a medium burden")</f>
        <v>234.85464733513189</v>
      </c>
      <c r="I76" s="118" t="str">
        <f>DoNotChange[[#This Row],[Community]]</f>
        <v xml:space="preserve">Diamond Ridge  </v>
      </c>
      <c r="J76" s="109">
        <f>IFERROR(DoNotChange[[#This Row],[LowBurden
Annual]], "Any fee will be at least a medium burden")</f>
        <v>2818.2557680215828</v>
      </c>
      <c r="K76" s="93" t="str">
        <f>DoNotChange[[#This Row],[Community]]</f>
        <v xml:space="preserve">Diamond Ridge  </v>
      </c>
      <c r="L76" s="102">
        <f>Table1422[[#This Row],[Monthly Fees]]</f>
        <v>0</v>
      </c>
      <c r="M76" s="93" t="str">
        <f>DoNotChange[[#This Row],[Community]]</f>
        <v xml:space="preserve">Diamond Ridge  </v>
      </c>
      <c r="N76" s="102">
        <f>DoNotChange[[#This Row],[Monthly_Fees]]*12</f>
        <v>0</v>
      </c>
      <c r="O76" s="93" t="str">
        <f>DoNotChange[[#This Row],[Community]]</f>
        <v xml:space="preserve">Diamond Ridge  </v>
      </c>
      <c r="P76" s="94" t="str">
        <f>Table1422[[#This Row],[Notes]]</f>
        <v>The water and sewer charges are unknown</v>
      </c>
      <c r="Q76" s="95"/>
      <c r="R76" s="93" t="str">
        <f>DoNotChange[[#This Row],[Community]]</f>
        <v xml:space="preserve">Diamond Ridge  </v>
      </c>
      <c r="S76" s="85" t="str">
        <f>IF(DoNotChange[[#This Row],[Annual_Fees]]/DoNotChange[[#This Row],[IQ1_Average]]&gt;0, DoNotChange[[#This Row],[Annual_Fees]]/DoNotChange[[#This Row],[IQ1_Average]], "Do not know fees")</f>
        <v>Do not know fees</v>
      </c>
      <c r="T76" s="93" t="str">
        <f>DoNotChange[[#This Row],[Community]]</f>
        <v xml:space="preserve">Diamond Ridge  </v>
      </c>
      <c r="U76" s="85" t="str">
        <f>IF(DoNotChange[[#This Row],[Annual_Fees]]/DoNotChange[[#This Row],[IQ2_Average]]&gt;0, DoNotChange[[#This Row],[Annual_Fees]]/DoNotChange[[#This Row],[IQ2_Average]], "Do not know fees")</f>
        <v>Do not know fees</v>
      </c>
      <c r="V76" s="93" t="str">
        <f>DoNotChange[[#This Row],[Community]]</f>
        <v xml:space="preserve">Diamond Ridge  </v>
      </c>
      <c r="W76" s="85" t="str">
        <f>IF(DoNotChange[[#This Row],[Annual_Fees]]/DoNotChange[[#This Row],[IQ3_Average]]&gt;0,DoNotChange[[#This Row],[Annual_Fees]]/DoNotChange[[#This Row],[IQ3_Average]], "Do not know fees")</f>
        <v>Do not know fees</v>
      </c>
      <c r="X76" s="93" t="str">
        <f>DoNotChange[[#This Row],[Community]]</f>
        <v xml:space="preserve">Diamond Ridge  </v>
      </c>
      <c r="Y76" s="85" t="str">
        <f>IFERROR(AVERAGE(DoNotChange[[#This Row],[RI_IQ1]],DoNotChange[[#This Row],[RI_IQ2]],DoNotChange[[#This Row],[RI_IQ3]]),"ERROR")</f>
        <v>ERROR</v>
      </c>
      <c r="Z76" s="93" t="str">
        <f>DoNotChange[[#This Row],[Community]]</f>
        <v xml:space="preserve">Diamond Ridge  </v>
      </c>
      <c r="AA76" s="84">
        <f>IF(DoNotChange[[#This Row],[SNAP_PercentagePoints]]&gt;20%,1, IF(DoNotChange[[#This Row],[SNAP_PercentagePoints]]&lt;=10%, 3, 2))</f>
        <v>3</v>
      </c>
      <c r="AB76" s="93" t="str">
        <f>DoNotChange[[#This Row],[Community]]</f>
        <v xml:space="preserve">Diamond Ridge  </v>
      </c>
      <c r="AC76" s="84">
        <f>IF(DoNotChange[[#This Row],[Poverty_PercentagePoints]]&gt;20%,1, IF(DoNotChange[[#This Row],[Poverty_PercentagePoints]]&lt;=10%, 3, 2))</f>
        <v>3</v>
      </c>
      <c r="AD76" s="93" t="str">
        <f>DoNotChange[[#This Row],[Community]]</f>
        <v xml:space="preserve">Diamond Ridge  </v>
      </c>
      <c r="AE76" s="84">
        <f>IF(DoNotChange[[#This Row],[FTE_PercentagePoints]]&lt;=30%,1, IF(DoNotChange[[#This Row],[FTE_PercentagePoints]]&gt;50%, 3, 2))</f>
        <v>2</v>
      </c>
      <c r="AF76" s="93" t="str">
        <f>DoNotChange[[#This Row],[Community]]</f>
        <v xml:space="preserve">Diamond Ridge  </v>
      </c>
      <c r="AG76" s="86">
        <f>AVERAGE(DoNotChange[[#This Row],[SNAP_FCI]],DoNotChange[[#This Row],[Poverty_FCI]],DoNotChange[[#This Row],[FTE_FCI]])</f>
        <v>2.6666666666666665</v>
      </c>
      <c r="AH76" s="112"/>
      <c r="AI76" s="86">
        <f>IF(DoNotChange[[#This Row],[Village_FCI]]&gt;2.5, 0.24, IF(DoNotChange[[#This Row],[Village_FCI]]&lt;=1.5, 0.06, 0.15))</f>
        <v>0.24</v>
      </c>
      <c r="AJ76" s="86">
        <f>IF(DoNotChange[[#This Row],[Village_FCI]]&gt;2.5, 0.15, IF(DoNotChange[[#This Row],[Village_FCI]]&lt;=1.5, "FALSE", 0.06))</f>
        <v>0.15</v>
      </c>
      <c r="AK76" s="115">
        <f>(1/DoNotChange[[#This Row],[IQ1_Average]]+1/DoNotChange[[#This Row],[IQ2_Average]]+1/DoNotChange[[#This Row],[IQ3_Average]])</f>
        <v>5.3224409828956041E-5</v>
      </c>
      <c r="AL7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76" s="84">
        <f>ROUND(DoNotChange[[#This Row],[MediumBurden
Threshold_Calc]],1)</f>
        <v>375.8</v>
      </c>
      <c r="AN76" s="88">
        <f>(DoNotChange[[#This Row],[3RI_Calculation
Medium]]/DoNotChange[[#This Row],[Y = 1/IQ1+1/IQ2+1/IQ3]])/12</f>
        <v>375.7674357362111</v>
      </c>
      <c r="AO76" s="88">
        <f>DoNotChange[[#This Row],[MediumBurden
Threshold_Calc]]*12</f>
        <v>4509.209228834533</v>
      </c>
      <c r="AP76" s="137">
        <f>DoNotChange[[#This Row],[LowBurden
Annual]]/12</f>
        <v>234.85464733513189</v>
      </c>
      <c r="AQ76" s="88">
        <f>(DoNotChange[[#This Row],[3RI_Calculation
Low]]/DoNotChange[[#This Row],[Y = 1/IQ1+1/IQ2+1/IQ3]])</f>
        <v>2818.2557680215828</v>
      </c>
      <c r="AR76" s="95"/>
      <c r="AS76" s="93" t="str">
        <f>Table1422[[#This Row],[Community]]</f>
        <v xml:space="preserve">Diamond Ridge  </v>
      </c>
      <c r="AT76" s="87">
        <f>Table1422[[#This Row],[IQ1_Average]]</f>
        <v>33363.800000000003</v>
      </c>
      <c r="AU76" s="93" t="str">
        <f>DoNotChange[[#This Row],[Community]]</f>
        <v xml:space="preserve">Diamond Ridge  </v>
      </c>
      <c r="AV76" s="96">
        <f>Table1422[[#This Row],[IQ2_Average]]</f>
        <v>73107.399999999994</v>
      </c>
      <c r="AW76" s="93" t="str">
        <f>DoNotChange[[#This Row],[Community]]</f>
        <v xml:space="preserve">Diamond Ridge  </v>
      </c>
      <c r="AX76" s="97">
        <f>Table1422[[#This Row],[IQ3_Average]]</f>
        <v>104457.2</v>
      </c>
      <c r="AY76" s="93" t="str">
        <f>DoNotChange[[#This Row],[Community]]</f>
        <v xml:space="preserve">Diamond Ridge  </v>
      </c>
      <c r="AZ76" s="89">
        <f>Table1422[[#This Row],[SNAP_Average 
(Percentage Points)]]/100</f>
        <v>3.1E-2</v>
      </c>
      <c r="BA76" s="98" t="str">
        <f>DoNotChange[[#This Row],[Community]]</f>
        <v xml:space="preserve">Diamond Ridge  </v>
      </c>
      <c r="BB76" s="89">
        <f>Table1422[[#This Row],[Poverty_Average
(Percentage Points)]]/100</f>
        <v>2.3200000000000002E-2</v>
      </c>
      <c r="BC76" s="98" t="str">
        <f>DoNotChange[[#This Row],[Community]]</f>
        <v xml:space="preserve">Diamond Ridge  </v>
      </c>
      <c r="BD76" s="89">
        <f>Table1422[[#This Row],[Full Time Employment_Average
(Percentage Points)]]/100</f>
        <v>0.49819999999999998</v>
      </c>
    </row>
    <row r="77" spans="1:56" s="99" customFormat="1" ht="14.25" x14ac:dyDescent="0.25">
      <c r="A77" s="93" t="str">
        <f>DoNotChange[[#This Row],[Community]]</f>
        <v xml:space="preserve">Dillingham </v>
      </c>
      <c r="B7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7" s="93" t="str">
        <f>DoNotChange[[#This Row],[Community]]</f>
        <v xml:space="preserve">Dillingham </v>
      </c>
      <c r="D77" s="109">
        <f>IFERROR(DoNotChange[[#This Row],[Medium Burden Threshold]],"Cannot Calculate")</f>
        <v>262.10000000000002</v>
      </c>
      <c r="E77" s="118" t="str">
        <f>DoNotChange[[#This Row],[Community]]</f>
        <v xml:space="preserve">Dillingham </v>
      </c>
      <c r="F77" s="109">
        <f>IFERROR(DoNotChange[[#This Row],[MediumBurden
Annual]], "Cannot Calculate")</f>
        <v>3145.401037676289</v>
      </c>
      <c r="G77" s="93" t="str">
        <f>DoNotChange[[#This Row],[Community]]</f>
        <v xml:space="preserve">Dillingham </v>
      </c>
      <c r="H77" s="140">
        <f>IFERROR(DoNotChange[[#This Row],[LowBurden
Threshold]],"Any fee will be at least a medium burden")</f>
        <v>104.84670125587631</v>
      </c>
      <c r="I77" s="118" t="str">
        <f>DoNotChange[[#This Row],[Community]]</f>
        <v xml:space="preserve">Dillingham </v>
      </c>
      <c r="J77" s="109">
        <f>IFERROR(DoNotChange[[#This Row],[LowBurden
Annual]], "Any fee will be at least a medium burden")</f>
        <v>1258.1604150705157</v>
      </c>
      <c r="K77" s="93" t="str">
        <f>DoNotChange[[#This Row],[Community]]</f>
        <v xml:space="preserve">Dillingham </v>
      </c>
      <c r="L77" s="102">
        <f>Table1422[[#This Row],[Monthly Fees]]</f>
        <v>0</v>
      </c>
      <c r="M77" s="93" t="str">
        <f>DoNotChange[[#This Row],[Community]]</f>
        <v xml:space="preserve">Dillingham </v>
      </c>
      <c r="N77" s="102">
        <f>DoNotChange[[#This Row],[Monthly_Fees]]*12</f>
        <v>0</v>
      </c>
      <c r="O77" s="93" t="str">
        <f>DoNotChange[[#This Row],[Community]]</f>
        <v xml:space="preserve">Dillingham </v>
      </c>
      <c r="P77" s="94" t="str">
        <f>Table1422[[#This Row],[Notes]]</f>
        <v>The water and sewer charges are unknown</v>
      </c>
      <c r="Q77" s="95"/>
      <c r="R77" s="93" t="str">
        <f>DoNotChange[[#This Row],[Community]]</f>
        <v xml:space="preserve">Dillingham </v>
      </c>
      <c r="S77" s="85" t="str">
        <f>IF(DoNotChange[[#This Row],[Annual_Fees]]/DoNotChange[[#This Row],[IQ1_Average]]&gt;0, DoNotChange[[#This Row],[Annual_Fees]]/DoNotChange[[#This Row],[IQ1_Average]], "Do not know fees")</f>
        <v>Do not know fees</v>
      </c>
      <c r="T77" s="93" t="str">
        <f>DoNotChange[[#This Row],[Community]]</f>
        <v xml:space="preserve">Dillingham </v>
      </c>
      <c r="U77" s="85" t="str">
        <f>IF(DoNotChange[[#This Row],[Annual_Fees]]/DoNotChange[[#This Row],[IQ2_Average]]&gt;0, DoNotChange[[#This Row],[Annual_Fees]]/DoNotChange[[#This Row],[IQ2_Average]], "Do not know fees")</f>
        <v>Do not know fees</v>
      </c>
      <c r="V77" s="93" t="str">
        <f>DoNotChange[[#This Row],[Community]]</f>
        <v xml:space="preserve">Dillingham </v>
      </c>
      <c r="W77" s="85" t="str">
        <f>IF(DoNotChange[[#This Row],[Annual_Fees]]/DoNotChange[[#This Row],[IQ3_Average]]&gt;0,DoNotChange[[#This Row],[Annual_Fees]]/DoNotChange[[#This Row],[IQ3_Average]], "Do not know fees")</f>
        <v>Do not know fees</v>
      </c>
      <c r="X77" s="93" t="str">
        <f>DoNotChange[[#This Row],[Community]]</f>
        <v xml:space="preserve">Dillingham </v>
      </c>
      <c r="Y77" s="85" t="str">
        <f>IFERROR(AVERAGE(DoNotChange[[#This Row],[RI_IQ1]],DoNotChange[[#This Row],[RI_IQ2]],DoNotChange[[#This Row],[RI_IQ3]]),"ERROR")</f>
        <v>ERROR</v>
      </c>
      <c r="Z77" s="93" t="str">
        <f>DoNotChange[[#This Row],[Community]]</f>
        <v xml:space="preserve">Dillingham </v>
      </c>
      <c r="AA77" s="84">
        <f>IF(DoNotChange[[#This Row],[SNAP_PercentagePoints]]&gt;20%,1, IF(DoNotChange[[#This Row],[SNAP_PercentagePoints]]&lt;=10%, 3, 2))</f>
        <v>2</v>
      </c>
      <c r="AB77" s="93" t="str">
        <f>DoNotChange[[#This Row],[Community]]</f>
        <v xml:space="preserve">Dillingham </v>
      </c>
      <c r="AC77" s="84">
        <f>IF(DoNotChange[[#This Row],[Poverty_PercentagePoints]]&gt;20%,1, IF(DoNotChange[[#This Row],[Poverty_PercentagePoints]]&lt;=10%, 3, 2))</f>
        <v>1</v>
      </c>
      <c r="AD77" s="93" t="str">
        <f>DoNotChange[[#This Row],[Community]]</f>
        <v xml:space="preserve">Dillingham </v>
      </c>
      <c r="AE77" s="84">
        <f>IF(DoNotChange[[#This Row],[FTE_PercentagePoints]]&lt;=30%,1, IF(DoNotChange[[#This Row],[FTE_PercentagePoints]]&gt;50%, 3, 2))</f>
        <v>3</v>
      </c>
      <c r="AF77" s="93" t="str">
        <f>DoNotChange[[#This Row],[Community]]</f>
        <v xml:space="preserve">Dillingham </v>
      </c>
      <c r="AG77" s="86">
        <f>AVERAGE(DoNotChange[[#This Row],[SNAP_FCI]],DoNotChange[[#This Row],[Poverty_FCI]],DoNotChange[[#This Row],[FTE_FCI]])</f>
        <v>2</v>
      </c>
      <c r="AH77" s="112"/>
      <c r="AI77" s="86">
        <f>IF(DoNotChange[[#This Row],[Village_FCI]]&gt;2.5, 0.24, IF(DoNotChange[[#This Row],[Village_FCI]]&lt;=1.5, 0.06, 0.15))</f>
        <v>0.15</v>
      </c>
      <c r="AJ77" s="86">
        <f>IF(DoNotChange[[#This Row],[Village_FCI]]&gt;2.5, 0.15, IF(DoNotChange[[#This Row],[Village_FCI]]&lt;=1.5, "FALSE", 0.06))</f>
        <v>0.06</v>
      </c>
      <c r="AK77" s="115">
        <f>(1/DoNotChange[[#This Row],[IQ1_Average]]+1/DoNotChange[[#This Row],[IQ2_Average]]+1/DoNotChange[[#This Row],[IQ3_Average]])</f>
        <v>4.76886725105218E-5</v>
      </c>
      <c r="AL7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7" s="84">
        <f>ROUND(DoNotChange[[#This Row],[MediumBurden
Threshold_Calc]],1)</f>
        <v>262.10000000000002</v>
      </c>
      <c r="AN77" s="88">
        <f>(DoNotChange[[#This Row],[3RI_Calculation
Medium]]/DoNotChange[[#This Row],[Y = 1/IQ1+1/IQ2+1/IQ3]])/12</f>
        <v>262.11675313969073</v>
      </c>
      <c r="AO77" s="88">
        <f>DoNotChange[[#This Row],[MediumBurden
Threshold_Calc]]*12</f>
        <v>3145.401037676289</v>
      </c>
      <c r="AP77" s="137">
        <f>DoNotChange[[#This Row],[LowBurden
Annual]]/12</f>
        <v>104.84670125587631</v>
      </c>
      <c r="AQ77" s="88">
        <f>(DoNotChange[[#This Row],[3RI_Calculation
Low]]/DoNotChange[[#This Row],[Y = 1/IQ1+1/IQ2+1/IQ3]])</f>
        <v>1258.1604150705157</v>
      </c>
      <c r="AR77" s="95"/>
      <c r="AS77" s="93" t="str">
        <f>Table1422[[#This Row],[Community]]</f>
        <v xml:space="preserve">Dillingham </v>
      </c>
      <c r="AT77" s="87">
        <f>Table1422[[#This Row],[IQ1_Average]]</f>
        <v>40644.800000000003</v>
      </c>
      <c r="AU77" s="93" t="str">
        <f>DoNotChange[[#This Row],[Community]]</f>
        <v xml:space="preserve">Dillingham </v>
      </c>
      <c r="AV77" s="96">
        <f>Table1422[[#This Row],[IQ2_Average]]</f>
        <v>72925.2</v>
      </c>
      <c r="AW77" s="93" t="str">
        <f>DoNotChange[[#This Row],[Community]]</f>
        <v xml:space="preserve">Dillingham </v>
      </c>
      <c r="AX77" s="97">
        <f>Table1422[[#This Row],[IQ3_Average]]</f>
        <v>106694</v>
      </c>
      <c r="AY77" s="93" t="str">
        <f>DoNotChange[[#This Row],[Community]]</f>
        <v xml:space="preserve">Dillingham </v>
      </c>
      <c r="AZ77" s="89">
        <f>Table1422[[#This Row],[SNAP_Average 
(Percentage Points)]]/100</f>
        <v>0.1278</v>
      </c>
      <c r="BA77" s="98" t="str">
        <f>DoNotChange[[#This Row],[Community]]</f>
        <v xml:space="preserve">Dillingham </v>
      </c>
      <c r="BB77" s="89">
        <f>Table1422[[#This Row],[Poverty_Average
(Percentage Points)]]/100</f>
        <v>0.33119999999999999</v>
      </c>
      <c r="BC77" s="98" t="str">
        <f>DoNotChange[[#This Row],[Community]]</f>
        <v xml:space="preserve">Dillingham </v>
      </c>
      <c r="BD77" s="89">
        <f>Table1422[[#This Row],[Full Time Employment_Average
(Percentage Points)]]/100</f>
        <v>0.65020000000000011</v>
      </c>
    </row>
    <row r="78" spans="1:56" s="99" customFormat="1" ht="14.25" x14ac:dyDescent="0.25">
      <c r="A78" s="93" t="str">
        <f>DoNotChange[[#This Row],[Community]]</f>
        <v xml:space="preserve">Diomede </v>
      </c>
      <c r="B7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8" s="93" t="str">
        <f>DoNotChange[[#This Row],[Community]]</f>
        <v xml:space="preserve">Diomede </v>
      </c>
      <c r="D78" s="109">
        <f>IFERROR(DoNotChange[[#This Row],[Medium Burden Threshold]],"Cannot Calculate")</f>
        <v>10.4</v>
      </c>
      <c r="E78" s="118" t="str">
        <f>DoNotChange[[#This Row],[Community]]</f>
        <v xml:space="preserve">Diomede </v>
      </c>
      <c r="F78" s="109">
        <f>IFERROR(DoNotChange[[#This Row],[MediumBurden
Annual]], "Cannot Calculate")</f>
        <v>124.4449966095502</v>
      </c>
      <c r="G78" s="93" t="str">
        <f>DoNotChange[[#This Row],[Community]]</f>
        <v xml:space="preserve">Diomede </v>
      </c>
      <c r="H78" s="140" t="str">
        <f>IFERROR(DoNotChange[[#This Row],[LowBurden
Threshold]],"Any fee will be at least a medium burden")</f>
        <v>Any fee will be at least a medium burden</v>
      </c>
      <c r="I78" s="118" t="str">
        <f>DoNotChange[[#This Row],[Community]]</f>
        <v xml:space="preserve">Diomede </v>
      </c>
      <c r="J78" s="109" t="str">
        <f>IFERROR(DoNotChange[[#This Row],[LowBurden
Annual]], "Any fee will be at least a medium burden")</f>
        <v>Any fee will be at least a medium burden</v>
      </c>
      <c r="K78" s="93" t="str">
        <f>DoNotChange[[#This Row],[Community]]</f>
        <v xml:space="preserve">Diomede </v>
      </c>
      <c r="L78" s="102">
        <f>Table1422[[#This Row],[Monthly Fees]]</f>
        <v>0</v>
      </c>
      <c r="M78" s="93" t="str">
        <f>DoNotChange[[#This Row],[Community]]</f>
        <v xml:space="preserve">Diomede </v>
      </c>
      <c r="N78" s="102">
        <f>DoNotChange[[#This Row],[Monthly_Fees]]*12</f>
        <v>0</v>
      </c>
      <c r="O78" s="93" t="str">
        <f>DoNotChange[[#This Row],[Community]]</f>
        <v xml:space="preserve">Diomede </v>
      </c>
      <c r="P78" s="94" t="str">
        <f>Table1422[[#This Row],[Notes]]</f>
        <v>The water and sewer charges are unknown</v>
      </c>
      <c r="Q78" s="95"/>
      <c r="R78" s="93" t="str">
        <f>DoNotChange[[#This Row],[Community]]</f>
        <v xml:space="preserve">Diomede </v>
      </c>
      <c r="S78" s="85" t="str">
        <f>IF(DoNotChange[[#This Row],[Annual_Fees]]/DoNotChange[[#This Row],[IQ1_Average]]&gt;0, DoNotChange[[#This Row],[Annual_Fees]]/DoNotChange[[#This Row],[IQ1_Average]], "Do not know fees")</f>
        <v>Do not know fees</v>
      </c>
      <c r="T78" s="93" t="str">
        <f>DoNotChange[[#This Row],[Community]]</f>
        <v xml:space="preserve">Diomede </v>
      </c>
      <c r="U78" s="85" t="str">
        <f>IF(DoNotChange[[#This Row],[Annual_Fees]]/DoNotChange[[#This Row],[IQ2_Average]]&gt;0, DoNotChange[[#This Row],[Annual_Fees]]/DoNotChange[[#This Row],[IQ2_Average]], "Do not know fees")</f>
        <v>Do not know fees</v>
      </c>
      <c r="V78" s="93" t="str">
        <f>DoNotChange[[#This Row],[Community]]</f>
        <v xml:space="preserve">Diomede </v>
      </c>
      <c r="W78" s="85" t="str">
        <f>IF(DoNotChange[[#This Row],[Annual_Fees]]/DoNotChange[[#This Row],[IQ3_Average]]&gt;0,DoNotChange[[#This Row],[Annual_Fees]]/DoNotChange[[#This Row],[IQ3_Average]], "Do not know fees")</f>
        <v>Do not know fees</v>
      </c>
      <c r="X78" s="93" t="str">
        <f>DoNotChange[[#This Row],[Community]]</f>
        <v xml:space="preserve">Diomede </v>
      </c>
      <c r="Y78" s="85" t="str">
        <f>IFERROR(AVERAGE(DoNotChange[[#This Row],[RI_IQ1]],DoNotChange[[#This Row],[RI_IQ2]],DoNotChange[[#This Row],[RI_IQ3]]),"ERROR")</f>
        <v>ERROR</v>
      </c>
      <c r="Z78" s="93" t="str">
        <f>DoNotChange[[#This Row],[Community]]</f>
        <v xml:space="preserve">Diomede </v>
      </c>
      <c r="AA78" s="84">
        <f>IF(DoNotChange[[#This Row],[SNAP_PercentagePoints]]&gt;20%,1, IF(DoNotChange[[#This Row],[SNAP_PercentagePoints]]&lt;=10%, 3, 2))</f>
        <v>1</v>
      </c>
      <c r="AB78" s="93" t="str">
        <f>DoNotChange[[#This Row],[Community]]</f>
        <v xml:space="preserve">Diomede </v>
      </c>
      <c r="AC78" s="84">
        <f>IF(DoNotChange[[#This Row],[Poverty_PercentagePoints]]&gt;20%,1, IF(DoNotChange[[#This Row],[Poverty_PercentagePoints]]&lt;=10%, 3, 2))</f>
        <v>1</v>
      </c>
      <c r="AD78" s="93" t="str">
        <f>DoNotChange[[#This Row],[Community]]</f>
        <v xml:space="preserve">Diomede </v>
      </c>
      <c r="AE78" s="84">
        <f>IF(DoNotChange[[#This Row],[FTE_PercentagePoints]]&lt;=30%,1, IF(DoNotChange[[#This Row],[FTE_PercentagePoints]]&gt;50%, 3, 2))</f>
        <v>1</v>
      </c>
      <c r="AF78" s="93" t="str">
        <f>DoNotChange[[#This Row],[Community]]</f>
        <v xml:space="preserve">Diomede </v>
      </c>
      <c r="AG78" s="86">
        <f>AVERAGE(DoNotChange[[#This Row],[SNAP_FCI]],DoNotChange[[#This Row],[Poverty_FCI]],DoNotChange[[#This Row],[FTE_FCI]])</f>
        <v>1</v>
      </c>
      <c r="AH78" s="112"/>
      <c r="AI78" s="86">
        <f>IF(DoNotChange[[#This Row],[Village_FCI]]&gt;2.5, 0.24, IF(DoNotChange[[#This Row],[Village_FCI]]&lt;=1.5, 0.06, 0.15))</f>
        <v>0.06</v>
      </c>
      <c r="AJ78" s="86" t="str">
        <f>IF(DoNotChange[[#This Row],[Village_FCI]]&gt;2.5, 0.15, IF(DoNotChange[[#This Row],[Village_FCI]]&lt;=1.5, "FALSE", 0.06))</f>
        <v>FALSE</v>
      </c>
      <c r="AK78" s="115">
        <f>(1/DoNotChange[[#This Row],[IQ1_Average]]+1/DoNotChange[[#This Row],[IQ2_Average]]+1/DoNotChange[[#This Row],[IQ3_Average]])</f>
        <v>4.8214071786471048E-4</v>
      </c>
      <c r="AL7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78" s="84">
        <f>ROUND(DoNotChange[[#This Row],[MediumBurden
Threshold_Calc]],1)</f>
        <v>10.4</v>
      </c>
      <c r="AN78" s="88">
        <f>(DoNotChange[[#This Row],[3RI_Calculation
Medium]]/DoNotChange[[#This Row],[Y = 1/IQ1+1/IQ2+1/IQ3]])/12</f>
        <v>10.370416384129184</v>
      </c>
      <c r="AO78" s="88">
        <f>DoNotChange[[#This Row],[MediumBurden
Threshold_Calc]]*12</f>
        <v>124.4449966095502</v>
      </c>
      <c r="AP78" s="137" t="e">
        <f>DoNotChange[[#This Row],[LowBurden
Annual]]/12</f>
        <v>#VALUE!</v>
      </c>
      <c r="AQ78" s="88" t="e">
        <f>(DoNotChange[[#This Row],[3RI_Calculation
Low]]/DoNotChange[[#This Row],[Y = 1/IQ1+1/IQ2+1/IQ3]])</f>
        <v>#VALUE!</v>
      </c>
      <c r="AR78" s="95"/>
      <c r="AS78" s="93" t="str">
        <f>Table1422[[#This Row],[Community]]</f>
        <v xml:space="preserve">Diomede </v>
      </c>
      <c r="AT78" s="87">
        <f>Table1422[[#This Row],[IQ1_Average]]</f>
        <v>3115</v>
      </c>
      <c r="AU78" s="93" t="str">
        <f>DoNotChange[[#This Row],[Community]]</f>
        <v xml:space="preserve">Diomede </v>
      </c>
      <c r="AV78" s="96">
        <f>Table1422[[#This Row],[IQ2_Average]]</f>
        <v>8033.2</v>
      </c>
      <c r="AW78" s="93" t="str">
        <f>DoNotChange[[#This Row],[Community]]</f>
        <v xml:space="preserve">Diomede </v>
      </c>
      <c r="AX78" s="97">
        <f>Table1422[[#This Row],[IQ3_Average]]</f>
        <v>27300</v>
      </c>
      <c r="AY78" s="93" t="str">
        <f>DoNotChange[[#This Row],[Community]]</f>
        <v xml:space="preserve">Diomede </v>
      </c>
      <c r="AZ78" s="89">
        <f>Table1422[[#This Row],[SNAP_Average 
(Percentage Points)]]/100</f>
        <v>0.56059999999999999</v>
      </c>
      <c r="BA78" s="98" t="str">
        <f>DoNotChange[[#This Row],[Community]]</f>
        <v xml:space="preserve">Diomede </v>
      </c>
      <c r="BB78" s="89">
        <f>Table1422[[#This Row],[Poverty_Average
(Percentage Points)]]/100</f>
        <v>0.64900000000000002</v>
      </c>
      <c r="BC78" s="98" t="str">
        <f>DoNotChange[[#This Row],[Community]]</f>
        <v xml:space="preserve">Diomede </v>
      </c>
      <c r="BD78" s="89">
        <f>Table1422[[#This Row],[Full Time Employment_Average
(Percentage Points)]]/100</f>
        <v>0.22399999999999998</v>
      </c>
    </row>
    <row r="79" spans="1:56" s="99" customFormat="1" ht="14.25" x14ac:dyDescent="0.25">
      <c r="A79" s="93" t="str">
        <f>DoNotChange[[#This Row],[Community]]</f>
        <v xml:space="preserve">Dot Lake  </v>
      </c>
      <c r="B7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79" s="93" t="str">
        <f>DoNotChange[[#This Row],[Community]]</f>
        <v xml:space="preserve">Dot Lake  </v>
      </c>
      <c r="D79" s="109" t="str">
        <f>IFERROR(DoNotChange[[#This Row],[Medium Burden Threshold]],"Cannot Calculate")</f>
        <v>Cannot Calculate</v>
      </c>
      <c r="E79" s="118" t="str">
        <f>DoNotChange[[#This Row],[Community]]</f>
        <v xml:space="preserve">Dot Lake  </v>
      </c>
      <c r="F79" s="109" t="str">
        <f>IFERROR(DoNotChange[[#This Row],[MediumBurden
Annual]], "Cannot Calculate")</f>
        <v>Cannot Calculate</v>
      </c>
      <c r="G79" s="93" t="str">
        <f>DoNotChange[[#This Row],[Community]]</f>
        <v xml:space="preserve">Dot Lake  </v>
      </c>
      <c r="H79" s="140" t="str">
        <f>IFERROR(DoNotChange[[#This Row],[LowBurden
Threshold]],"Any fee will be at least a medium burden")</f>
        <v>Any fee will be at least a medium burden</v>
      </c>
      <c r="I79" s="118" t="str">
        <f>DoNotChange[[#This Row],[Community]]</f>
        <v xml:space="preserve">Dot Lake  </v>
      </c>
      <c r="J79" s="109" t="str">
        <f>IFERROR(DoNotChange[[#This Row],[LowBurden
Annual]], "Any fee will be at least a medium burden")</f>
        <v>Any fee will be at least a medium burden</v>
      </c>
      <c r="K79" s="93" t="str">
        <f>DoNotChange[[#This Row],[Community]]</f>
        <v xml:space="preserve">Dot Lake  </v>
      </c>
      <c r="L79" s="102">
        <f>Table1422[[#This Row],[Monthly Fees]]</f>
        <v>0</v>
      </c>
      <c r="M79" s="93" t="str">
        <f>DoNotChange[[#This Row],[Community]]</f>
        <v xml:space="preserve">Dot Lake  </v>
      </c>
      <c r="N79" s="102">
        <f>DoNotChange[[#This Row],[Monthly_Fees]]*12</f>
        <v>0</v>
      </c>
      <c r="O79" s="93" t="str">
        <f>DoNotChange[[#This Row],[Community]]</f>
        <v xml:space="preserve">Dot Lake  </v>
      </c>
      <c r="P79" s="94" t="str">
        <f>Table1422[[#This Row],[Notes]]</f>
        <v>The water and sewer charges are unknown</v>
      </c>
      <c r="Q79" s="95"/>
      <c r="R79" s="93" t="str">
        <f>DoNotChange[[#This Row],[Community]]</f>
        <v xml:space="preserve">Dot Lake  </v>
      </c>
      <c r="S79" s="85" t="e">
        <f>IF(DoNotChange[[#This Row],[Annual_Fees]]/DoNotChange[[#This Row],[IQ1_Average]]&gt;0, DoNotChange[[#This Row],[Annual_Fees]]/DoNotChange[[#This Row],[IQ1_Average]], "Do not know fees")</f>
        <v>#DIV/0!</v>
      </c>
      <c r="T79" s="93" t="str">
        <f>DoNotChange[[#This Row],[Community]]</f>
        <v xml:space="preserve">Dot Lake  </v>
      </c>
      <c r="U79" s="85" t="e">
        <f>IF(DoNotChange[[#This Row],[Annual_Fees]]/DoNotChange[[#This Row],[IQ2_Average]]&gt;0, DoNotChange[[#This Row],[Annual_Fees]]/DoNotChange[[#This Row],[IQ2_Average]], "Do not know fees")</f>
        <v>#DIV/0!</v>
      </c>
      <c r="V79" s="93" t="str">
        <f>DoNotChange[[#This Row],[Community]]</f>
        <v xml:space="preserve">Dot Lake  </v>
      </c>
      <c r="W79" s="85" t="e">
        <f>IF(DoNotChange[[#This Row],[Annual_Fees]]/DoNotChange[[#This Row],[IQ3_Average]]&gt;0,DoNotChange[[#This Row],[Annual_Fees]]/DoNotChange[[#This Row],[IQ3_Average]], "Do not know fees")</f>
        <v>#DIV/0!</v>
      </c>
      <c r="X79" s="93" t="str">
        <f>DoNotChange[[#This Row],[Community]]</f>
        <v xml:space="preserve">Dot Lake  </v>
      </c>
      <c r="Y79" s="85" t="str">
        <f>IFERROR(AVERAGE(DoNotChange[[#This Row],[RI_IQ1]],DoNotChange[[#This Row],[RI_IQ2]],DoNotChange[[#This Row],[RI_IQ3]]),"ERROR")</f>
        <v>ERROR</v>
      </c>
      <c r="Z79" s="93" t="str">
        <f>DoNotChange[[#This Row],[Community]]</f>
        <v xml:space="preserve">Dot Lake  </v>
      </c>
      <c r="AA79" s="84" t="e">
        <f>IF(DoNotChange[[#This Row],[SNAP_PercentagePoints]]&gt;20%,1, IF(DoNotChange[[#This Row],[SNAP_PercentagePoints]]&lt;=10%, 3, 2))</f>
        <v>#DIV/0!</v>
      </c>
      <c r="AB79" s="93" t="str">
        <f>DoNotChange[[#This Row],[Community]]</f>
        <v xml:space="preserve">Dot Lake  </v>
      </c>
      <c r="AC79" s="84" t="e">
        <f>IF(DoNotChange[[#This Row],[Poverty_PercentagePoints]]&gt;20%,1, IF(DoNotChange[[#This Row],[Poverty_PercentagePoints]]&lt;=10%, 3, 2))</f>
        <v>#DIV/0!</v>
      </c>
      <c r="AD79" s="93" t="str">
        <f>DoNotChange[[#This Row],[Community]]</f>
        <v xml:space="preserve">Dot Lake  </v>
      </c>
      <c r="AE79" s="84" t="e">
        <f>IF(DoNotChange[[#This Row],[FTE_PercentagePoints]]&lt;=30%,1, IF(DoNotChange[[#This Row],[FTE_PercentagePoints]]&gt;50%, 3, 2))</f>
        <v>#DIV/0!</v>
      </c>
      <c r="AF79" s="93" t="str">
        <f>DoNotChange[[#This Row],[Community]]</f>
        <v xml:space="preserve">Dot Lake  </v>
      </c>
      <c r="AG79" s="86" t="e">
        <f>AVERAGE(DoNotChange[[#This Row],[SNAP_FCI]],DoNotChange[[#This Row],[Poverty_FCI]],DoNotChange[[#This Row],[FTE_FCI]])</f>
        <v>#DIV/0!</v>
      </c>
      <c r="AH79" s="112"/>
      <c r="AI79" s="86" t="e">
        <f>IF(DoNotChange[[#This Row],[Village_FCI]]&gt;2.5, 0.24, IF(DoNotChange[[#This Row],[Village_FCI]]&lt;=1.5, 0.06, 0.15))</f>
        <v>#DIV/0!</v>
      </c>
      <c r="AJ79" s="86" t="e">
        <f>IF(DoNotChange[[#This Row],[Village_FCI]]&gt;2.5, 0.15, IF(DoNotChange[[#This Row],[Village_FCI]]&lt;=1.5, "FALSE", 0.06))</f>
        <v>#DIV/0!</v>
      </c>
      <c r="AK79" s="115" t="e">
        <f>(1/DoNotChange[[#This Row],[IQ1_Average]]+1/DoNotChange[[#This Row],[IQ2_Average]]+1/DoNotChange[[#This Row],[IQ3_Average]])</f>
        <v>#DIV/0!</v>
      </c>
      <c r="AL79"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79" s="84" t="e">
        <f>ROUND(DoNotChange[[#This Row],[MediumBurden
Threshold_Calc]],1)</f>
        <v>#DIV/0!</v>
      </c>
      <c r="AN79" s="88" t="e">
        <f>(DoNotChange[[#This Row],[3RI_Calculation
Medium]]/DoNotChange[[#This Row],[Y = 1/IQ1+1/IQ2+1/IQ3]])/12</f>
        <v>#DIV/0!</v>
      </c>
      <c r="AO79" s="88" t="e">
        <f>DoNotChange[[#This Row],[MediumBurden
Threshold_Calc]]*12</f>
        <v>#DIV/0!</v>
      </c>
      <c r="AP79" s="137" t="e">
        <f>DoNotChange[[#This Row],[LowBurden
Annual]]/12</f>
        <v>#DIV/0!</v>
      </c>
      <c r="AQ79" s="88" t="e">
        <f>(DoNotChange[[#This Row],[3RI_Calculation
Low]]/DoNotChange[[#This Row],[Y = 1/IQ1+1/IQ2+1/IQ3]])</f>
        <v>#DIV/0!</v>
      </c>
      <c r="AR79" s="95"/>
      <c r="AS79" s="93" t="str">
        <f>Table1422[[#This Row],[Community]]</f>
        <v xml:space="preserve">Dot Lake  </v>
      </c>
      <c r="AT79" s="87" t="e">
        <f>Table1422[[#This Row],[IQ1_Average]]</f>
        <v>#DIV/0!</v>
      </c>
      <c r="AU79" s="93" t="str">
        <f>DoNotChange[[#This Row],[Community]]</f>
        <v xml:space="preserve">Dot Lake  </v>
      </c>
      <c r="AV79" s="96" t="e">
        <f>Table1422[[#This Row],[IQ2_Average]]</f>
        <v>#DIV/0!</v>
      </c>
      <c r="AW79" s="93" t="str">
        <f>DoNotChange[[#This Row],[Community]]</f>
        <v xml:space="preserve">Dot Lake  </v>
      </c>
      <c r="AX79" s="97" t="e">
        <f>Table1422[[#This Row],[IQ3_Average]]</f>
        <v>#DIV/0!</v>
      </c>
      <c r="AY79" s="93" t="str">
        <f>DoNotChange[[#This Row],[Community]]</f>
        <v xml:space="preserve">Dot Lake  </v>
      </c>
      <c r="AZ79" s="89" t="e">
        <f>Table1422[[#This Row],[SNAP_Average 
(Percentage Points)]]/100</f>
        <v>#DIV/0!</v>
      </c>
      <c r="BA79" s="98" t="str">
        <f>DoNotChange[[#This Row],[Community]]</f>
        <v xml:space="preserve">Dot Lake  </v>
      </c>
      <c r="BB79" s="89" t="e">
        <f>Table1422[[#This Row],[Poverty_Average
(Percentage Points)]]/100</f>
        <v>#DIV/0!</v>
      </c>
      <c r="BC79" s="98" t="str">
        <f>DoNotChange[[#This Row],[Community]]</f>
        <v xml:space="preserve">Dot Lake  </v>
      </c>
      <c r="BD79" s="89" t="e">
        <f>Table1422[[#This Row],[Full Time Employment_Average
(Percentage Points)]]/100</f>
        <v>#DIV/0!</v>
      </c>
    </row>
    <row r="80" spans="1:56" s="99" customFormat="1" ht="14.25" x14ac:dyDescent="0.25">
      <c r="A80" s="93" t="str">
        <f>DoNotChange[[#This Row],[Community]]</f>
        <v xml:space="preserve">Dot Lake Village  </v>
      </c>
      <c r="B8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0" s="93" t="str">
        <f>DoNotChange[[#This Row],[Community]]</f>
        <v xml:space="preserve">Dot Lake Village  </v>
      </c>
      <c r="D80" s="109" t="str">
        <f>IFERROR(DoNotChange[[#This Row],[Medium Burden Threshold]],"Cannot Calculate")</f>
        <v>Cannot Calculate</v>
      </c>
      <c r="E80" s="118" t="str">
        <f>DoNotChange[[#This Row],[Community]]</f>
        <v xml:space="preserve">Dot Lake Village  </v>
      </c>
      <c r="F80" s="109" t="str">
        <f>IFERROR(DoNotChange[[#This Row],[MediumBurden
Annual]], "Cannot Calculate")</f>
        <v>Cannot Calculate</v>
      </c>
      <c r="G80" s="93" t="str">
        <f>DoNotChange[[#This Row],[Community]]</f>
        <v xml:space="preserve">Dot Lake Village  </v>
      </c>
      <c r="H80" s="140" t="str">
        <f>IFERROR(DoNotChange[[#This Row],[LowBurden
Threshold]],"Any fee will be at least a medium burden")</f>
        <v>Any fee will be at least a medium burden</v>
      </c>
      <c r="I80" s="118" t="str">
        <f>DoNotChange[[#This Row],[Community]]</f>
        <v xml:space="preserve">Dot Lake Village  </v>
      </c>
      <c r="J80" s="109" t="str">
        <f>IFERROR(DoNotChange[[#This Row],[LowBurden
Annual]], "Any fee will be at least a medium burden")</f>
        <v>Any fee will be at least a medium burden</v>
      </c>
      <c r="K80" s="93" t="str">
        <f>DoNotChange[[#This Row],[Community]]</f>
        <v xml:space="preserve">Dot Lake Village  </v>
      </c>
      <c r="L80" s="102">
        <f>Table1422[[#This Row],[Monthly Fees]]</f>
        <v>0</v>
      </c>
      <c r="M80" s="93" t="str">
        <f>DoNotChange[[#This Row],[Community]]</f>
        <v xml:space="preserve">Dot Lake Village  </v>
      </c>
      <c r="N80" s="102">
        <f>DoNotChange[[#This Row],[Monthly_Fees]]*12</f>
        <v>0</v>
      </c>
      <c r="O80" s="93" t="str">
        <f>DoNotChange[[#This Row],[Community]]</f>
        <v xml:space="preserve">Dot Lake Village  </v>
      </c>
      <c r="P80" s="94" t="str">
        <f>Table1422[[#This Row],[Notes]]</f>
        <v>The water and sewer charges are unknown</v>
      </c>
      <c r="Q80" s="95"/>
      <c r="R80" s="93" t="str">
        <f>DoNotChange[[#This Row],[Community]]</f>
        <v xml:space="preserve">Dot Lake Village  </v>
      </c>
      <c r="S80" s="85" t="e">
        <f>IF(DoNotChange[[#This Row],[Annual_Fees]]/DoNotChange[[#This Row],[IQ1_Average]]&gt;0, DoNotChange[[#This Row],[Annual_Fees]]/DoNotChange[[#This Row],[IQ1_Average]], "Do not know fees")</f>
        <v>#DIV/0!</v>
      </c>
      <c r="T80" s="93" t="str">
        <f>DoNotChange[[#This Row],[Community]]</f>
        <v xml:space="preserve">Dot Lake Village  </v>
      </c>
      <c r="U80" s="85" t="str">
        <f>IF(DoNotChange[[#This Row],[Annual_Fees]]/DoNotChange[[#This Row],[IQ2_Average]]&gt;0, DoNotChange[[#This Row],[Annual_Fees]]/DoNotChange[[#This Row],[IQ2_Average]], "Do not know fees")</f>
        <v>Do not know fees</v>
      </c>
      <c r="V80" s="93" t="str">
        <f>DoNotChange[[#This Row],[Community]]</f>
        <v xml:space="preserve">Dot Lake Village  </v>
      </c>
      <c r="W80" s="85" t="e">
        <f>IF(DoNotChange[[#This Row],[Annual_Fees]]/DoNotChange[[#This Row],[IQ3_Average]]&gt;0,DoNotChange[[#This Row],[Annual_Fees]]/DoNotChange[[#This Row],[IQ3_Average]], "Do not know fees")</f>
        <v>#DIV/0!</v>
      </c>
      <c r="X80" s="93" t="str">
        <f>DoNotChange[[#This Row],[Community]]</f>
        <v xml:space="preserve">Dot Lake Village  </v>
      </c>
      <c r="Y80" s="85" t="str">
        <f>IFERROR(AVERAGE(DoNotChange[[#This Row],[RI_IQ1]],DoNotChange[[#This Row],[RI_IQ2]],DoNotChange[[#This Row],[RI_IQ3]]),"ERROR")</f>
        <v>ERROR</v>
      </c>
      <c r="Z80" s="93" t="str">
        <f>DoNotChange[[#This Row],[Community]]</f>
        <v xml:space="preserve">Dot Lake Village  </v>
      </c>
      <c r="AA80" s="84">
        <f>IF(DoNotChange[[#This Row],[SNAP_PercentagePoints]]&gt;20%,1, IF(DoNotChange[[#This Row],[SNAP_PercentagePoints]]&lt;=10%, 3, 2))</f>
        <v>1</v>
      </c>
      <c r="AB80" s="93" t="str">
        <f>DoNotChange[[#This Row],[Community]]</f>
        <v xml:space="preserve">Dot Lake Village  </v>
      </c>
      <c r="AC80" s="84">
        <f>IF(DoNotChange[[#This Row],[Poverty_PercentagePoints]]&gt;20%,1, IF(DoNotChange[[#This Row],[Poverty_PercentagePoints]]&lt;=10%, 3, 2))</f>
        <v>1</v>
      </c>
      <c r="AD80" s="93" t="str">
        <f>DoNotChange[[#This Row],[Community]]</f>
        <v xml:space="preserve">Dot Lake Village  </v>
      </c>
      <c r="AE80" s="84">
        <f>IF(DoNotChange[[#This Row],[FTE_PercentagePoints]]&lt;=30%,1, IF(DoNotChange[[#This Row],[FTE_PercentagePoints]]&gt;50%, 3, 2))</f>
        <v>3</v>
      </c>
      <c r="AF80" s="93" t="str">
        <f>DoNotChange[[#This Row],[Community]]</f>
        <v xml:space="preserve">Dot Lake Village  </v>
      </c>
      <c r="AG80" s="86">
        <f>AVERAGE(DoNotChange[[#This Row],[SNAP_FCI]],DoNotChange[[#This Row],[Poverty_FCI]],DoNotChange[[#This Row],[FTE_FCI]])</f>
        <v>1.6666666666666667</v>
      </c>
      <c r="AH80" s="112"/>
      <c r="AI80" s="86">
        <f>IF(DoNotChange[[#This Row],[Village_FCI]]&gt;2.5, 0.24, IF(DoNotChange[[#This Row],[Village_FCI]]&lt;=1.5, 0.06, 0.15))</f>
        <v>0.15</v>
      </c>
      <c r="AJ80" s="86">
        <f>IF(DoNotChange[[#This Row],[Village_FCI]]&gt;2.5, 0.15, IF(DoNotChange[[#This Row],[Village_FCI]]&lt;=1.5, "FALSE", 0.06))</f>
        <v>0.06</v>
      </c>
      <c r="AK80" s="115" t="e">
        <f>(1/DoNotChange[[#This Row],[IQ1_Average]]+1/DoNotChange[[#This Row],[IQ2_Average]]+1/DoNotChange[[#This Row],[IQ3_Average]])</f>
        <v>#DIV/0!</v>
      </c>
      <c r="AL8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0" s="84" t="e">
        <f>ROUND(DoNotChange[[#This Row],[MediumBurden
Threshold_Calc]],1)</f>
        <v>#DIV/0!</v>
      </c>
      <c r="AN80" s="88" t="e">
        <f>(DoNotChange[[#This Row],[3RI_Calculation
Medium]]/DoNotChange[[#This Row],[Y = 1/IQ1+1/IQ2+1/IQ3]])/12</f>
        <v>#DIV/0!</v>
      </c>
      <c r="AO80" s="88" t="e">
        <f>DoNotChange[[#This Row],[MediumBurden
Threshold_Calc]]*12</f>
        <v>#DIV/0!</v>
      </c>
      <c r="AP80" s="137" t="e">
        <f>DoNotChange[[#This Row],[LowBurden
Annual]]/12</f>
        <v>#DIV/0!</v>
      </c>
      <c r="AQ80" s="88" t="e">
        <f>(DoNotChange[[#This Row],[3RI_Calculation
Low]]/DoNotChange[[#This Row],[Y = 1/IQ1+1/IQ2+1/IQ3]])</f>
        <v>#DIV/0!</v>
      </c>
      <c r="AR80" s="95"/>
      <c r="AS80" s="93" t="str">
        <f>Table1422[[#This Row],[Community]]</f>
        <v xml:space="preserve">Dot Lake Village  </v>
      </c>
      <c r="AT80" s="87" t="e">
        <f>Table1422[[#This Row],[IQ1_Average]]</f>
        <v>#DIV/0!</v>
      </c>
      <c r="AU80" s="93" t="str">
        <f>DoNotChange[[#This Row],[Community]]</f>
        <v xml:space="preserve">Dot Lake Village  </v>
      </c>
      <c r="AV80" s="96">
        <f>Table1422[[#This Row],[IQ2_Average]]</f>
        <v>30500</v>
      </c>
      <c r="AW80" s="93" t="str">
        <f>DoNotChange[[#This Row],[Community]]</f>
        <v xml:space="preserve">Dot Lake Village  </v>
      </c>
      <c r="AX80" s="97" t="e">
        <f>Table1422[[#This Row],[IQ3_Average]]</f>
        <v>#DIV/0!</v>
      </c>
      <c r="AY80" s="93" t="str">
        <f>DoNotChange[[#This Row],[Community]]</f>
        <v xml:space="preserve">Dot Lake Village  </v>
      </c>
      <c r="AZ80" s="89">
        <f>Table1422[[#This Row],[SNAP_Average 
(Percentage Points)]]/100</f>
        <v>0.26899999999999996</v>
      </c>
      <c r="BA80" s="98" t="str">
        <f>DoNotChange[[#This Row],[Community]]</f>
        <v xml:space="preserve">Dot Lake Village  </v>
      </c>
      <c r="BB80" s="89">
        <f>Table1422[[#This Row],[Poverty_Average
(Percentage Points)]]/100</f>
        <v>0.23100000000000001</v>
      </c>
      <c r="BC80" s="98" t="str">
        <f>DoNotChange[[#This Row],[Community]]</f>
        <v xml:space="preserve">Dot Lake Village  </v>
      </c>
      <c r="BD80" s="89">
        <f>Table1422[[#This Row],[Full Time Employment_Average
(Percentage Points)]]/100</f>
        <v>0.55549999999999999</v>
      </c>
    </row>
    <row r="81" spans="1:56" s="99" customFormat="1" ht="14.25" x14ac:dyDescent="0.25">
      <c r="A81" s="93" t="str">
        <f>DoNotChange[[#This Row],[Community]]</f>
        <v xml:space="preserve">Dry Creek  </v>
      </c>
      <c r="B8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1" s="93" t="str">
        <f>DoNotChange[[#This Row],[Community]]</f>
        <v xml:space="preserve">Dry Creek  </v>
      </c>
      <c r="D81" s="109">
        <f>IFERROR(DoNotChange[[#This Row],[Medium Burden Threshold]],"Cannot Calculate")</f>
        <v>193.3</v>
      </c>
      <c r="E81" s="118" t="str">
        <f>DoNotChange[[#This Row],[Community]]</f>
        <v xml:space="preserve">Dry Creek  </v>
      </c>
      <c r="F81" s="109">
        <f>IFERROR(DoNotChange[[#This Row],[MediumBurden
Annual]], "Cannot Calculate")</f>
        <v>2319.0985448412239</v>
      </c>
      <c r="G81" s="93" t="str">
        <f>DoNotChange[[#This Row],[Community]]</f>
        <v xml:space="preserve">Dry Creek  </v>
      </c>
      <c r="H81" s="140">
        <f>IFERROR(DoNotChange[[#This Row],[LowBurden
Threshold]],"Any fee will be at least a medium burden")</f>
        <v>120.78638254381376</v>
      </c>
      <c r="I81" s="118" t="str">
        <f>DoNotChange[[#This Row],[Community]]</f>
        <v xml:space="preserve">Dry Creek  </v>
      </c>
      <c r="J81" s="109">
        <f>IFERROR(DoNotChange[[#This Row],[LowBurden
Annual]], "Any fee will be at least a medium burden")</f>
        <v>1449.436590525765</v>
      </c>
      <c r="K81" s="93" t="str">
        <f>DoNotChange[[#This Row],[Community]]</f>
        <v xml:space="preserve">Dry Creek  </v>
      </c>
      <c r="L81" s="102">
        <f>Table1422[[#This Row],[Monthly Fees]]</f>
        <v>0</v>
      </c>
      <c r="M81" s="93" t="str">
        <f>DoNotChange[[#This Row],[Community]]</f>
        <v xml:space="preserve">Dry Creek  </v>
      </c>
      <c r="N81" s="102">
        <f>DoNotChange[[#This Row],[Monthly_Fees]]*12</f>
        <v>0</v>
      </c>
      <c r="O81" s="93" t="str">
        <f>DoNotChange[[#This Row],[Community]]</f>
        <v xml:space="preserve">Dry Creek  </v>
      </c>
      <c r="P81" s="94" t="str">
        <f>Table1422[[#This Row],[Notes]]</f>
        <v>The water and sewer charges are unknown</v>
      </c>
      <c r="Q81" s="95"/>
      <c r="R81" s="93" t="str">
        <f>DoNotChange[[#This Row],[Community]]</f>
        <v xml:space="preserve">Dry Creek  </v>
      </c>
      <c r="S81" s="85" t="str">
        <f>IF(DoNotChange[[#This Row],[Annual_Fees]]/DoNotChange[[#This Row],[IQ1_Average]]&gt;0, DoNotChange[[#This Row],[Annual_Fees]]/DoNotChange[[#This Row],[IQ1_Average]], "Do not know fees")</f>
        <v>Do not know fees</v>
      </c>
      <c r="T81" s="93" t="str">
        <f>DoNotChange[[#This Row],[Community]]</f>
        <v xml:space="preserve">Dry Creek  </v>
      </c>
      <c r="U81" s="85" t="str">
        <f>IF(DoNotChange[[#This Row],[Annual_Fees]]/DoNotChange[[#This Row],[IQ2_Average]]&gt;0, DoNotChange[[#This Row],[Annual_Fees]]/DoNotChange[[#This Row],[IQ2_Average]], "Do not know fees")</f>
        <v>Do not know fees</v>
      </c>
      <c r="V81" s="93" t="str">
        <f>DoNotChange[[#This Row],[Community]]</f>
        <v xml:space="preserve">Dry Creek  </v>
      </c>
      <c r="W81" s="85" t="str">
        <f>IF(DoNotChange[[#This Row],[Annual_Fees]]/DoNotChange[[#This Row],[IQ3_Average]]&gt;0,DoNotChange[[#This Row],[Annual_Fees]]/DoNotChange[[#This Row],[IQ3_Average]], "Do not know fees")</f>
        <v>Do not know fees</v>
      </c>
      <c r="X81" s="93" t="str">
        <f>DoNotChange[[#This Row],[Community]]</f>
        <v xml:space="preserve">Dry Creek  </v>
      </c>
      <c r="Y81" s="85" t="str">
        <f>IFERROR(AVERAGE(DoNotChange[[#This Row],[RI_IQ1]],DoNotChange[[#This Row],[RI_IQ2]],DoNotChange[[#This Row],[RI_IQ3]]),"ERROR")</f>
        <v>ERROR</v>
      </c>
      <c r="Z81" s="93" t="str">
        <f>DoNotChange[[#This Row],[Community]]</f>
        <v xml:space="preserve">Dry Creek  </v>
      </c>
      <c r="AA81" s="84">
        <f>IF(DoNotChange[[#This Row],[SNAP_PercentagePoints]]&gt;20%,1, IF(DoNotChange[[#This Row],[SNAP_PercentagePoints]]&lt;=10%, 3, 2))</f>
        <v>3</v>
      </c>
      <c r="AB81" s="93" t="str">
        <f>DoNotChange[[#This Row],[Community]]</f>
        <v xml:space="preserve">Dry Creek  </v>
      </c>
      <c r="AC81" s="84">
        <f>IF(DoNotChange[[#This Row],[Poverty_PercentagePoints]]&gt;20%,1, IF(DoNotChange[[#This Row],[Poverty_PercentagePoints]]&lt;=10%, 3, 2))</f>
        <v>3</v>
      </c>
      <c r="AD81" s="93" t="str">
        <f>DoNotChange[[#This Row],[Community]]</f>
        <v xml:space="preserve">Dry Creek  </v>
      </c>
      <c r="AE81" s="84">
        <f>IF(DoNotChange[[#This Row],[FTE_PercentagePoints]]&lt;=30%,1, IF(DoNotChange[[#This Row],[FTE_PercentagePoints]]&gt;50%, 3, 2))</f>
        <v>3</v>
      </c>
      <c r="AF81" s="93" t="str">
        <f>DoNotChange[[#This Row],[Community]]</f>
        <v xml:space="preserve">Dry Creek  </v>
      </c>
      <c r="AG81" s="86">
        <f>AVERAGE(DoNotChange[[#This Row],[SNAP_FCI]],DoNotChange[[#This Row],[Poverty_FCI]],DoNotChange[[#This Row],[FTE_FCI]])</f>
        <v>3</v>
      </c>
      <c r="AH81" s="112"/>
      <c r="AI81" s="86">
        <f>IF(DoNotChange[[#This Row],[Village_FCI]]&gt;2.5, 0.24, IF(DoNotChange[[#This Row],[Village_FCI]]&lt;=1.5, 0.06, 0.15))</f>
        <v>0.24</v>
      </c>
      <c r="AJ81" s="86">
        <f>IF(DoNotChange[[#This Row],[Village_FCI]]&gt;2.5, 0.15, IF(DoNotChange[[#This Row],[Village_FCI]]&lt;=1.5, "FALSE", 0.06))</f>
        <v>0.15</v>
      </c>
      <c r="AK81" s="115">
        <f>(1/DoNotChange[[#This Row],[IQ1_Average]]+1/DoNotChange[[#This Row],[IQ2_Average]]+1/DoNotChange[[#This Row],[IQ3_Average]])</f>
        <v>1.034884871683758E-4</v>
      </c>
      <c r="AL8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1" s="84">
        <f>ROUND(DoNotChange[[#This Row],[MediumBurden
Threshold_Calc]],1)</f>
        <v>193.3</v>
      </c>
      <c r="AN81" s="88">
        <f>(DoNotChange[[#This Row],[3RI_Calculation
Medium]]/DoNotChange[[#This Row],[Y = 1/IQ1+1/IQ2+1/IQ3]])/12</f>
        <v>193.25821207010199</v>
      </c>
      <c r="AO81" s="88">
        <f>DoNotChange[[#This Row],[MediumBurden
Threshold_Calc]]*12</f>
        <v>2319.0985448412239</v>
      </c>
      <c r="AP81" s="137">
        <f>DoNotChange[[#This Row],[LowBurden
Annual]]/12</f>
        <v>120.78638254381376</v>
      </c>
      <c r="AQ81" s="88">
        <f>(DoNotChange[[#This Row],[3RI_Calculation
Low]]/DoNotChange[[#This Row],[Y = 1/IQ1+1/IQ2+1/IQ3]])</f>
        <v>1449.436590525765</v>
      </c>
      <c r="AR81" s="95"/>
      <c r="AS81" s="93" t="str">
        <f>Table1422[[#This Row],[Community]]</f>
        <v xml:space="preserve">Dry Creek  </v>
      </c>
      <c r="AT81" s="87">
        <f>Table1422[[#This Row],[IQ1_Average]]</f>
        <v>21364.799999999999</v>
      </c>
      <c r="AU81" s="93" t="str">
        <f>DoNotChange[[#This Row],[Community]]</f>
        <v xml:space="preserve">Dry Creek  </v>
      </c>
      <c r="AV81" s="96">
        <f>Table1422[[#This Row],[IQ2_Average]]</f>
        <v>27118.2</v>
      </c>
      <c r="AW81" s="93" t="str">
        <f>DoNotChange[[#This Row],[Community]]</f>
        <v xml:space="preserve">Dry Creek  </v>
      </c>
      <c r="AX81" s="97">
        <f>Table1422[[#This Row],[IQ3_Average]]</f>
        <v>50487.4</v>
      </c>
      <c r="AY81" s="93" t="str">
        <f>DoNotChange[[#This Row],[Community]]</f>
        <v xml:space="preserve">Dry Creek  </v>
      </c>
      <c r="AZ81" s="89">
        <f>Table1422[[#This Row],[SNAP_Average 
(Percentage Points)]]/100</f>
        <v>5.1399999999999994E-2</v>
      </c>
      <c r="BA81" s="98" t="str">
        <f>DoNotChange[[#This Row],[Community]]</f>
        <v xml:space="preserve">Dry Creek  </v>
      </c>
      <c r="BB81" s="89">
        <f>Table1422[[#This Row],[Poverty_Average
(Percentage Points)]]/100</f>
        <v>0</v>
      </c>
      <c r="BC81" s="98" t="str">
        <f>DoNotChange[[#This Row],[Community]]</f>
        <v xml:space="preserve">Dry Creek  </v>
      </c>
      <c r="BD81" s="89">
        <f>Table1422[[#This Row],[Full Time Employment_Average
(Percentage Points)]]/100</f>
        <v>0.69120000000000004</v>
      </c>
    </row>
    <row r="82" spans="1:56" s="99" customFormat="1" ht="14.25" x14ac:dyDescent="0.25">
      <c r="A82" s="93" t="str">
        <f>DoNotChange[[#This Row],[Community]]</f>
        <v xml:space="preserve">Eagle </v>
      </c>
      <c r="B8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2" s="93" t="str">
        <f>DoNotChange[[#This Row],[Community]]</f>
        <v xml:space="preserve">Eagle </v>
      </c>
      <c r="D82" s="109">
        <f>IFERROR(DoNotChange[[#This Row],[Medium Burden Threshold]],"Cannot Calculate")</f>
        <v>62.7</v>
      </c>
      <c r="E82" s="118" t="str">
        <f>DoNotChange[[#This Row],[Community]]</f>
        <v xml:space="preserve">Eagle </v>
      </c>
      <c r="F82" s="109">
        <f>IFERROR(DoNotChange[[#This Row],[MediumBurden
Annual]], "Cannot Calculate")</f>
        <v>752.84807340195027</v>
      </c>
      <c r="G82" s="93" t="str">
        <f>DoNotChange[[#This Row],[Community]]</f>
        <v xml:space="preserve">Eagle </v>
      </c>
      <c r="H82" s="140" t="str">
        <f>IFERROR(DoNotChange[[#This Row],[LowBurden
Threshold]],"Any fee will be at least a medium burden")</f>
        <v>Any fee will be at least a medium burden</v>
      </c>
      <c r="I82" s="118" t="str">
        <f>DoNotChange[[#This Row],[Community]]</f>
        <v xml:space="preserve">Eagle </v>
      </c>
      <c r="J82" s="109" t="str">
        <f>IFERROR(DoNotChange[[#This Row],[LowBurden
Annual]], "Any fee will be at least a medium burden")</f>
        <v>Any fee will be at least a medium burden</v>
      </c>
      <c r="K82" s="93" t="str">
        <f>DoNotChange[[#This Row],[Community]]</f>
        <v xml:space="preserve">Eagle </v>
      </c>
      <c r="L82" s="102">
        <f>Table1422[[#This Row],[Monthly Fees]]</f>
        <v>0</v>
      </c>
      <c r="M82" s="93" t="str">
        <f>DoNotChange[[#This Row],[Community]]</f>
        <v xml:space="preserve">Eagle </v>
      </c>
      <c r="N82" s="102">
        <f>DoNotChange[[#This Row],[Monthly_Fees]]*12</f>
        <v>0</v>
      </c>
      <c r="O82" s="93" t="str">
        <f>DoNotChange[[#This Row],[Community]]</f>
        <v xml:space="preserve">Eagle </v>
      </c>
      <c r="P82" s="94" t="str">
        <f>Table1422[[#This Row],[Notes]]</f>
        <v>The water and sewer charges are unknown</v>
      </c>
      <c r="Q82" s="95"/>
      <c r="R82" s="93" t="str">
        <f>DoNotChange[[#This Row],[Community]]</f>
        <v xml:space="preserve">Eagle </v>
      </c>
      <c r="S82" s="85" t="str">
        <f>IF(DoNotChange[[#This Row],[Annual_Fees]]/DoNotChange[[#This Row],[IQ1_Average]]&gt;0, DoNotChange[[#This Row],[Annual_Fees]]/DoNotChange[[#This Row],[IQ1_Average]], "Do not know fees")</f>
        <v>Do not know fees</v>
      </c>
      <c r="T82" s="93" t="str">
        <f>DoNotChange[[#This Row],[Community]]</f>
        <v xml:space="preserve">Eagle </v>
      </c>
      <c r="U82" s="85" t="str">
        <f>IF(DoNotChange[[#This Row],[Annual_Fees]]/DoNotChange[[#This Row],[IQ2_Average]]&gt;0, DoNotChange[[#This Row],[Annual_Fees]]/DoNotChange[[#This Row],[IQ2_Average]], "Do not know fees")</f>
        <v>Do not know fees</v>
      </c>
      <c r="V82" s="93" t="str">
        <f>DoNotChange[[#This Row],[Community]]</f>
        <v xml:space="preserve">Eagle </v>
      </c>
      <c r="W82" s="85" t="str">
        <f>IF(DoNotChange[[#This Row],[Annual_Fees]]/DoNotChange[[#This Row],[IQ3_Average]]&gt;0,DoNotChange[[#This Row],[Annual_Fees]]/DoNotChange[[#This Row],[IQ3_Average]], "Do not know fees")</f>
        <v>Do not know fees</v>
      </c>
      <c r="X82" s="93" t="str">
        <f>DoNotChange[[#This Row],[Community]]</f>
        <v xml:space="preserve">Eagle </v>
      </c>
      <c r="Y82" s="85" t="str">
        <f>IFERROR(AVERAGE(DoNotChange[[#This Row],[RI_IQ1]],DoNotChange[[#This Row],[RI_IQ2]],DoNotChange[[#This Row],[RI_IQ3]]),"ERROR")</f>
        <v>ERROR</v>
      </c>
      <c r="Z82" s="93" t="str">
        <f>DoNotChange[[#This Row],[Community]]</f>
        <v xml:space="preserve">Eagle </v>
      </c>
      <c r="AA82" s="84">
        <f>IF(DoNotChange[[#This Row],[SNAP_PercentagePoints]]&gt;20%,1, IF(DoNotChange[[#This Row],[SNAP_PercentagePoints]]&lt;=10%, 3, 2))</f>
        <v>2</v>
      </c>
      <c r="AB82" s="93" t="str">
        <f>DoNotChange[[#This Row],[Community]]</f>
        <v xml:space="preserve">Eagle </v>
      </c>
      <c r="AC82" s="84">
        <f>IF(DoNotChange[[#This Row],[Poverty_PercentagePoints]]&gt;20%,1, IF(DoNotChange[[#This Row],[Poverty_PercentagePoints]]&lt;=10%, 3, 2))</f>
        <v>1</v>
      </c>
      <c r="AD82" s="93" t="str">
        <f>DoNotChange[[#This Row],[Community]]</f>
        <v xml:space="preserve">Eagle </v>
      </c>
      <c r="AE82" s="84">
        <f>IF(DoNotChange[[#This Row],[FTE_PercentagePoints]]&lt;=30%,1, IF(DoNotChange[[#This Row],[FTE_PercentagePoints]]&gt;50%, 3, 2))</f>
        <v>1</v>
      </c>
      <c r="AF82" s="93" t="str">
        <f>DoNotChange[[#This Row],[Community]]</f>
        <v xml:space="preserve">Eagle </v>
      </c>
      <c r="AG82" s="86">
        <f>AVERAGE(DoNotChange[[#This Row],[SNAP_FCI]],DoNotChange[[#This Row],[Poverty_FCI]],DoNotChange[[#This Row],[FTE_FCI]])</f>
        <v>1.3333333333333333</v>
      </c>
      <c r="AH82" s="112"/>
      <c r="AI82" s="86">
        <f>IF(DoNotChange[[#This Row],[Village_FCI]]&gt;2.5, 0.24, IF(DoNotChange[[#This Row],[Village_FCI]]&lt;=1.5, 0.06, 0.15))</f>
        <v>0.06</v>
      </c>
      <c r="AJ82" s="86" t="str">
        <f>IF(DoNotChange[[#This Row],[Village_FCI]]&gt;2.5, 0.15, IF(DoNotChange[[#This Row],[Village_FCI]]&lt;=1.5, "FALSE", 0.06))</f>
        <v>FALSE</v>
      </c>
      <c r="AK82" s="115">
        <f>(1/DoNotChange[[#This Row],[IQ1_Average]]+1/DoNotChange[[#This Row],[IQ2_Average]]+1/DoNotChange[[#This Row],[IQ3_Average]])</f>
        <v>7.9697354778200544E-5</v>
      </c>
      <c r="AL8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2" s="84">
        <f>ROUND(DoNotChange[[#This Row],[MediumBurden
Threshold_Calc]],1)</f>
        <v>62.7</v>
      </c>
      <c r="AN82" s="88">
        <f>(DoNotChange[[#This Row],[3RI_Calculation
Medium]]/DoNotChange[[#This Row],[Y = 1/IQ1+1/IQ2+1/IQ3]])/12</f>
        <v>62.737339450162523</v>
      </c>
      <c r="AO82" s="88">
        <f>DoNotChange[[#This Row],[MediumBurden
Threshold_Calc]]*12</f>
        <v>752.84807340195027</v>
      </c>
      <c r="AP82" s="137" t="e">
        <f>DoNotChange[[#This Row],[LowBurden
Annual]]/12</f>
        <v>#VALUE!</v>
      </c>
      <c r="AQ82" s="88" t="e">
        <f>(DoNotChange[[#This Row],[3RI_Calculation
Low]]/DoNotChange[[#This Row],[Y = 1/IQ1+1/IQ2+1/IQ3]])</f>
        <v>#VALUE!</v>
      </c>
      <c r="AR82" s="95"/>
      <c r="AS82" s="93" t="str">
        <f>Table1422[[#This Row],[Community]]</f>
        <v xml:space="preserve">Eagle </v>
      </c>
      <c r="AT82" s="87">
        <f>Table1422[[#This Row],[IQ1_Average]]</f>
        <v>27133.4</v>
      </c>
      <c r="AU82" s="93" t="str">
        <f>DoNotChange[[#This Row],[Community]]</f>
        <v xml:space="preserve">Eagle </v>
      </c>
      <c r="AV82" s="96">
        <f>Table1422[[#This Row],[IQ2_Average]]</f>
        <v>39706.199999999997</v>
      </c>
      <c r="AW82" s="93" t="str">
        <f>DoNotChange[[#This Row],[Community]]</f>
        <v xml:space="preserve">Eagle </v>
      </c>
      <c r="AX82" s="97">
        <f>Table1422[[#This Row],[IQ3_Average]]</f>
        <v>56633.4</v>
      </c>
      <c r="AY82" s="93" t="str">
        <f>DoNotChange[[#This Row],[Community]]</f>
        <v xml:space="preserve">Eagle </v>
      </c>
      <c r="AZ82" s="89">
        <f>Table1422[[#This Row],[SNAP_Average 
(Percentage Points)]]/100</f>
        <v>0.13900000000000001</v>
      </c>
      <c r="BA82" s="98" t="str">
        <f>DoNotChange[[#This Row],[Community]]</f>
        <v xml:space="preserve">Eagle </v>
      </c>
      <c r="BB82" s="89">
        <f>Table1422[[#This Row],[Poverty_Average
(Percentage Points)]]/100</f>
        <v>0.4718</v>
      </c>
      <c r="BC82" s="98" t="str">
        <f>DoNotChange[[#This Row],[Community]]</f>
        <v xml:space="preserve">Eagle </v>
      </c>
      <c r="BD82" s="89">
        <f>Table1422[[#This Row],[Full Time Employment_Average
(Percentage Points)]]/100</f>
        <v>0.23319999999999999</v>
      </c>
    </row>
    <row r="83" spans="1:56" s="99" customFormat="1" ht="14.25" x14ac:dyDescent="0.25">
      <c r="A83" s="93" t="str">
        <f>DoNotChange[[#This Row],[Community]]</f>
        <v xml:space="preserve">Eagle Village  </v>
      </c>
      <c r="B8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3" s="93" t="str">
        <f>DoNotChange[[#This Row],[Community]]</f>
        <v xml:space="preserve">Eagle Village  </v>
      </c>
      <c r="D83" s="109">
        <f>IFERROR(DoNotChange[[#This Row],[Medium Burden Threshold]],"Cannot Calculate")</f>
        <v>98.4</v>
      </c>
      <c r="E83" s="118" t="str">
        <f>DoNotChange[[#This Row],[Community]]</f>
        <v xml:space="preserve">Eagle Village  </v>
      </c>
      <c r="F83" s="109">
        <f>IFERROR(DoNotChange[[#This Row],[MediumBurden
Annual]], "Cannot Calculate")</f>
        <v>1180.2428355676943</v>
      </c>
      <c r="G83" s="93" t="str">
        <f>DoNotChange[[#This Row],[Community]]</f>
        <v xml:space="preserve">Eagle Village  </v>
      </c>
      <c r="H83" s="140">
        <f>IFERROR(DoNotChange[[#This Row],[LowBurden
Threshold]],"Any fee will be at least a medium burden")</f>
        <v>39.34142785225648</v>
      </c>
      <c r="I83" s="118" t="str">
        <f>DoNotChange[[#This Row],[Community]]</f>
        <v xml:space="preserve">Eagle Village  </v>
      </c>
      <c r="J83" s="109">
        <f>IFERROR(DoNotChange[[#This Row],[LowBurden
Annual]], "Any fee will be at least a medium burden")</f>
        <v>472.09713422707773</v>
      </c>
      <c r="K83" s="93" t="str">
        <f>DoNotChange[[#This Row],[Community]]</f>
        <v xml:space="preserve">Eagle Village  </v>
      </c>
      <c r="L83" s="102">
        <f>Table1422[[#This Row],[Monthly Fees]]</f>
        <v>0</v>
      </c>
      <c r="M83" s="93" t="str">
        <f>DoNotChange[[#This Row],[Community]]</f>
        <v xml:space="preserve">Eagle Village  </v>
      </c>
      <c r="N83" s="102">
        <f>DoNotChange[[#This Row],[Monthly_Fees]]*12</f>
        <v>0</v>
      </c>
      <c r="O83" s="93" t="str">
        <f>DoNotChange[[#This Row],[Community]]</f>
        <v xml:space="preserve">Eagle Village  </v>
      </c>
      <c r="P83" s="94" t="str">
        <f>Table1422[[#This Row],[Notes]]</f>
        <v>The water and sewer charges are unknown</v>
      </c>
      <c r="Q83" s="95"/>
      <c r="R83" s="93" t="str">
        <f>DoNotChange[[#This Row],[Community]]</f>
        <v xml:space="preserve">Eagle Village  </v>
      </c>
      <c r="S83" s="85" t="str">
        <f>IF(DoNotChange[[#This Row],[Annual_Fees]]/DoNotChange[[#This Row],[IQ1_Average]]&gt;0, DoNotChange[[#This Row],[Annual_Fees]]/DoNotChange[[#This Row],[IQ1_Average]], "Do not know fees")</f>
        <v>Do not know fees</v>
      </c>
      <c r="T83" s="93" t="str">
        <f>DoNotChange[[#This Row],[Community]]</f>
        <v xml:space="preserve">Eagle Village  </v>
      </c>
      <c r="U83" s="85" t="str">
        <f>IF(DoNotChange[[#This Row],[Annual_Fees]]/DoNotChange[[#This Row],[IQ2_Average]]&gt;0, DoNotChange[[#This Row],[Annual_Fees]]/DoNotChange[[#This Row],[IQ2_Average]], "Do not know fees")</f>
        <v>Do not know fees</v>
      </c>
      <c r="V83" s="93" t="str">
        <f>DoNotChange[[#This Row],[Community]]</f>
        <v xml:space="preserve">Eagle Village  </v>
      </c>
      <c r="W83" s="85" t="str">
        <f>IF(DoNotChange[[#This Row],[Annual_Fees]]/DoNotChange[[#This Row],[IQ3_Average]]&gt;0,DoNotChange[[#This Row],[Annual_Fees]]/DoNotChange[[#This Row],[IQ3_Average]], "Do not know fees")</f>
        <v>Do not know fees</v>
      </c>
      <c r="X83" s="93" t="str">
        <f>DoNotChange[[#This Row],[Community]]</f>
        <v xml:space="preserve">Eagle Village  </v>
      </c>
      <c r="Y83" s="85" t="str">
        <f>IFERROR(AVERAGE(DoNotChange[[#This Row],[RI_IQ1]],DoNotChange[[#This Row],[RI_IQ2]],DoNotChange[[#This Row],[RI_IQ3]]),"ERROR")</f>
        <v>ERROR</v>
      </c>
      <c r="Z83" s="93" t="str">
        <f>DoNotChange[[#This Row],[Community]]</f>
        <v xml:space="preserve">Eagle Village  </v>
      </c>
      <c r="AA83" s="84">
        <f>IF(DoNotChange[[#This Row],[SNAP_PercentagePoints]]&gt;20%,1, IF(DoNotChange[[#This Row],[SNAP_PercentagePoints]]&lt;=10%, 3, 2))</f>
        <v>3</v>
      </c>
      <c r="AB83" s="93" t="str">
        <f>DoNotChange[[#This Row],[Community]]</f>
        <v xml:space="preserve">Eagle Village  </v>
      </c>
      <c r="AC83" s="84">
        <f>IF(DoNotChange[[#This Row],[Poverty_PercentagePoints]]&gt;20%,1, IF(DoNotChange[[#This Row],[Poverty_PercentagePoints]]&lt;=10%, 3, 2))</f>
        <v>3</v>
      </c>
      <c r="AD83" s="93" t="str">
        <f>DoNotChange[[#This Row],[Community]]</f>
        <v xml:space="preserve">Eagle Village  </v>
      </c>
      <c r="AE83" s="84">
        <f>IF(DoNotChange[[#This Row],[FTE_PercentagePoints]]&lt;=30%,1, IF(DoNotChange[[#This Row],[FTE_PercentagePoints]]&gt;50%, 3, 2))</f>
        <v>1</v>
      </c>
      <c r="AF83" s="93" t="str">
        <f>DoNotChange[[#This Row],[Community]]</f>
        <v xml:space="preserve">Eagle Village  </v>
      </c>
      <c r="AG83" s="86">
        <f>AVERAGE(DoNotChange[[#This Row],[SNAP_FCI]],DoNotChange[[#This Row],[Poverty_FCI]],DoNotChange[[#This Row],[FTE_FCI]])</f>
        <v>2.3333333333333335</v>
      </c>
      <c r="AH83" s="112"/>
      <c r="AI83" s="86">
        <f>IF(DoNotChange[[#This Row],[Village_FCI]]&gt;2.5, 0.24, IF(DoNotChange[[#This Row],[Village_FCI]]&lt;=1.5, 0.06, 0.15))</f>
        <v>0.15</v>
      </c>
      <c r="AJ83" s="86">
        <f>IF(DoNotChange[[#This Row],[Village_FCI]]&gt;2.5, 0.15, IF(DoNotChange[[#This Row],[Village_FCI]]&lt;=1.5, "FALSE", 0.06))</f>
        <v>0.06</v>
      </c>
      <c r="AK83" s="115">
        <f>(1/DoNotChange[[#This Row],[IQ1_Average]]+1/DoNotChange[[#This Row],[IQ2_Average]]+1/DoNotChange[[#This Row],[IQ3_Average]])</f>
        <v>1.2709248934169578E-4</v>
      </c>
      <c r="AL8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3" s="84">
        <f>ROUND(DoNotChange[[#This Row],[MediumBurden
Threshold_Calc]],1)</f>
        <v>98.4</v>
      </c>
      <c r="AN83" s="88">
        <f>(DoNotChange[[#This Row],[3RI_Calculation
Medium]]/DoNotChange[[#This Row],[Y = 1/IQ1+1/IQ2+1/IQ3]])/12</f>
        <v>98.353569630641189</v>
      </c>
      <c r="AO83" s="88">
        <f>DoNotChange[[#This Row],[MediumBurden
Threshold_Calc]]*12</f>
        <v>1180.2428355676943</v>
      </c>
      <c r="AP83" s="137">
        <f>DoNotChange[[#This Row],[LowBurden
Annual]]/12</f>
        <v>39.34142785225648</v>
      </c>
      <c r="AQ83" s="88">
        <f>(DoNotChange[[#This Row],[3RI_Calculation
Low]]/DoNotChange[[#This Row],[Y = 1/IQ1+1/IQ2+1/IQ3]])</f>
        <v>472.09713422707773</v>
      </c>
      <c r="AR83" s="95"/>
      <c r="AS83" s="93" t="str">
        <f>Table1422[[#This Row],[Community]]</f>
        <v xml:space="preserve">Eagle Village  </v>
      </c>
      <c r="AT83" s="87">
        <f>Table1422[[#This Row],[IQ1_Average]]</f>
        <v>15203.4</v>
      </c>
      <c r="AU83" s="93" t="str">
        <f>DoNotChange[[#This Row],[Community]]</f>
        <v xml:space="preserve">Eagle Village  </v>
      </c>
      <c r="AV83" s="96">
        <f>Table1422[[#This Row],[IQ2_Average]]</f>
        <v>25887.200000000001</v>
      </c>
      <c r="AW83" s="93" t="str">
        <f>DoNotChange[[#This Row],[Community]]</f>
        <v xml:space="preserve">Eagle Village  </v>
      </c>
      <c r="AX83" s="97">
        <f>Table1422[[#This Row],[IQ3_Average]]</f>
        <v>44075</v>
      </c>
      <c r="AY83" s="93" t="str">
        <f>DoNotChange[[#This Row],[Community]]</f>
        <v xml:space="preserve">Eagle Village  </v>
      </c>
      <c r="AZ83" s="89">
        <f>Table1422[[#This Row],[SNAP_Average 
(Percentage Points)]]/100</f>
        <v>6.08E-2</v>
      </c>
      <c r="BA83" s="98" t="str">
        <f>DoNotChange[[#This Row],[Community]]</f>
        <v xml:space="preserve">Eagle Village  </v>
      </c>
      <c r="BB83" s="89">
        <f>Table1422[[#This Row],[Poverty_Average
(Percentage Points)]]/100</f>
        <v>9.0500000000000011E-2</v>
      </c>
      <c r="BC83" s="98" t="str">
        <f>DoNotChange[[#This Row],[Community]]</f>
        <v xml:space="preserve">Eagle Village  </v>
      </c>
      <c r="BD83" s="89">
        <f>Table1422[[#This Row],[Full Time Employment_Average
(Percentage Points)]]/100</f>
        <v>0.21679999999999999</v>
      </c>
    </row>
    <row r="84" spans="1:56" s="99" customFormat="1" ht="14.25" x14ac:dyDescent="0.25">
      <c r="A84" s="93" t="str">
        <f>DoNotChange[[#This Row],[Community]]</f>
        <v xml:space="preserve">Edna Bay </v>
      </c>
      <c r="B8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4" s="93" t="str">
        <f>DoNotChange[[#This Row],[Community]]</f>
        <v xml:space="preserve">Edna Bay </v>
      </c>
      <c r="D84" s="109">
        <f>IFERROR(DoNotChange[[#This Row],[Medium Burden Threshold]],"Cannot Calculate")</f>
        <v>50.6</v>
      </c>
      <c r="E84" s="118" t="str">
        <f>DoNotChange[[#This Row],[Community]]</f>
        <v xml:space="preserve">Edna Bay </v>
      </c>
      <c r="F84" s="109">
        <f>IFERROR(DoNotChange[[#This Row],[MediumBurden
Annual]], "Cannot Calculate")</f>
        <v>607.09768639337972</v>
      </c>
      <c r="G84" s="93" t="str">
        <f>DoNotChange[[#This Row],[Community]]</f>
        <v xml:space="preserve">Edna Bay </v>
      </c>
      <c r="H84" s="140" t="str">
        <f>IFERROR(DoNotChange[[#This Row],[LowBurden
Threshold]],"Any fee will be at least a medium burden")</f>
        <v>Any fee will be at least a medium burden</v>
      </c>
      <c r="I84" s="118" t="str">
        <f>DoNotChange[[#This Row],[Community]]</f>
        <v xml:space="preserve">Edna Bay </v>
      </c>
      <c r="J84" s="109" t="str">
        <f>IFERROR(DoNotChange[[#This Row],[LowBurden
Annual]], "Any fee will be at least a medium burden")</f>
        <v>Any fee will be at least a medium burden</v>
      </c>
      <c r="K84" s="93" t="str">
        <f>DoNotChange[[#This Row],[Community]]</f>
        <v xml:space="preserve">Edna Bay </v>
      </c>
      <c r="L84" s="102">
        <f>Table1422[[#This Row],[Monthly Fees]]</f>
        <v>0</v>
      </c>
      <c r="M84" s="93" t="str">
        <f>DoNotChange[[#This Row],[Community]]</f>
        <v xml:space="preserve">Edna Bay </v>
      </c>
      <c r="N84" s="102">
        <f>DoNotChange[[#This Row],[Monthly_Fees]]*12</f>
        <v>0</v>
      </c>
      <c r="O84" s="93" t="str">
        <f>DoNotChange[[#This Row],[Community]]</f>
        <v xml:space="preserve">Edna Bay </v>
      </c>
      <c r="P84" s="94" t="str">
        <f>Table1422[[#This Row],[Notes]]</f>
        <v>The water and sewer charges are unknown</v>
      </c>
      <c r="Q84" s="95"/>
      <c r="R84" s="93" t="str">
        <f>DoNotChange[[#This Row],[Community]]</f>
        <v xml:space="preserve">Edna Bay </v>
      </c>
      <c r="S84" s="85" t="str">
        <f>IF(DoNotChange[[#This Row],[Annual_Fees]]/DoNotChange[[#This Row],[IQ1_Average]]&gt;0, DoNotChange[[#This Row],[Annual_Fees]]/DoNotChange[[#This Row],[IQ1_Average]], "Do not know fees")</f>
        <v>Do not know fees</v>
      </c>
      <c r="T84" s="93" t="str">
        <f>DoNotChange[[#This Row],[Community]]</f>
        <v xml:space="preserve">Edna Bay </v>
      </c>
      <c r="U84" s="85" t="str">
        <f>IF(DoNotChange[[#This Row],[Annual_Fees]]/DoNotChange[[#This Row],[IQ2_Average]]&gt;0, DoNotChange[[#This Row],[Annual_Fees]]/DoNotChange[[#This Row],[IQ2_Average]], "Do not know fees")</f>
        <v>Do not know fees</v>
      </c>
      <c r="V84" s="93" t="str">
        <f>DoNotChange[[#This Row],[Community]]</f>
        <v xml:space="preserve">Edna Bay </v>
      </c>
      <c r="W84" s="85" t="str">
        <f>IF(DoNotChange[[#This Row],[Annual_Fees]]/DoNotChange[[#This Row],[IQ3_Average]]&gt;0,DoNotChange[[#This Row],[Annual_Fees]]/DoNotChange[[#This Row],[IQ3_Average]], "Do not know fees")</f>
        <v>Do not know fees</v>
      </c>
      <c r="X84" s="93" t="str">
        <f>DoNotChange[[#This Row],[Community]]</f>
        <v xml:space="preserve">Edna Bay </v>
      </c>
      <c r="Y84" s="85" t="str">
        <f>IFERROR(AVERAGE(DoNotChange[[#This Row],[RI_IQ1]],DoNotChange[[#This Row],[RI_IQ2]],DoNotChange[[#This Row],[RI_IQ3]]),"ERROR")</f>
        <v>ERROR</v>
      </c>
      <c r="Z84" s="93" t="str">
        <f>DoNotChange[[#This Row],[Community]]</f>
        <v xml:space="preserve">Edna Bay </v>
      </c>
      <c r="AA84" s="84">
        <f>IF(DoNotChange[[#This Row],[SNAP_PercentagePoints]]&gt;20%,1, IF(DoNotChange[[#This Row],[SNAP_PercentagePoints]]&lt;=10%, 3, 2))</f>
        <v>1</v>
      </c>
      <c r="AB84" s="93" t="str">
        <f>DoNotChange[[#This Row],[Community]]</f>
        <v xml:space="preserve">Edna Bay </v>
      </c>
      <c r="AC84" s="84">
        <f>IF(DoNotChange[[#This Row],[Poverty_PercentagePoints]]&gt;20%,1, IF(DoNotChange[[#This Row],[Poverty_PercentagePoints]]&lt;=10%, 3, 2))</f>
        <v>2</v>
      </c>
      <c r="AD84" s="93" t="str">
        <f>DoNotChange[[#This Row],[Community]]</f>
        <v xml:space="preserve">Edna Bay </v>
      </c>
      <c r="AE84" s="84">
        <f>IF(DoNotChange[[#This Row],[FTE_PercentagePoints]]&lt;=30%,1, IF(DoNotChange[[#This Row],[FTE_PercentagePoints]]&gt;50%, 3, 2))</f>
        <v>1</v>
      </c>
      <c r="AF84" s="93" t="str">
        <f>DoNotChange[[#This Row],[Community]]</f>
        <v xml:space="preserve">Edna Bay </v>
      </c>
      <c r="AG84" s="86">
        <f>AVERAGE(DoNotChange[[#This Row],[SNAP_FCI]],DoNotChange[[#This Row],[Poverty_FCI]],DoNotChange[[#This Row],[FTE_FCI]])</f>
        <v>1.3333333333333333</v>
      </c>
      <c r="AH84" s="112"/>
      <c r="AI84" s="86">
        <f>IF(DoNotChange[[#This Row],[Village_FCI]]&gt;2.5, 0.24, IF(DoNotChange[[#This Row],[Village_FCI]]&lt;=1.5, 0.06, 0.15))</f>
        <v>0.06</v>
      </c>
      <c r="AJ84" s="86" t="str">
        <f>IF(DoNotChange[[#This Row],[Village_FCI]]&gt;2.5, 0.15, IF(DoNotChange[[#This Row],[Village_FCI]]&lt;=1.5, "FALSE", 0.06))</f>
        <v>FALSE</v>
      </c>
      <c r="AK84" s="115">
        <f>(1/DoNotChange[[#This Row],[IQ1_Average]]+1/DoNotChange[[#This Row],[IQ2_Average]]+1/DoNotChange[[#This Row],[IQ3_Average]])</f>
        <v>9.8830882318866122E-5</v>
      </c>
      <c r="AL8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4" s="84">
        <f>ROUND(DoNotChange[[#This Row],[MediumBurden
Threshold_Calc]],1)</f>
        <v>50.6</v>
      </c>
      <c r="AN84" s="88">
        <f>(DoNotChange[[#This Row],[3RI_Calculation
Medium]]/DoNotChange[[#This Row],[Y = 1/IQ1+1/IQ2+1/IQ3]])/12</f>
        <v>50.591473866114974</v>
      </c>
      <c r="AO84" s="88">
        <f>DoNotChange[[#This Row],[MediumBurden
Threshold_Calc]]*12</f>
        <v>607.09768639337972</v>
      </c>
      <c r="AP84" s="137" t="e">
        <f>DoNotChange[[#This Row],[LowBurden
Annual]]/12</f>
        <v>#VALUE!</v>
      </c>
      <c r="AQ84" s="88" t="e">
        <f>(DoNotChange[[#This Row],[3RI_Calculation
Low]]/DoNotChange[[#This Row],[Y = 1/IQ1+1/IQ2+1/IQ3]])</f>
        <v>#VALUE!</v>
      </c>
      <c r="AR84" s="95"/>
      <c r="AS84" s="93" t="str">
        <f>Table1422[[#This Row],[Community]]</f>
        <v xml:space="preserve">Edna Bay </v>
      </c>
      <c r="AT84" s="87">
        <f>Table1422[[#This Row],[IQ1_Average]]</f>
        <v>21333</v>
      </c>
      <c r="AU84" s="93" t="str">
        <f>DoNotChange[[#This Row],[Community]]</f>
        <v xml:space="preserve">Edna Bay </v>
      </c>
      <c r="AV84" s="96">
        <f>Table1422[[#This Row],[IQ2_Average]]</f>
        <v>38050</v>
      </c>
      <c r="AW84" s="93" t="str">
        <f>DoNotChange[[#This Row],[Community]]</f>
        <v xml:space="preserve">Edna Bay </v>
      </c>
      <c r="AX84" s="97">
        <f>Table1422[[#This Row],[IQ3_Average]]</f>
        <v>38950</v>
      </c>
      <c r="AY84" s="93" t="str">
        <f>DoNotChange[[#This Row],[Community]]</f>
        <v xml:space="preserve">Edna Bay </v>
      </c>
      <c r="AZ84" s="89">
        <f>Table1422[[#This Row],[SNAP_Average 
(Percentage Points)]]/100</f>
        <v>0.61120000000000008</v>
      </c>
      <c r="BA84" s="98" t="str">
        <f>DoNotChange[[#This Row],[Community]]</f>
        <v xml:space="preserve">Edna Bay </v>
      </c>
      <c r="BB84" s="89">
        <f>Table1422[[#This Row],[Poverty_Average
(Percentage Points)]]/100</f>
        <v>0.14280000000000001</v>
      </c>
      <c r="BC84" s="98" t="str">
        <f>DoNotChange[[#This Row],[Community]]</f>
        <v xml:space="preserve">Edna Bay </v>
      </c>
      <c r="BD84" s="89">
        <f>Table1422[[#This Row],[Full Time Employment_Average
(Percentage Points)]]/100</f>
        <v>0</v>
      </c>
    </row>
    <row r="85" spans="1:56" s="99" customFormat="1" ht="14.25" x14ac:dyDescent="0.25">
      <c r="A85" s="93" t="str">
        <f>DoNotChange[[#This Row],[Community]]</f>
        <v xml:space="preserve">Eek </v>
      </c>
      <c r="B8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85" s="93" t="str">
        <f>DoNotChange[[#This Row],[Community]]</f>
        <v xml:space="preserve">Eek </v>
      </c>
      <c r="D85" s="109">
        <f>IFERROR(DoNotChange[[#This Row],[Medium Burden Threshold]],"Cannot Calculate")</f>
        <v>57.7</v>
      </c>
      <c r="E85" s="118" t="str">
        <f>DoNotChange[[#This Row],[Community]]</f>
        <v xml:space="preserve">Eek </v>
      </c>
      <c r="F85" s="109">
        <f>IFERROR(DoNotChange[[#This Row],[MediumBurden
Annual]], "Cannot Calculate")</f>
        <v>691.86601093813715</v>
      </c>
      <c r="G85" s="93" t="str">
        <f>DoNotChange[[#This Row],[Community]]</f>
        <v xml:space="preserve">Eek </v>
      </c>
      <c r="H85" s="140" t="str">
        <f>IFERROR(DoNotChange[[#This Row],[LowBurden
Threshold]],"Any fee will be at least a medium burden")</f>
        <v>Any fee will be at least a medium burden</v>
      </c>
      <c r="I85" s="118" t="str">
        <f>DoNotChange[[#This Row],[Community]]</f>
        <v xml:space="preserve">Eek </v>
      </c>
      <c r="J85" s="109" t="str">
        <f>IFERROR(DoNotChange[[#This Row],[LowBurden
Annual]], "Any fee will be at least a medium burden")</f>
        <v>Any fee will be at least a medium burden</v>
      </c>
      <c r="K85" s="93" t="str">
        <f>DoNotChange[[#This Row],[Community]]</f>
        <v xml:space="preserve">Eek </v>
      </c>
      <c r="L85" s="102">
        <f>Table1422[[#This Row],[Monthly Fees]]</f>
        <v>150</v>
      </c>
      <c r="M85" s="93" t="str">
        <f>DoNotChange[[#This Row],[Community]]</f>
        <v xml:space="preserve">Eek </v>
      </c>
      <c r="N85" s="102">
        <f>DoNotChange[[#This Row],[Monthly_Fees]]*12</f>
        <v>1800</v>
      </c>
      <c r="O85" s="93" t="str">
        <f>DoNotChange[[#This Row],[Community]]</f>
        <v xml:space="preserve">Eek </v>
      </c>
      <c r="P85" s="94" t="str">
        <f>Table1422[[#This Row],[Notes]]</f>
        <v>This is the reported user fee for combined water and sewer services.</v>
      </c>
      <c r="Q85" s="95"/>
      <c r="R85" s="93" t="str">
        <f>DoNotChange[[#This Row],[Community]]</f>
        <v xml:space="preserve">Eek </v>
      </c>
      <c r="S85" s="85">
        <f>IF(DoNotChange[[#This Row],[Annual_Fees]]/DoNotChange[[#This Row],[IQ1_Average]]&gt;0, DoNotChange[[#This Row],[Annual_Fees]]/DoNotChange[[#This Row],[IQ1_Average]], "Do not know fees")</f>
        <v>7.6681236101525954E-2</v>
      </c>
      <c r="T85" s="93" t="str">
        <f>DoNotChange[[#This Row],[Community]]</f>
        <v xml:space="preserve">Eek </v>
      </c>
      <c r="U85" s="85">
        <f>IF(DoNotChange[[#This Row],[Annual_Fees]]/DoNotChange[[#This Row],[IQ2_Average]]&gt;0, DoNotChange[[#This Row],[Annual_Fees]]/DoNotChange[[#This Row],[IQ2_Average]], "Do not know fees")</f>
        <v>4.6052766236158588E-2</v>
      </c>
      <c r="V85" s="93" t="str">
        <f>DoNotChange[[#This Row],[Community]]</f>
        <v xml:space="preserve">Eek </v>
      </c>
      <c r="W85" s="85">
        <f>IF(DoNotChange[[#This Row],[Annual_Fees]]/DoNotChange[[#This Row],[IQ3_Average]]&gt;0,DoNotChange[[#This Row],[Annual_Fees]]/DoNotChange[[#This Row],[IQ3_Average]], "Do not know fees")</f>
        <v>3.3365586733842711E-2</v>
      </c>
      <c r="X85" s="93" t="str">
        <f>DoNotChange[[#This Row],[Community]]</f>
        <v xml:space="preserve">Eek </v>
      </c>
      <c r="Y85" s="85">
        <f>IFERROR(AVERAGE(DoNotChange[[#This Row],[RI_IQ1]],DoNotChange[[#This Row],[RI_IQ2]],DoNotChange[[#This Row],[RI_IQ3]]),"ERROR")</f>
        <v>5.2033196357175758E-2</v>
      </c>
      <c r="Z85" s="93" t="str">
        <f>DoNotChange[[#This Row],[Community]]</f>
        <v xml:space="preserve">Eek </v>
      </c>
      <c r="AA85" s="84">
        <f>IF(DoNotChange[[#This Row],[SNAP_PercentagePoints]]&gt;20%,1, IF(DoNotChange[[#This Row],[SNAP_PercentagePoints]]&lt;=10%, 3, 2))</f>
        <v>1</v>
      </c>
      <c r="AB85" s="93" t="str">
        <f>DoNotChange[[#This Row],[Community]]</f>
        <v xml:space="preserve">Eek </v>
      </c>
      <c r="AC85" s="84">
        <f>IF(DoNotChange[[#This Row],[Poverty_PercentagePoints]]&gt;20%,1, IF(DoNotChange[[#This Row],[Poverty_PercentagePoints]]&lt;=10%, 3, 2))</f>
        <v>1</v>
      </c>
      <c r="AD85" s="93" t="str">
        <f>DoNotChange[[#This Row],[Community]]</f>
        <v xml:space="preserve">Eek </v>
      </c>
      <c r="AE85" s="84">
        <f>IF(DoNotChange[[#This Row],[FTE_PercentagePoints]]&lt;=30%,1, IF(DoNotChange[[#This Row],[FTE_PercentagePoints]]&gt;50%, 3, 2))</f>
        <v>1</v>
      </c>
      <c r="AF85" s="93" t="str">
        <f>DoNotChange[[#This Row],[Community]]</f>
        <v xml:space="preserve">Eek </v>
      </c>
      <c r="AG85" s="86">
        <f>AVERAGE(DoNotChange[[#This Row],[SNAP_FCI]],DoNotChange[[#This Row],[Poverty_FCI]],DoNotChange[[#This Row],[FTE_FCI]])</f>
        <v>1</v>
      </c>
      <c r="AH85" s="112"/>
      <c r="AI85" s="86">
        <f>IF(DoNotChange[[#This Row],[Village_FCI]]&gt;2.5, 0.24, IF(DoNotChange[[#This Row],[Village_FCI]]&lt;=1.5, 0.06, 0.15))</f>
        <v>0.06</v>
      </c>
      <c r="AJ85" s="86" t="str">
        <f>IF(DoNotChange[[#This Row],[Village_FCI]]&gt;2.5, 0.15, IF(DoNotChange[[#This Row],[Village_FCI]]&lt;=1.5, "FALSE", 0.06))</f>
        <v>FALSE</v>
      </c>
      <c r="AK85" s="115">
        <f>(1/DoNotChange[[#This Row],[IQ1_Average]]+1/DoNotChange[[#This Row],[IQ2_Average]]+1/DoNotChange[[#This Row],[IQ3_Average]])</f>
        <v>8.6721993928626264E-5</v>
      </c>
      <c r="AL8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85" s="84">
        <f>ROUND(DoNotChange[[#This Row],[MediumBurden
Threshold_Calc]],1)</f>
        <v>57.7</v>
      </c>
      <c r="AN85" s="88">
        <f>(DoNotChange[[#This Row],[3RI_Calculation
Medium]]/DoNotChange[[#This Row],[Y = 1/IQ1+1/IQ2+1/IQ3]])/12</f>
        <v>57.655500911511432</v>
      </c>
      <c r="AO85" s="88">
        <f>DoNotChange[[#This Row],[MediumBurden
Threshold_Calc]]*12</f>
        <v>691.86601093813715</v>
      </c>
      <c r="AP85" s="137" t="e">
        <f>DoNotChange[[#This Row],[LowBurden
Annual]]/12</f>
        <v>#VALUE!</v>
      </c>
      <c r="AQ85" s="88" t="e">
        <f>(DoNotChange[[#This Row],[3RI_Calculation
Low]]/DoNotChange[[#This Row],[Y = 1/IQ1+1/IQ2+1/IQ3]])</f>
        <v>#VALUE!</v>
      </c>
      <c r="AR85" s="95"/>
      <c r="AS85" s="93" t="str">
        <f>Table1422[[#This Row],[Community]]</f>
        <v xml:space="preserve">Eek </v>
      </c>
      <c r="AT85" s="87">
        <f>Table1422[[#This Row],[IQ1_Average]]</f>
        <v>23473.8</v>
      </c>
      <c r="AU85" s="93" t="str">
        <f>DoNotChange[[#This Row],[Community]]</f>
        <v xml:space="preserve">Eek </v>
      </c>
      <c r="AV85" s="96">
        <f>Table1422[[#This Row],[IQ2_Average]]</f>
        <v>39085.599999999999</v>
      </c>
      <c r="AW85" s="93" t="str">
        <f>DoNotChange[[#This Row],[Community]]</f>
        <v xml:space="preserve">Eek </v>
      </c>
      <c r="AX85" s="97">
        <f>Table1422[[#This Row],[IQ3_Average]]</f>
        <v>53947.8</v>
      </c>
      <c r="AY85" s="93" t="str">
        <f>DoNotChange[[#This Row],[Community]]</f>
        <v xml:space="preserve">Eek </v>
      </c>
      <c r="AZ85" s="89">
        <f>Table1422[[#This Row],[SNAP_Average 
(Percentage Points)]]/100</f>
        <v>0.40540000000000004</v>
      </c>
      <c r="BA85" s="98" t="str">
        <f>DoNotChange[[#This Row],[Community]]</f>
        <v xml:space="preserve">Eek </v>
      </c>
      <c r="BB85" s="89">
        <f>Table1422[[#This Row],[Poverty_Average
(Percentage Points)]]/100</f>
        <v>0.36</v>
      </c>
      <c r="BC85" s="98" t="str">
        <f>DoNotChange[[#This Row],[Community]]</f>
        <v xml:space="preserve">Eek </v>
      </c>
      <c r="BD85" s="89">
        <f>Table1422[[#This Row],[Full Time Employment_Average
(Percentage Points)]]/100</f>
        <v>0.23359999999999995</v>
      </c>
    </row>
    <row r="86" spans="1:56" s="99" customFormat="1" ht="14.25" x14ac:dyDescent="0.25">
      <c r="A86" s="93" t="str">
        <f>DoNotChange[[#This Row],[Community]]</f>
        <v xml:space="preserve">Egegik </v>
      </c>
      <c r="B8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86" s="93" t="str">
        <f>DoNotChange[[#This Row],[Community]]</f>
        <v xml:space="preserve">Egegik </v>
      </c>
      <c r="D86" s="109">
        <f>IFERROR(DoNotChange[[#This Row],[Medium Burden Threshold]],"Cannot Calculate")</f>
        <v>246.1</v>
      </c>
      <c r="E86" s="118" t="str">
        <f>DoNotChange[[#This Row],[Community]]</f>
        <v xml:space="preserve">Egegik </v>
      </c>
      <c r="F86" s="109">
        <f>IFERROR(DoNotChange[[#This Row],[MediumBurden
Annual]], "Cannot Calculate")</f>
        <v>2953.6430942048901</v>
      </c>
      <c r="G86" s="93" t="str">
        <f>DoNotChange[[#This Row],[Community]]</f>
        <v xml:space="preserve">Egegik </v>
      </c>
      <c r="H86" s="140">
        <f>IFERROR(DoNotChange[[#This Row],[LowBurden
Threshold]],"Any fee will be at least a medium burden")</f>
        <v>98.454769806829674</v>
      </c>
      <c r="I86" s="118" t="str">
        <f>DoNotChange[[#This Row],[Community]]</f>
        <v xml:space="preserve">Egegik </v>
      </c>
      <c r="J86" s="109">
        <f>IFERROR(DoNotChange[[#This Row],[LowBurden
Annual]], "Any fee will be at least a medium burden")</f>
        <v>1181.457237681956</v>
      </c>
      <c r="K86" s="93" t="str">
        <f>DoNotChange[[#This Row],[Community]]</f>
        <v xml:space="preserve">Egegik </v>
      </c>
      <c r="L86" s="102">
        <f>Table1422[[#This Row],[Monthly Fees]]</f>
        <v>60</v>
      </c>
      <c r="M86" s="93" t="str">
        <f>DoNotChange[[#This Row],[Community]]</f>
        <v xml:space="preserve">Egegik </v>
      </c>
      <c r="N86" s="102">
        <f>DoNotChange[[#This Row],[Monthly_Fees]]*12</f>
        <v>720</v>
      </c>
      <c r="O86" s="93" t="str">
        <f>DoNotChange[[#This Row],[Community]]</f>
        <v xml:space="preserve">Egegik </v>
      </c>
      <c r="P86" s="94" t="str">
        <f>Table1422[[#This Row],[Notes]]</f>
        <v>This is the reported user fee for combined water and sewer services.</v>
      </c>
      <c r="Q86" s="95"/>
      <c r="R86" s="93" t="str">
        <f>DoNotChange[[#This Row],[Community]]</f>
        <v xml:space="preserve">Egegik </v>
      </c>
      <c r="S86" s="85">
        <f>IF(DoNotChange[[#This Row],[Annual_Fees]]/DoNotChange[[#This Row],[IQ1_Average]]&gt;0, DoNotChange[[#This Row],[Annual_Fees]]/DoNotChange[[#This Row],[IQ1_Average]], "Do not know fees")</f>
        <v>2.0046329294369208E-2</v>
      </c>
      <c r="T86" s="93" t="str">
        <f>DoNotChange[[#This Row],[Community]]</f>
        <v xml:space="preserve">Egegik </v>
      </c>
      <c r="U86" s="85">
        <f>IF(DoNotChange[[#This Row],[Annual_Fees]]/DoNotChange[[#This Row],[IQ2_Average]]&gt;0, DoNotChange[[#This Row],[Annual_Fees]]/DoNotChange[[#This Row],[IQ2_Average]], "Do not know fees")</f>
        <v>9.9493412706967016E-3</v>
      </c>
      <c r="V86" s="93" t="str">
        <f>DoNotChange[[#This Row],[Community]]</f>
        <v xml:space="preserve">Egegik </v>
      </c>
      <c r="W86" s="85">
        <f>IF(DoNotChange[[#This Row],[Annual_Fees]]/DoNotChange[[#This Row],[IQ3_Average]]&gt;0,DoNotChange[[#This Row],[Annual_Fees]]/DoNotChange[[#This Row],[IQ3_Average]], "Do not know fees")</f>
        <v>6.5693430656934308E-3</v>
      </c>
      <c r="X86" s="93" t="str">
        <f>DoNotChange[[#This Row],[Community]]</f>
        <v xml:space="preserve">Egegik </v>
      </c>
      <c r="Y86" s="85">
        <f>IFERROR(AVERAGE(DoNotChange[[#This Row],[RI_IQ1]],DoNotChange[[#This Row],[RI_IQ2]],DoNotChange[[#This Row],[RI_IQ3]]),"ERROR")</f>
        <v>1.218833787691978E-2</v>
      </c>
      <c r="Z86" s="93" t="str">
        <f>DoNotChange[[#This Row],[Community]]</f>
        <v xml:space="preserve">Egegik </v>
      </c>
      <c r="AA86" s="84">
        <f>IF(DoNotChange[[#This Row],[SNAP_PercentagePoints]]&gt;20%,1, IF(DoNotChange[[#This Row],[SNAP_PercentagePoints]]&lt;=10%, 3, 2))</f>
        <v>1</v>
      </c>
      <c r="AB86" s="93" t="str">
        <f>DoNotChange[[#This Row],[Community]]</f>
        <v xml:space="preserve">Egegik </v>
      </c>
      <c r="AC86" s="84">
        <f>IF(DoNotChange[[#This Row],[Poverty_PercentagePoints]]&gt;20%,1, IF(DoNotChange[[#This Row],[Poverty_PercentagePoints]]&lt;=10%, 3, 2))</f>
        <v>3</v>
      </c>
      <c r="AD86" s="93" t="str">
        <f>DoNotChange[[#This Row],[Community]]</f>
        <v xml:space="preserve">Egegik </v>
      </c>
      <c r="AE86" s="84">
        <f>IF(DoNotChange[[#This Row],[FTE_PercentagePoints]]&lt;=30%,1, IF(DoNotChange[[#This Row],[FTE_PercentagePoints]]&gt;50%, 3, 2))</f>
        <v>3</v>
      </c>
      <c r="AF86" s="93" t="str">
        <f>DoNotChange[[#This Row],[Community]]</f>
        <v xml:space="preserve">Egegik </v>
      </c>
      <c r="AG86" s="86">
        <f>AVERAGE(DoNotChange[[#This Row],[SNAP_FCI]],DoNotChange[[#This Row],[Poverty_FCI]],DoNotChange[[#This Row],[FTE_FCI]])</f>
        <v>2.3333333333333335</v>
      </c>
      <c r="AH86" s="112"/>
      <c r="AI86" s="86">
        <f>IF(DoNotChange[[#This Row],[Village_FCI]]&gt;2.5, 0.24, IF(DoNotChange[[#This Row],[Village_FCI]]&lt;=1.5, 0.06, 0.15))</f>
        <v>0.15</v>
      </c>
      <c r="AJ86" s="86">
        <f>IF(DoNotChange[[#This Row],[Village_FCI]]&gt;2.5, 0.15, IF(DoNotChange[[#This Row],[Village_FCI]]&lt;=1.5, "FALSE", 0.06))</f>
        <v>0.06</v>
      </c>
      <c r="AK86" s="115">
        <f>(1/DoNotChange[[#This Row],[IQ1_Average]]+1/DoNotChange[[#This Row],[IQ2_Average]]+1/DoNotChange[[#This Row],[IQ3_Average]])</f>
        <v>5.0784741153832419E-5</v>
      </c>
      <c r="AL8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86" s="84">
        <f>ROUND(DoNotChange[[#This Row],[MediumBurden
Threshold_Calc]],1)</f>
        <v>246.1</v>
      </c>
      <c r="AN86" s="88">
        <f>(DoNotChange[[#This Row],[3RI_Calculation
Medium]]/DoNotChange[[#This Row],[Y = 1/IQ1+1/IQ2+1/IQ3]])/12</f>
        <v>246.13692451707416</v>
      </c>
      <c r="AO86" s="88">
        <f>DoNotChange[[#This Row],[MediumBurden
Threshold_Calc]]*12</f>
        <v>2953.6430942048901</v>
      </c>
      <c r="AP86" s="137">
        <f>DoNotChange[[#This Row],[LowBurden
Annual]]/12</f>
        <v>98.454769806829674</v>
      </c>
      <c r="AQ86" s="88">
        <f>(DoNotChange[[#This Row],[3RI_Calculation
Low]]/DoNotChange[[#This Row],[Y = 1/IQ1+1/IQ2+1/IQ3]])</f>
        <v>1181.457237681956</v>
      </c>
      <c r="AR86" s="95"/>
      <c r="AS86" s="93" t="str">
        <f>Table1422[[#This Row],[Community]]</f>
        <v xml:space="preserve">Egegik </v>
      </c>
      <c r="AT86" s="87">
        <f>Table1422[[#This Row],[IQ1_Average]]</f>
        <v>35916.800000000003</v>
      </c>
      <c r="AU86" s="93" t="str">
        <f>DoNotChange[[#This Row],[Community]]</f>
        <v xml:space="preserve">Egegik </v>
      </c>
      <c r="AV86" s="96">
        <f>Table1422[[#This Row],[IQ2_Average]]</f>
        <v>72366.600000000006</v>
      </c>
      <c r="AW86" s="93" t="str">
        <f>DoNotChange[[#This Row],[Community]]</f>
        <v xml:space="preserve">Egegik </v>
      </c>
      <c r="AX86" s="97">
        <f>Table1422[[#This Row],[IQ3_Average]]</f>
        <v>109600</v>
      </c>
      <c r="AY86" s="93" t="str">
        <f>DoNotChange[[#This Row],[Community]]</f>
        <v xml:space="preserve">Egegik </v>
      </c>
      <c r="AZ86" s="89">
        <f>Table1422[[#This Row],[SNAP_Average 
(Percentage Points)]]/100</f>
        <v>0.20879999999999999</v>
      </c>
      <c r="BA86" s="98" t="str">
        <f>DoNotChange[[#This Row],[Community]]</f>
        <v xml:space="preserve">Egegik </v>
      </c>
      <c r="BB86" s="89">
        <f>Table1422[[#This Row],[Poverty_Average
(Percentage Points)]]/100</f>
        <v>0</v>
      </c>
      <c r="BC86" s="98" t="str">
        <f>DoNotChange[[#This Row],[Community]]</f>
        <v xml:space="preserve">Egegik </v>
      </c>
      <c r="BD86" s="89">
        <f>Table1422[[#This Row],[Full Time Employment_Average
(Percentage Points)]]/100</f>
        <v>0.5302</v>
      </c>
    </row>
    <row r="87" spans="1:56" s="99" customFormat="1" ht="14.25" x14ac:dyDescent="0.25">
      <c r="A87" s="93" t="str">
        <f>DoNotChange[[#This Row],[Community]]</f>
        <v xml:space="preserve">Eielson AFB  </v>
      </c>
      <c r="B8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7" s="93" t="str">
        <f>DoNotChange[[#This Row],[Community]]</f>
        <v xml:space="preserve">Eielson AFB  </v>
      </c>
      <c r="D87" s="109">
        <f>IFERROR(DoNotChange[[#This Row],[Medium Burden Threshold]],"Cannot Calculate")</f>
        <v>359.3</v>
      </c>
      <c r="E87" s="118" t="str">
        <f>DoNotChange[[#This Row],[Community]]</f>
        <v xml:space="preserve">Eielson AFB  </v>
      </c>
      <c r="F87" s="109">
        <f>IFERROR(DoNotChange[[#This Row],[MediumBurden
Annual]], "Cannot Calculate")</f>
        <v>4311.7598081713741</v>
      </c>
      <c r="G87" s="93" t="str">
        <f>DoNotChange[[#This Row],[Community]]</f>
        <v xml:space="preserve">Eielson AFB  </v>
      </c>
      <c r="H87" s="140">
        <f>IFERROR(DoNotChange[[#This Row],[LowBurden
Threshold]],"Any fee will be at least a medium burden")</f>
        <v>224.5708233422591</v>
      </c>
      <c r="I87" s="118" t="str">
        <f>DoNotChange[[#This Row],[Community]]</f>
        <v xml:space="preserve">Eielson AFB  </v>
      </c>
      <c r="J87" s="109">
        <f>IFERROR(DoNotChange[[#This Row],[LowBurden
Annual]], "Any fee will be at least a medium burden")</f>
        <v>2694.8498801071091</v>
      </c>
      <c r="K87" s="93" t="str">
        <f>DoNotChange[[#This Row],[Community]]</f>
        <v xml:space="preserve">Eielson AFB  </v>
      </c>
      <c r="L87" s="102">
        <f>Table1422[[#This Row],[Monthly Fees]]</f>
        <v>0</v>
      </c>
      <c r="M87" s="93" t="str">
        <f>DoNotChange[[#This Row],[Community]]</f>
        <v xml:space="preserve">Eielson AFB  </v>
      </c>
      <c r="N87" s="102">
        <f>DoNotChange[[#This Row],[Monthly_Fees]]*12</f>
        <v>0</v>
      </c>
      <c r="O87" s="93" t="str">
        <f>DoNotChange[[#This Row],[Community]]</f>
        <v xml:space="preserve">Eielson AFB  </v>
      </c>
      <c r="P87" s="94" t="str">
        <f>Table1422[[#This Row],[Notes]]</f>
        <v>The water and sewer charges are unknown</v>
      </c>
      <c r="Q87" s="95"/>
      <c r="R87" s="93" t="str">
        <f>DoNotChange[[#This Row],[Community]]</f>
        <v xml:space="preserve">Eielson AFB  </v>
      </c>
      <c r="S87" s="85" t="str">
        <f>IF(DoNotChange[[#This Row],[Annual_Fees]]/DoNotChange[[#This Row],[IQ1_Average]]&gt;0, DoNotChange[[#This Row],[Annual_Fees]]/DoNotChange[[#This Row],[IQ1_Average]], "Do not know fees")</f>
        <v>Do not know fees</v>
      </c>
      <c r="T87" s="93" t="str">
        <f>DoNotChange[[#This Row],[Community]]</f>
        <v xml:space="preserve">Eielson AFB  </v>
      </c>
      <c r="U87" s="85" t="str">
        <f>IF(DoNotChange[[#This Row],[Annual_Fees]]/DoNotChange[[#This Row],[IQ2_Average]]&gt;0, DoNotChange[[#This Row],[Annual_Fees]]/DoNotChange[[#This Row],[IQ2_Average]], "Do not know fees")</f>
        <v>Do not know fees</v>
      </c>
      <c r="V87" s="93" t="str">
        <f>DoNotChange[[#This Row],[Community]]</f>
        <v xml:space="preserve">Eielson AFB  </v>
      </c>
      <c r="W87" s="85" t="str">
        <f>IF(DoNotChange[[#This Row],[Annual_Fees]]/DoNotChange[[#This Row],[IQ3_Average]]&gt;0,DoNotChange[[#This Row],[Annual_Fees]]/DoNotChange[[#This Row],[IQ3_Average]], "Do not know fees")</f>
        <v>Do not know fees</v>
      </c>
      <c r="X87" s="93" t="str">
        <f>DoNotChange[[#This Row],[Community]]</f>
        <v xml:space="preserve">Eielson AFB  </v>
      </c>
      <c r="Y87" s="85" t="str">
        <f>IFERROR(AVERAGE(DoNotChange[[#This Row],[RI_IQ1]],DoNotChange[[#This Row],[RI_IQ2]],DoNotChange[[#This Row],[RI_IQ3]]),"ERROR")</f>
        <v>ERROR</v>
      </c>
      <c r="Z87" s="93" t="str">
        <f>DoNotChange[[#This Row],[Community]]</f>
        <v xml:space="preserve">Eielson AFB  </v>
      </c>
      <c r="AA87" s="84">
        <f>IF(DoNotChange[[#This Row],[SNAP_PercentagePoints]]&gt;20%,1, IF(DoNotChange[[#This Row],[SNAP_PercentagePoints]]&lt;=10%, 3, 2))</f>
        <v>3</v>
      </c>
      <c r="AB87" s="93" t="str">
        <f>DoNotChange[[#This Row],[Community]]</f>
        <v xml:space="preserve">Eielson AFB  </v>
      </c>
      <c r="AC87" s="84">
        <f>IF(DoNotChange[[#This Row],[Poverty_PercentagePoints]]&gt;20%,1, IF(DoNotChange[[#This Row],[Poverty_PercentagePoints]]&lt;=10%, 3, 2))</f>
        <v>3</v>
      </c>
      <c r="AD87" s="93" t="str">
        <f>DoNotChange[[#This Row],[Community]]</f>
        <v xml:space="preserve">Eielson AFB  </v>
      </c>
      <c r="AE87" s="84">
        <f>IF(DoNotChange[[#This Row],[FTE_PercentagePoints]]&lt;=30%,1, IF(DoNotChange[[#This Row],[FTE_PercentagePoints]]&gt;50%, 3, 2))</f>
        <v>3</v>
      </c>
      <c r="AF87" s="93" t="str">
        <f>DoNotChange[[#This Row],[Community]]</f>
        <v xml:space="preserve">Eielson AFB  </v>
      </c>
      <c r="AG87" s="86">
        <f>AVERAGE(DoNotChange[[#This Row],[SNAP_FCI]],DoNotChange[[#This Row],[Poverty_FCI]],DoNotChange[[#This Row],[FTE_FCI]])</f>
        <v>3</v>
      </c>
      <c r="AH87" s="112"/>
      <c r="AI87" s="86">
        <f>IF(DoNotChange[[#This Row],[Village_FCI]]&gt;2.5, 0.24, IF(DoNotChange[[#This Row],[Village_FCI]]&lt;=1.5, 0.06, 0.15))</f>
        <v>0.24</v>
      </c>
      <c r="AJ87" s="86">
        <f>IF(DoNotChange[[#This Row],[Village_FCI]]&gt;2.5, 0.15, IF(DoNotChange[[#This Row],[Village_FCI]]&lt;=1.5, "FALSE", 0.06))</f>
        <v>0.15</v>
      </c>
      <c r="AK87" s="115">
        <f>(1/DoNotChange[[#This Row],[IQ1_Average]]+1/DoNotChange[[#This Row],[IQ2_Average]]+1/DoNotChange[[#This Row],[IQ3_Average]])</f>
        <v>5.5661727618771151E-5</v>
      </c>
      <c r="AL8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7" s="84">
        <f>ROUND(DoNotChange[[#This Row],[MediumBurden
Threshold_Calc]],1)</f>
        <v>359.3</v>
      </c>
      <c r="AN87" s="88">
        <f>(DoNotChange[[#This Row],[3RI_Calculation
Medium]]/DoNotChange[[#This Row],[Y = 1/IQ1+1/IQ2+1/IQ3]])/12</f>
        <v>359.31331734761449</v>
      </c>
      <c r="AO87" s="88">
        <f>DoNotChange[[#This Row],[MediumBurden
Threshold_Calc]]*12</f>
        <v>4311.7598081713741</v>
      </c>
      <c r="AP87" s="137">
        <f>DoNotChange[[#This Row],[LowBurden
Annual]]/12</f>
        <v>224.5708233422591</v>
      </c>
      <c r="AQ87" s="88">
        <f>(DoNotChange[[#This Row],[3RI_Calculation
Low]]/DoNotChange[[#This Row],[Y = 1/IQ1+1/IQ2+1/IQ3]])</f>
        <v>2694.8498801071091</v>
      </c>
      <c r="AR87" s="95"/>
      <c r="AS87" s="93" t="str">
        <f>Table1422[[#This Row],[Community]]</f>
        <v xml:space="preserve">Eielson AFB  </v>
      </c>
      <c r="AT87" s="87">
        <f>Table1422[[#This Row],[IQ1_Average]]</f>
        <v>39724</v>
      </c>
      <c r="AU87" s="93" t="str">
        <f>DoNotChange[[#This Row],[Community]]</f>
        <v xml:space="preserve">Eielson AFB  </v>
      </c>
      <c r="AV87" s="96">
        <f>Table1422[[#This Row],[IQ2_Average]]</f>
        <v>54853</v>
      </c>
      <c r="AW87" s="93" t="str">
        <f>DoNotChange[[#This Row],[Community]]</f>
        <v xml:space="preserve">Eielson AFB  </v>
      </c>
      <c r="AX87" s="97">
        <f>Table1422[[#This Row],[IQ3_Average]]</f>
        <v>81582.8</v>
      </c>
      <c r="AY87" s="93" t="str">
        <f>DoNotChange[[#This Row],[Community]]</f>
        <v xml:space="preserve">Eielson AFB  </v>
      </c>
      <c r="AZ87" s="89">
        <f>Table1422[[#This Row],[SNAP_Average 
(Percentage Points)]]/100</f>
        <v>6.3999999999999994E-3</v>
      </c>
      <c r="BA87" s="98" t="str">
        <f>DoNotChange[[#This Row],[Community]]</f>
        <v xml:space="preserve">Eielson AFB  </v>
      </c>
      <c r="BB87" s="89">
        <f>Table1422[[#This Row],[Poverty_Average
(Percentage Points)]]/100</f>
        <v>9.1999999999999998E-3</v>
      </c>
      <c r="BC87" s="98" t="str">
        <f>DoNotChange[[#This Row],[Community]]</f>
        <v xml:space="preserve">Eielson AFB  </v>
      </c>
      <c r="BD87" s="89">
        <f>Table1422[[#This Row],[Full Time Employment_Average
(Percentage Points)]]/100</f>
        <v>0.74939999999999996</v>
      </c>
    </row>
    <row r="88" spans="1:56" s="99" customFormat="1" ht="14.25" x14ac:dyDescent="0.25">
      <c r="A88" s="93" t="str">
        <f>DoNotChange[[#This Row],[Community]]</f>
        <v xml:space="preserve">Ekwok </v>
      </c>
      <c r="B8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88" s="93" t="str">
        <f>DoNotChange[[#This Row],[Community]]</f>
        <v xml:space="preserve">Ekwok </v>
      </c>
      <c r="D88" s="109">
        <f>IFERROR(DoNotChange[[#This Row],[Medium Burden Threshold]],"Cannot Calculate")</f>
        <v>132.6</v>
      </c>
      <c r="E88" s="118" t="str">
        <f>DoNotChange[[#This Row],[Community]]</f>
        <v xml:space="preserve">Ekwok </v>
      </c>
      <c r="F88" s="109">
        <f>IFERROR(DoNotChange[[#This Row],[MediumBurden
Annual]], "Cannot Calculate")</f>
        <v>1591.5010934542338</v>
      </c>
      <c r="G88" s="93" t="str">
        <f>DoNotChange[[#This Row],[Community]]</f>
        <v xml:space="preserve">Ekwok </v>
      </c>
      <c r="H88" s="140">
        <f>IFERROR(DoNotChange[[#This Row],[LowBurden
Threshold]],"Any fee will be at least a medium burden")</f>
        <v>53.050036448474465</v>
      </c>
      <c r="I88" s="118" t="str">
        <f>DoNotChange[[#This Row],[Community]]</f>
        <v xml:space="preserve">Ekwok </v>
      </c>
      <c r="J88" s="109">
        <f>IFERROR(DoNotChange[[#This Row],[LowBurden
Annual]], "Any fee will be at least a medium burden")</f>
        <v>636.60043738169361</v>
      </c>
      <c r="K88" s="93" t="str">
        <f>DoNotChange[[#This Row],[Community]]</f>
        <v xml:space="preserve">Ekwok </v>
      </c>
      <c r="L88" s="102">
        <f>Table1422[[#This Row],[Monthly Fees]]</f>
        <v>20</v>
      </c>
      <c r="M88" s="93" t="str">
        <f>DoNotChange[[#This Row],[Community]]</f>
        <v xml:space="preserve">Ekwok </v>
      </c>
      <c r="N88" s="102">
        <f>DoNotChange[[#This Row],[Monthly_Fees]]*12</f>
        <v>240</v>
      </c>
      <c r="O88" s="93" t="str">
        <f>DoNotChange[[#This Row],[Community]]</f>
        <v xml:space="preserve">Ekwok </v>
      </c>
      <c r="P88" s="94" t="str">
        <f>Table1422[[#This Row],[Notes]]</f>
        <v>This is the reported user fee for combined water and septic pump and haul.</v>
      </c>
      <c r="Q88" s="95"/>
      <c r="R88" s="93" t="str">
        <f>DoNotChange[[#This Row],[Community]]</f>
        <v xml:space="preserve">Ekwok </v>
      </c>
      <c r="S88" s="85">
        <f>IF(DoNotChange[[#This Row],[Annual_Fees]]/DoNotChange[[#This Row],[IQ1_Average]]&gt;0, DoNotChange[[#This Row],[Annual_Fees]]/DoNotChange[[#This Row],[IQ1_Average]], "Do not know fees")</f>
        <v>1.0389700343725919E-2</v>
      </c>
      <c r="T88" s="93" t="str">
        <f>DoNotChange[[#This Row],[Community]]</f>
        <v xml:space="preserve">Ekwok </v>
      </c>
      <c r="U88" s="85">
        <f>IF(DoNotChange[[#This Row],[Annual_Fees]]/DoNotChange[[#This Row],[IQ2_Average]]&gt;0, DoNotChange[[#This Row],[Annual_Fees]]/DoNotChange[[#This Row],[IQ2_Average]], "Do not know fees")</f>
        <v>6.7956711574726899E-3</v>
      </c>
      <c r="V88" s="93" t="str">
        <f>DoNotChange[[#This Row],[Community]]</f>
        <v xml:space="preserve">Ekwok </v>
      </c>
      <c r="W88" s="85">
        <f>IF(DoNotChange[[#This Row],[Annual_Fees]]/DoNotChange[[#This Row],[IQ3_Average]]&gt;0,DoNotChange[[#This Row],[Annual_Fees]]/DoNotChange[[#This Row],[IQ3_Average]], "Do not know fees")</f>
        <v>5.434782608695652E-3</v>
      </c>
      <c r="X88" s="93" t="str">
        <f>DoNotChange[[#This Row],[Community]]</f>
        <v xml:space="preserve">Ekwok </v>
      </c>
      <c r="Y88" s="85">
        <f>IFERROR(AVERAGE(DoNotChange[[#This Row],[RI_IQ1]],DoNotChange[[#This Row],[RI_IQ2]],DoNotChange[[#This Row],[RI_IQ3]]),"ERROR")</f>
        <v>7.5400513699647531E-3</v>
      </c>
      <c r="Z88" s="93" t="str">
        <f>DoNotChange[[#This Row],[Community]]</f>
        <v xml:space="preserve">Ekwok </v>
      </c>
      <c r="AA88" s="84">
        <f>IF(DoNotChange[[#This Row],[SNAP_PercentagePoints]]&gt;20%,1, IF(DoNotChange[[#This Row],[SNAP_PercentagePoints]]&lt;=10%, 3, 2))</f>
        <v>1</v>
      </c>
      <c r="AB88" s="93" t="str">
        <f>DoNotChange[[#This Row],[Community]]</f>
        <v xml:space="preserve">Ekwok </v>
      </c>
      <c r="AC88" s="84">
        <f>IF(DoNotChange[[#This Row],[Poverty_PercentagePoints]]&gt;20%,1, IF(DoNotChange[[#This Row],[Poverty_PercentagePoints]]&lt;=10%, 3, 2))</f>
        <v>3</v>
      </c>
      <c r="AD88" s="93" t="str">
        <f>DoNotChange[[#This Row],[Community]]</f>
        <v xml:space="preserve">Ekwok </v>
      </c>
      <c r="AE88" s="84">
        <f>IF(DoNotChange[[#This Row],[FTE_PercentagePoints]]&lt;=30%,1, IF(DoNotChange[[#This Row],[FTE_PercentagePoints]]&gt;50%, 3, 2))</f>
        <v>1</v>
      </c>
      <c r="AF88" s="93" t="str">
        <f>DoNotChange[[#This Row],[Community]]</f>
        <v xml:space="preserve">Ekwok </v>
      </c>
      <c r="AG88" s="86">
        <f>AVERAGE(DoNotChange[[#This Row],[SNAP_FCI]],DoNotChange[[#This Row],[Poverty_FCI]],DoNotChange[[#This Row],[FTE_FCI]])</f>
        <v>1.6666666666666667</v>
      </c>
      <c r="AH88" s="112"/>
      <c r="AI88" s="86">
        <f>IF(DoNotChange[[#This Row],[Village_FCI]]&gt;2.5, 0.24, IF(DoNotChange[[#This Row],[Village_FCI]]&lt;=1.5, 0.06, 0.15))</f>
        <v>0.15</v>
      </c>
      <c r="AJ88" s="86">
        <f>IF(DoNotChange[[#This Row],[Village_FCI]]&gt;2.5, 0.15, IF(DoNotChange[[#This Row],[Village_FCI]]&lt;=1.5, "FALSE", 0.06))</f>
        <v>0.06</v>
      </c>
      <c r="AK88" s="115">
        <f>(1/DoNotChange[[#This Row],[IQ1_Average]]+1/DoNotChange[[#This Row],[IQ2_Average]]+1/DoNotChange[[#This Row],[IQ3_Average]])</f>
        <v>9.4250642124559417E-5</v>
      </c>
      <c r="AL8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88" s="84">
        <f>ROUND(DoNotChange[[#This Row],[MediumBurden
Threshold_Calc]],1)</f>
        <v>132.6</v>
      </c>
      <c r="AN88" s="88">
        <f>(DoNotChange[[#This Row],[3RI_Calculation
Medium]]/DoNotChange[[#This Row],[Y = 1/IQ1+1/IQ2+1/IQ3]])/12</f>
        <v>132.62509112118616</v>
      </c>
      <c r="AO88" s="88">
        <f>DoNotChange[[#This Row],[MediumBurden
Threshold_Calc]]*12</f>
        <v>1591.5010934542338</v>
      </c>
      <c r="AP88" s="137">
        <f>DoNotChange[[#This Row],[LowBurden
Annual]]/12</f>
        <v>53.050036448474465</v>
      </c>
      <c r="AQ88" s="88">
        <f>(DoNotChange[[#This Row],[3RI_Calculation
Low]]/DoNotChange[[#This Row],[Y = 1/IQ1+1/IQ2+1/IQ3]])</f>
        <v>636.60043738169361</v>
      </c>
      <c r="AR88" s="95"/>
      <c r="AS88" s="93" t="str">
        <f>Table1422[[#This Row],[Community]]</f>
        <v xml:space="preserve">Ekwok </v>
      </c>
      <c r="AT88" s="87">
        <f>Table1422[[#This Row],[IQ1_Average]]</f>
        <v>23099.8</v>
      </c>
      <c r="AU88" s="93" t="str">
        <f>DoNotChange[[#This Row],[Community]]</f>
        <v xml:space="preserve">Ekwok </v>
      </c>
      <c r="AV88" s="96">
        <f>Table1422[[#This Row],[IQ2_Average]]</f>
        <v>35316.6</v>
      </c>
      <c r="AW88" s="93" t="str">
        <f>DoNotChange[[#This Row],[Community]]</f>
        <v xml:space="preserve">Ekwok </v>
      </c>
      <c r="AX88" s="97">
        <f>Table1422[[#This Row],[IQ3_Average]]</f>
        <v>44160</v>
      </c>
      <c r="AY88" s="93" t="str">
        <f>DoNotChange[[#This Row],[Community]]</f>
        <v xml:space="preserve">Ekwok </v>
      </c>
      <c r="AZ88" s="89">
        <f>Table1422[[#This Row],[SNAP_Average 
(Percentage Points)]]/100</f>
        <v>0.53879999999999995</v>
      </c>
      <c r="BA88" s="98" t="str">
        <f>DoNotChange[[#This Row],[Community]]</f>
        <v xml:space="preserve">Ekwok </v>
      </c>
      <c r="BB88" s="89">
        <f>Table1422[[#This Row],[Poverty_Average
(Percentage Points)]]/100</f>
        <v>6.3799999999999996E-2</v>
      </c>
      <c r="BC88" s="98" t="str">
        <f>DoNotChange[[#This Row],[Community]]</f>
        <v xml:space="preserve">Ekwok </v>
      </c>
      <c r="BD88" s="89">
        <f>Table1422[[#This Row],[Full Time Employment_Average
(Percentage Points)]]/100</f>
        <v>0.11760000000000001</v>
      </c>
    </row>
    <row r="89" spans="1:56" s="99" customFormat="1" ht="14.25" x14ac:dyDescent="0.25">
      <c r="A89" s="93" t="str">
        <f>DoNotChange[[#This Row],[Community]]</f>
        <v xml:space="preserve">Elfin Cove  </v>
      </c>
      <c r="B8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89" s="93" t="str">
        <f>DoNotChange[[#This Row],[Community]]</f>
        <v xml:space="preserve">Elfin Cove  </v>
      </c>
      <c r="D89" s="109">
        <f>IFERROR(DoNotChange[[#This Row],[Medium Burden Threshold]],"Cannot Calculate")</f>
        <v>715.1</v>
      </c>
      <c r="E89" s="118" t="str">
        <f>DoNotChange[[#This Row],[Community]]</f>
        <v xml:space="preserve">Elfin Cove  </v>
      </c>
      <c r="F89" s="109">
        <f>IFERROR(DoNotChange[[#This Row],[MediumBurden
Annual]], "Cannot Calculate")</f>
        <v>8581.7932502772619</v>
      </c>
      <c r="G89" s="93" t="str">
        <f>DoNotChange[[#This Row],[Community]]</f>
        <v xml:space="preserve">Elfin Cove  </v>
      </c>
      <c r="H89" s="140">
        <f>IFERROR(DoNotChange[[#This Row],[LowBurden
Threshold]],"Any fee will be at least a medium burden")</f>
        <v>446.96839845194069</v>
      </c>
      <c r="I89" s="118" t="str">
        <f>DoNotChange[[#This Row],[Community]]</f>
        <v xml:space="preserve">Elfin Cove  </v>
      </c>
      <c r="J89" s="109">
        <f>IFERROR(DoNotChange[[#This Row],[LowBurden
Annual]], "Any fee will be at least a medium burden")</f>
        <v>5363.6207814232885</v>
      </c>
      <c r="K89" s="93" t="str">
        <f>DoNotChange[[#This Row],[Community]]</f>
        <v xml:space="preserve">Elfin Cove  </v>
      </c>
      <c r="L89" s="102">
        <f>Table1422[[#This Row],[Monthly Fees]]</f>
        <v>0</v>
      </c>
      <c r="M89" s="93" t="str">
        <f>DoNotChange[[#This Row],[Community]]</f>
        <v xml:space="preserve">Elfin Cove  </v>
      </c>
      <c r="N89" s="102">
        <f>DoNotChange[[#This Row],[Monthly_Fees]]*12</f>
        <v>0</v>
      </c>
      <c r="O89" s="93" t="str">
        <f>DoNotChange[[#This Row],[Community]]</f>
        <v xml:space="preserve">Elfin Cove  </v>
      </c>
      <c r="P89" s="94" t="str">
        <f>Table1422[[#This Row],[Notes]]</f>
        <v>The water and sewer charges are unknown</v>
      </c>
      <c r="Q89" s="95"/>
      <c r="R89" s="93" t="str">
        <f>DoNotChange[[#This Row],[Community]]</f>
        <v xml:space="preserve">Elfin Cove  </v>
      </c>
      <c r="S89" s="85" t="str">
        <f>IF(DoNotChange[[#This Row],[Annual_Fees]]/DoNotChange[[#This Row],[IQ1_Average]]&gt;0, DoNotChange[[#This Row],[Annual_Fees]]/DoNotChange[[#This Row],[IQ1_Average]], "Do not know fees")</f>
        <v>Do not know fees</v>
      </c>
      <c r="T89" s="93" t="str">
        <f>DoNotChange[[#This Row],[Community]]</f>
        <v xml:space="preserve">Elfin Cove  </v>
      </c>
      <c r="U89" s="85" t="str">
        <f>IF(DoNotChange[[#This Row],[Annual_Fees]]/DoNotChange[[#This Row],[IQ2_Average]]&gt;0, DoNotChange[[#This Row],[Annual_Fees]]/DoNotChange[[#This Row],[IQ2_Average]], "Do not know fees")</f>
        <v>Do not know fees</v>
      </c>
      <c r="V89" s="93" t="str">
        <f>DoNotChange[[#This Row],[Community]]</f>
        <v xml:space="preserve">Elfin Cove  </v>
      </c>
      <c r="W89" s="85" t="str">
        <f>IF(DoNotChange[[#This Row],[Annual_Fees]]/DoNotChange[[#This Row],[IQ3_Average]]&gt;0,DoNotChange[[#This Row],[Annual_Fees]]/DoNotChange[[#This Row],[IQ3_Average]], "Do not know fees")</f>
        <v>Do not know fees</v>
      </c>
      <c r="X89" s="93" t="str">
        <f>DoNotChange[[#This Row],[Community]]</f>
        <v xml:space="preserve">Elfin Cove  </v>
      </c>
      <c r="Y89" s="85" t="str">
        <f>IFERROR(AVERAGE(DoNotChange[[#This Row],[RI_IQ1]],DoNotChange[[#This Row],[RI_IQ2]],DoNotChange[[#This Row],[RI_IQ3]]),"ERROR")</f>
        <v>ERROR</v>
      </c>
      <c r="Z89" s="93" t="str">
        <f>DoNotChange[[#This Row],[Community]]</f>
        <v xml:space="preserve">Elfin Cove  </v>
      </c>
      <c r="AA89" s="84">
        <f>IF(DoNotChange[[#This Row],[SNAP_PercentagePoints]]&gt;20%,1, IF(DoNotChange[[#This Row],[SNAP_PercentagePoints]]&lt;=10%, 3, 2))</f>
        <v>3</v>
      </c>
      <c r="AB89" s="93" t="str">
        <f>DoNotChange[[#This Row],[Community]]</f>
        <v xml:space="preserve">Elfin Cove  </v>
      </c>
      <c r="AC89" s="84">
        <f>IF(DoNotChange[[#This Row],[Poverty_PercentagePoints]]&gt;20%,1, IF(DoNotChange[[#This Row],[Poverty_PercentagePoints]]&lt;=10%, 3, 2))</f>
        <v>3</v>
      </c>
      <c r="AD89" s="93" t="str">
        <f>DoNotChange[[#This Row],[Community]]</f>
        <v xml:space="preserve">Elfin Cove  </v>
      </c>
      <c r="AE89" s="84">
        <f>IF(DoNotChange[[#This Row],[FTE_PercentagePoints]]&lt;=30%,1, IF(DoNotChange[[#This Row],[FTE_PercentagePoints]]&gt;50%, 3, 2))</f>
        <v>3</v>
      </c>
      <c r="AF89" s="93" t="str">
        <f>DoNotChange[[#This Row],[Community]]</f>
        <v xml:space="preserve">Elfin Cove  </v>
      </c>
      <c r="AG89" s="86">
        <f>AVERAGE(DoNotChange[[#This Row],[SNAP_FCI]],DoNotChange[[#This Row],[Poverty_FCI]],DoNotChange[[#This Row],[FTE_FCI]])</f>
        <v>3</v>
      </c>
      <c r="AH89" s="112"/>
      <c r="AI89" s="86">
        <f>IF(DoNotChange[[#This Row],[Village_FCI]]&gt;2.5, 0.24, IF(DoNotChange[[#This Row],[Village_FCI]]&lt;=1.5, 0.06, 0.15))</f>
        <v>0.24</v>
      </c>
      <c r="AJ89" s="86">
        <f>IF(DoNotChange[[#This Row],[Village_FCI]]&gt;2.5, 0.15, IF(DoNotChange[[#This Row],[Village_FCI]]&lt;=1.5, "FALSE", 0.06))</f>
        <v>0.15</v>
      </c>
      <c r="AK89" s="115">
        <f>(1/DoNotChange[[#This Row],[IQ1_Average]]+1/DoNotChange[[#This Row],[IQ2_Average]]+1/DoNotChange[[#This Row],[IQ3_Average]])</f>
        <v>2.7966182941105698E-5</v>
      </c>
      <c r="AL8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89" s="84">
        <f>ROUND(DoNotChange[[#This Row],[MediumBurden
Threshold_Calc]],1)</f>
        <v>715.1</v>
      </c>
      <c r="AN89" s="88">
        <f>(DoNotChange[[#This Row],[3RI_Calculation
Medium]]/DoNotChange[[#This Row],[Y = 1/IQ1+1/IQ2+1/IQ3]])/12</f>
        <v>715.14943752310512</v>
      </c>
      <c r="AO89" s="88">
        <f>DoNotChange[[#This Row],[MediumBurden
Threshold_Calc]]*12</f>
        <v>8581.7932502772619</v>
      </c>
      <c r="AP89" s="137">
        <f>DoNotChange[[#This Row],[LowBurden
Annual]]/12</f>
        <v>446.96839845194069</v>
      </c>
      <c r="AQ89" s="88">
        <f>(DoNotChange[[#This Row],[3RI_Calculation
Low]]/DoNotChange[[#This Row],[Y = 1/IQ1+1/IQ2+1/IQ3]])</f>
        <v>5363.6207814232885</v>
      </c>
      <c r="AR89" s="95"/>
      <c r="AS89" s="93" t="str">
        <f>Table1422[[#This Row],[Community]]</f>
        <v xml:space="preserve">Elfin Cove  </v>
      </c>
      <c r="AT89" s="87">
        <f>Table1422[[#This Row],[IQ1_Average]]</f>
        <v>56625</v>
      </c>
      <c r="AU89" s="93" t="str">
        <f>DoNotChange[[#This Row],[Community]]</f>
        <v xml:space="preserve">Elfin Cove  </v>
      </c>
      <c r="AV89" s="96">
        <f>Table1422[[#This Row],[IQ2_Average]]</f>
        <v>193250</v>
      </c>
      <c r="AW89" s="93" t="str">
        <f>DoNotChange[[#This Row],[Community]]</f>
        <v xml:space="preserve">Elfin Cove  </v>
      </c>
      <c r="AX89" s="97">
        <f>Table1422[[#This Row],[IQ3_Average]]</f>
        <v>194875</v>
      </c>
      <c r="AY89" s="93" t="str">
        <f>DoNotChange[[#This Row],[Community]]</f>
        <v xml:space="preserve">Elfin Cove  </v>
      </c>
      <c r="AZ89" s="89">
        <f>Table1422[[#This Row],[SNAP_Average 
(Percentage Points)]]/100</f>
        <v>0</v>
      </c>
      <c r="BA89" s="98" t="str">
        <f>DoNotChange[[#This Row],[Community]]</f>
        <v xml:space="preserve">Elfin Cove  </v>
      </c>
      <c r="BB89" s="89">
        <f>Table1422[[#This Row],[Poverty_Average
(Percentage Points)]]/100</f>
        <v>0</v>
      </c>
      <c r="BC89" s="98" t="str">
        <f>DoNotChange[[#This Row],[Community]]</f>
        <v xml:space="preserve">Elfin Cove  </v>
      </c>
      <c r="BD89" s="89">
        <f>Table1422[[#This Row],[Full Time Employment_Average
(Percentage Points)]]/100</f>
        <v>1</v>
      </c>
    </row>
    <row r="90" spans="1:56" s="99" customFormat="1" ht="14.25" x14ac:dyDescent="0.25">
      <c r="A90" s="93" t="str">
        <f>DoNotChange[[#This Row],[Community]]</f>
        <v xml:space="preserve">Elim </v>
      </c>
      <c r="B9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90" s="93" t="str">
        <f>DoNotChange[[#This Row],[Community]]</f>
        <v xml:space="preserve">Elim </v>
      </c>
      <c r="D90" s="109">
        <f>IFERROR(DoNotChange[[#This Row],[Medium Burden Threshold]],"Cannot Calculate")</f>
        <v>30.2</v>
      </c>
      <c r="E90" s="118" t="str">
        <f>DoNotChange[[#This Row],[Community]]</f>
        <v xml:space="preserve">Elim </v>
      </c>
      <c r="F90" s="109">
        <f>IFERROR(DoNotChange[[#This Row],[MediumBurden
Annual]], "Cannot Calculate")</f>
        <v>361.96448904719597</v>
      </c>
      <c r="G90" s="93" t="str">
        <f>DoNotChange[[#This Row],[Community]]</f>
        <v xml:space="preserve">Elim </v>
      </c>
      <c r="H90" s="140" t="str">
        <f>IFERROR(DoNotChange[[#This Row],[LowBurden
Threshold]],"Any fee will be at least a medium burden")</f>
        <v>Any fee will be at least a medium burden</v>
      </c>
      <c r="I90" s="118" t="str">
        <f>DoNotChange[[#This Row],[Community]]</f>
        <v xml:space="preserve">Elim </v>
      </c>
      <c r="J90" s="109" t="str">
        <f>IFERROR(DoNotChange[[#This Row],[LowBurden
Annual]], "Any fee will be at least a medium burden")</f>
        <v>Any fee will be at least a medium burden</v>
      </c>
      <c r="K90" s="93" t="str">
        <f>DoNotChange[[#This Row],[Community]]</f>
        <v xml:space="preserve">Elim </v>
      </c>
      <c r="L90" s="102">
        <f>Table1422[[#This Row],[Monthly Fees]]</f>
        <v>95</v>
      </c>
      <c r="M90" s="93" t="str">
        <f>DoNotChange[[#This Row],[Community]]</f>
        <v xml:space="preserve">Elim </v>
      </c>
      <c r="N90" s="102">
        <f>DoNotChange[[#This Row],[Monthly_Fees]]*12</f>
        <v>1140</v>
      </c>
      <c r="O90" s="93" t="str">
        <f>DoNotChange[[#This Row],[Community]]</f>
        <v xml:space="preserve">Elim </v>
      </c>
      <c r="P90" s="94" t="str">
        <f>Table1422[[#This Row],[Notes]]</f>
        <v>This is the reported user fee for combined water and sewer services.</v>
      </c>
      <c r="Q90" s="95"/>
      <c r="R90" s="93" t="str">
        <f>DoNotChange[[#This Row],[Community]]</f>
        <v xml:space="preserve">Elim </v>
      </c>
      <c r="S90" s="85">
        <f>IF(DoNotChange[[#This Row],[Annual_Fees]]/DoNotChange[[#This Row],[IQ1_Average]]&gt;0, DoNotChange[[#This Row],[Annual_Fees]]/DoNotChange[[#This Row],[IQ1_Average]], "Do not know fees")</f>
        <v>0.12038014783526928</v>
      </c>
      <c r="T90" s="93" t="str">
        <f>DoNotChange[[#This Row],[Community]]</f>
        <v xml:space="preserve">Elim </v>
      </c>
      <c r="U90" s="85">
        <f>IF(DoNotChange[[#This Row],[Annual_Fees]]/DoNotChange[[#This Row],[IQ2_Average]]&gt;0, DoNotChange[[#This Row],[Annual_Fees]]/DoNotChange[[#This Row],[IQ2_Average]], "Do not know fees")</f>
        <v>4.6247464503042596E-2</v>
      </c>
      <c r="V90" s="93" t="str">
        <f>DoNotChange[[#This Row],[Community]]</f>
        <v xml:space="preserve">Elim </v>
      </c>
      <c r="W90" s="85">
        <f>IF(DoNotChange[[#This Row],[Annual_Fees]]/DoNotChange[[#This Row],[IQ3_Average]]&gt;0,DoNotChange[[#This Row],[Annual_Fees]]/DoNotChange[[#This Row],[IQ3_Average]], "Do not know fees")</f>
        <v>2.2341201094326902E-2</v>
      </c>
      <c r="X90" s="93" t="str">
        <f>DoNotChange[[#This Row],[Community]]</f>
        <v xml:space="preserve">Elim </v>
      </c>
      <c r="Y90" s="85">
        <f>IFERROR(AVERAGE(DoNotChange[[#This Row],[RI_IQ1]],DoNotChange[[#This Row],[RI_IQ2]],DoNotChange[[#This Row],[RI_IQ3]]),"ERROR")</f>
        <v>6.2989604477546257E-2</v>
      </c>
      <c r="Z90" s="93" t="str">
        <f>DoNotChange[[#This Row],[Community]]</f>
        <v xml:space="preserve">Elim </v>
      </c>
      <c r="AA90" s="84">
        <f>IF(DoNotChange[[#This Row],[SNAP_PercentagePoints]]&gt;20%,1, IF(DoNotChange[[#This Row],[SNAP_PercentagePoints]]&lt;=10%, 3, 2))</f>
        <v>1</v>
      </c>
      <c r="AB90" s="93" t="str">
        <f>DoNotChange[[#This Row],[Community]]</f>
        <v xml:space="preserve">Elim </v>
      </c>
      <c r="AC90" s="84">
        <f>IF(DoNotChange[[#This Row],[Poverty_PercentagePoints]]&gt;20%,1, IF(DoNotChange[[#This Row],[Poverty_PercentagePoints]]&lt;=10%, 3, 2))</f>
        <v>1</v>
      </c>
      <c r="AD90" s="93" t="str">
        <f>DoNotChange[[#This Row],[Community]]</f>
        <v xml:space="preserve">Elim </v>
      </c>
      <c r="AE90" s="84">
        <f>IF(DoNotChange[[#This Row],[FTE_PercentagePoints]]&lt;=30%,1, IF(DoNotChange[[#This Row],[FTE_PercentagePoints]]&gt;50%, 3, 2))</f>
        <v>1</v>
      </c>
      <c r="AF90" s="93" t="str">
        <f>DoNotChange[[#This Row],[Community]]</f>
        <v xml:space="preserve">Elim </v>
      </c>
      <c r="AG90" s="86">
        <f>AVERAGE(DoNotChange[[#This Row],[SNAP_FCI]],DoNotChange[[#This Row],[Poverty_FCI]],DoNotChange[[#This Row],[FTE_FCI]])</f>
        <v>1</v>
      </c>
      <c r="AH90" s="112"/>
      <c r="AI90" s="86">
        <f>IF(DoNotChange[[#This Row],[Village_FCI]]&gt;2.5, 0.24, IF(DoNotChange[[#This Row],[Village_FCI]]&lt;=1.5, 0.06, 0.15))</f>
        <v>0.06</v>
      </c>
      <c r="AJ90" s="86" t="str">
        <f>IF(DoNotChange[[#This Row],[Village_FCI]]&gt;2.5, 0.15, IF(DoNotChange[[#This Row],[Village_FCI]]&lt;=1.5, "FALSE", 0.06))</f>
        <v>FALSE</v>
      </c>
      <c r="AK90" s="115">
        <f>(1/DoNotChange[[#This Row],[IQ1_Average]]+1/DoNotChange[[#This Row],[IQ2_Average]]+1/DoNotChange[[#This Row],[IQ3_Average]])</f>
        <v>1.6576211704617436E-4</v>
      </c>
      <c r="AL9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0" s="84">
        <f>ROUND(DoNotChange[[#This Row],[MediumBurden
Threshold_Calc]],1)</f>
        <v>30.2</v>
      </c>
      <c r="AN90" s="88">
        <f>(DoNotChange[[#This Row],[3RI_Calculation
Medium]]/DoNotChange[[#This Row],[Y = 1/IQ1+1/IQ2+1/IQ3]])/12</f>
        <v>30.163707420599664</v>
      </c>
      <c r="AO90" s="88">
        <f>DoNotChange[[#This Row],[MediumBurden
Threshold_Calc]]*12</f>
        <v>361.96448904719597</v>
      </c>
      <c r="AP90" s="137" t="e">
        <f>DoNotChange[[#This Row],[LowBurden
Annual]]/12</f>
        <v>#VALUE!</v>
      </c>
      <c r="AQ90" s="88" t="e">
        <f>(DoNotChange[[#This Row],[3RI_Calculation
Low]]/DoNotChange[[#This Row],[Y = 1/IQ1+1/IQ2+1/IQ3]])</f>
        <v>#VALUE!</v>
      </c>
      <c r="AR90" s="95"/>
      <c r="AS90" s="93" t="str">
        <f>Table1422[[#This Row],[Community]]</f>
        <v xml:space="preserve">Elim </v>
      </c>
      <c r="AT90" s="87">
        <f>Table1422[[#This Row],[IQ1_Average]]</f>
        <v>9470</v>
      </c>
      <c r="AU90" s="93" t="str">
        <f>DoNotChange[[#This Row],[Community]]</f>
        <v xml:space="preserve">Elim </v>
      </c>
      <c r="AV90" s="96">
        <f>Table1422[[#This Row],[IQ2_Average]]</f>
        <v>24650</v>
      </c>
      <c r="AW90" s="93" t="str">
        <f>DoNotChange[[#This Row],[Community]]</f>
        <v xml:space="preserve">Elim </v>
      </c>
      <c r="AX90" s="97">
        <f>Table1422[[#This Row],[IQ3_Average]]</f>
        <v>51026.8</v>
      </c>
      <c r="AY90" s="93" t="str">
        <f>DoNotChange[[#This Row],[Community]]</f>
        <v xml:space="preserve">Elim </v>
      </c>
      <c r="AZ90" s="89">
        <f>Table1422[[#This Row],[SNAP_Average 
(Percentage Points)]]/100</f>
        <v>0.4672</v>
      </c>
      <c r="BA90" s="98" t="str">
        <f>DoNotChange[[#This Row],[Community]]</f>
        <v xml:space="preserve">Elim </v>
      </c>
      <c r="BB90" s="89">
        <f>Table1422[[#This Row],[Poverty_Average
(Percentage Points)]]/100</f>
        <v>0.44839999999999997</v>
      </c>
      <c r="BC90" s="98" t="str">
        <f>DoNotChange[[#This Row],[Community]]</f>
        <v xml:space="preserve">Elim </v>
      </c>
      <c r="BD90" s="89">
        <f>Table1422[[#This Row],[Full Time Employment_Average
(Percentage Points)]]/100</f>
        <v>0.20559999999999998</v>
      </c>
    </row>
    <row r="91" spans="1:56" s="99" customFormat="1" ht="14.25" x14ac:dyDescent="0.25">
      <c r="A91" s="93" t="str">
        <f>DoNotChange[[#This Row],[Community]]</f>
        <v xml:space="preserve">Emmonak </v>
      </c>
      <c r="B9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91" s="93" t="str">
        <f>DoNotChange[[#This Row],[Community]]</f>
        <v xml:space="preserve">Emmonak </v>
      </c>
      <c r="D91" s="109">
        <f>IFERROR(DoNotChange[[#This Row],[Medium Burden Threshold]],"Cannot Calculate")</f>
        <v>57.2</v>
      </c>
      <c r="E91" s="118" t="str">
        <f>DoNotChange[[#This Row],[Community]]</f>
        <v xml:space="preserve">Emmonak </v>
      </c>
      <c r="F91" s="109">
        <f>IFERROR(DoNotChange[[#This Row],[MediumBurden
Annual]], "Cannot Calculate")</f>
        <v>686.23137645528277</v>
      </c>
      <c r="G91" s="93" t="str">
        <f>DoNotChange[[#This Row],[Community]]</f>
        <v xml:space="preserve">Emmonak </v>
      </c>
      <c r="H91" s="140" t="str">
        <f>IFERROR(DoNotChange[[#This Row],[LowBurden
Threshold]],"Any fee will be at least a medium burden")</f>
        <v>Any fee will be at least a medium burden</v>
      </c>
      <c r="I91" s="118" t="str">
        <f>DoNotChange[[#This Row],[Community]]</f>
        <v xml:space="preserve">Emmonak </v>
      </c>
      <c r="J91" s="109" t="str">
        <f>IFERROR(DoNotChange[[#This Row],[LowBurden
Annual]], "Any fee will be at least a medium burden")</f>
        <v>Any fee will be at least a medium burden</v>
      </c>
      <c r="K91" s="93" t="str">
        <f>DoNotChange[[#This Row],[Community]]</f>
        <v xml:space="preserve">Emmonak </v>
      </c>
      <c r="L91" s="102">
        <f>Table1422[[#This Row],[Monthly Fees]]</f>
        <v>100</v>
      </c>
      <c r="M91" s="93" t="str">
        <f>DoNotChange[[#This Row],[Community]]</f>
        <v xml:space="preserve">Emmonak </v>
      </c>
      <c r="N91" s="102">
        <f>DoNotChange[[#This Row],[Monthly_Fees]]*12</f>
        <v>1200</v>
      </c>
      <c r="O91" s="93" t="str">
        <f>DoNotChange[[#This Row],[Community]]</f>
        <v xml:space="preserve">Emmonak </v>
      </c>
      <c r="P91" s="94" t="str">
        <f>Table1422[[#This Row],[Notes]]</f>
        <v xml:space="preserve">This is the reported user fee for combined water and sewer services. Elders are charged $90/month. </v>
      </c>
      <c r="Q91" s="95"/>
      <c r="R91" s="93" t="str">
        <f>DoNotChange[[#This Row],[Community]]</f>
        <v xml:space="preserve">Emmonak </v>
      </c>
      <c r="S91" s="85">
        <f>IF(DoNotChange[[#This Row],[Annual_Fees]]/DoNotChange[[#This Row],[IQ1_Average]]&gt;0, DoNotChange[[#This Row],[Annual_Fees]]/DoNotChange[[#This Row],[IQ1_Average]], "Do not know fees")</f>
        <v>5.155746509129968E-2</v>
      </c>
      <c r="T91" s="93" t="str">
        <f>DoNotChange[[#This Row],[Community]]</f>
        <v xml:space="preserve">Emmonak </v>
      </c>
      <c r="U91" s="85">
        <f>IF(DoNotChange[[#This Row],[Annual_Fees]]/DoNotChange[[#This Row],[IQ2_Average]]&gt;0, DoNotChange[[#This Row],[Annual_Fees]]/DoNotChange[[#This Row],[IQ2_Average]], "Do not know fees")</f>
        <v>3.0501133625466411E-2</v>
      </c>
      <c r="V91" s="93" t="str">
        <f>DoNotChange[[#This Row],[Community]]</f>
        <v xml:space="preserve">Emmonak </v>
      </c>
      <c r="W91" s="85">
        <f>IF(DoNotChange[[#This Row],[Annual_Fees]]/DoNotChange[[#This Row],[IQ3_Average]]&gt;0,DoNotChange[[#This Row],[Annual_Fees]]/DoNotChange[[#This Row],[IQ3_Average]], "Do not know fees")</f>
        <v>2.2862281427063608E-2</v>
      </c>
      <c r="X91" s="93" t="str">
        <f>DoNotChange[[#This Row],[Community]]</f>
        <v xml:space="preserve">Emmonak </v>
      </c>
      <c r="Y91" s="85">
        <f>IFERROR(AVERAGE(DoNotChange[[#This Row],[RI_IQ1]],DoNotChange[[#This Row],[RI_IQ2]],DoNotChange[[#This Row],[RI_IQ3]]),"ERROR")</f>
        <v>3.49736267146099E-2</v>
      </c>
      <c r="Z91" s="93" t="str">
        <f>DoNotChange[[#This Row],[Community]]</f>
        <v xml:space="preserve">Emmonak </v>
      </c>
      <c r="AA91" s="84">
        <f>IF(DoNotChange[[#This Row],[SNAP_PercentagePoints]]&gt;20%,1, IF(DoNotChange[[#This Row],[SNAP_PercentagePoints]]&lt;=10%, 3, 2))</f>
        <v>1</v>
      </c>
      <c r="AB91" s="93" t="str">
        <f>DoNotChange[[#This Row],[Community]]</f>
        <v xml:space="preserve">Emmonak </v>
      </c>
      <c r="AC91" s="84">
        <f>IF(DoNotChange[[#This Row],[Poverty_PercentagePoints]]&gt;20%,1, IF(DoNotChange[[#This Row],[Poverty_PercentagePoints]]&lt;=10%, 3, 2))</f>
        <v>1</v>
      </c>
      <c r="AD91" s="93" t="str">
        <f>DoNotChange[[#This Row],[Community]]</f>
        <v xml:space="preserve">Emmonak </v>
      </c>
      <c r="AE91" s="84">
        <f>IF(DoNotChange[[#This Row],[FTE_PercentagePoints]]&lt;=30%,1, IF(DoNotChange[[#This Row],[FTE_PercentagePoints]]&gt;50%, 3, 2))</f>
        <v>1</v>
      </c>
      <c r="AF91" s="93" t="str">
        <f>DoNotChange[[#This Row],[Community]]</f>
        <v xml:space="preserve">Emmonak </v>
      </c>
      <c r="AG91" s="86">
        <f>AVERAGE(DoNotChange[[#This Row],[SNAP_FCI]],DoNotChange[[#This Row],[Poverty_FCI]],DoNotChange[[#This Row],[FTE_FCI]])</f>
        <v>1</v>
      </c>
      <c r="AH91" s="112"/>
      <c r="AI91" s="86">
        <f>IF(DoNotChange[[#This Row],[Village_FCI]]&gt;2.5, 0.24, IF(DoNotChange[[#This Row],[Village_FCI]]&lt;=1.5, 0.06, 0.15))</f>
        <v>0.06</v>
      </c>
      <c r="AJ91" s="86" t="str">
        <f>IF(DoNotChange[[#This Row],[Village_FCI]]&gt;2.5, 0.15, IF(DoNotChange[[#This Row],[Village_FCI]]&lt;=1.5, "FALSE", 0.06))</f>
        <v>FALSE</v>
      </c>
      <c r="AK91" s="115">
        <f>(1/DoNotChange[[#This Row],[IQ1_Average]]+1/DoNotChange[[#This Row],[IQ2_Average]]+1/DoNotChange[[#This Row],[IQ3_Average]])</f>
        <v>8.7434066786524746E-5</v>
      </c>
      <c r="AL9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1" s="84">
        <f>ROUND(DoNotChange[[#This Row],[MediumBurden
Threshold_Calc]],1)</f>
        <v>57.2</v>
      </c>
      <c r="AN91" s="88">
        <f>(DoNotChange[[#This Row],[3RI_Calculation
Medium]]/DoNotChange[[#This Row],[Y = 1/IQ1+1/IQ2+1/IQ3]])/12</f>
        <v>57.185948037940229</v>
      </c>
      <c r="AO91" s="88">
        <f>DoNotChange[[#This Row],[MediumBurden
Threshold_Calc]]*12</f>
        <v>686.23137645528277</v>
      </c>
      <c r="AP91" s="137" t="e">
        <f>DoNotChange[[#This Row],[LowBurden
Annual]]/12</f>
        <v>#VALUE!</v>
      </c>
      <c r="AQ91" s="88" t="e">
        <f>(DoNotChange[[#This Row],[3RI_Calculation
Low]]/DoNotChange[[#This Row],[Y = 1/IQ1+1/IQ2+1/IQ3]])</f>
        <v>#VALUE!</v>
      </c>
      <c r="AR91" s="95"/>
      <c r="AS91" s="93" t="str">
        <f>Table1422[[#This Row],[Community]]</f>
        <v xml:space="preserve">Emmonak </v>
      </c>
      <c r="AT91" s="87">
        <f>Table1422[[#This Row],[IQ1_Average]]</f>
        <v>23275</v>
      </c>
      <c r="AU91" s="93" t="str">
        <f>DoNotChange[[#This Row],[Community]]</f>
        <v xml:space="preserve">Emmonak </v>
      </c>
      <c r="AV91" s="96">
        <f>Table1422[[#This Row],[IQ2_Average]]</f>
        <v>39342.800000000003</v>
      </c>
      <c r="AW91" s="93" t="str">
        <f>DoNotChange[[#This Row],[Community]]</f>
        <v xml:space="preserve">Emmonak </v>
      </c>
      <c r="AX91" s="97">
        <f>Table1422[[#This Row],[IQ3_Average]]</f>
        <v>52488.2</v>
      </c>
      <c r="AY91" s="93" t="str">
        <f>DoNotChange[[#This Row],[Community]]</f>
        <v xml:space="preserve">Emmonak </v>
      </c>
      <c r="AZ91" s="89">
        <f>Table1422[[#This Row],[SNAP_Average 
(Percentage Points)]]/100</f>
        <v>0.31480000000000002</v>
      </c>
      <c r="BA91" s="98" t="str">
        <f>DoNotChange[[#This Row],[Community]]</f>
        <v xml:space="preserve">Emmonak </v>
      </c>
      <c r="BB91" s="89">
        <f>Table1422[[#This Row],[Poverty_Average
(Percentage Points)]]/100</f>
        <v>0.32100000000000001</v>
      </c>
      <c r="BC91" s="98" t="str">
        <f>DoNotChange[[#This Row],[Community]]</f>
        <v xml:space="preserve">Emmonak </v>
      </c>
      <c r="BD91" s="89">
        <f>Table1422[[#This Row],[Full Time Employment_Average
(Percentage Points)]]/100</f>
        <v>0.29499999999999998</v>
      </c>
    </row>
    <row r="92" spans="1:56" s="99" customFormat="1" ht="14.25" x14ac:dyDescent="0.25">
      <c r="A92" s="93" t="str">
        <f>DoNotChange[[#This Row],[Community]]</f>
        <v xml:space="preserve">Ester  </v>
      </c>
      <c r="B9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2" s="93" t="str">
        <f>DoNotChange[[#This Row],[Community]]</f>
        <v xml:space="preserve">Ester  </v>
      </c>
      <c r="D92" s="109">
        <f>IFERROR(DoNotChange[[#This Row],[Medium Burden Threshold]],"Cannot Calculate")</f>
        <v>371.8</v>
      </c>
      <c r="E92" s="118" t="str">
        <f>DoNotChange[[#This Row],[Community]]</f>
        <v xml:space="preserve">Ester  </v>
      </c>
      <c r="F92" s="109">
        <f>IFERROR(DoNotChange[[#This Row],[MediumBurden
Annual]], "Cannot Calculate")</f>
        <v>4462.1512261781809</v>
      </c>
      <c r="G92" s="93" t="str">
        <f>DoNotChange[[#This Row],[Community]]</f>
        <v xml:space="preserve">Ester  </v>
      </c>
      <c r="H92" s="140">
        <f>IFERROR(DoNotChange[[#This Row],[LowBurden
Threshold]],"Any fee will be at least a medium burden")</f>
        <v>232.40370969678028</v>
      </c>
      <c r="I92" s="118" t="str">
        <f>DoNotChange[[#This Row],[Community]]</f>
        <v xml:space="preserve">Ester  </v>
      </c>
      <c r="J92" s="109">
        <f>IFERROR(DoNotChange[[#This Row],[LowBurden
Annual]], "Any fee will be at least a medium burden")</f>
        <v>2788.8445163613633</v>
      </c>
      <c r="K92" s="93" t="str">
        <f>DoNotChange[[#This Row],[Community]]</f>
        <v xml:space="preserve">Ester  </v>
      </c>
      <c r="L92" s="102">
        <f>Table1422[[#This Row],[Monthly Fees]]</f>
        <v>0</v>
      </c>
      <c r="M92" s="93" t="str">
        <f>DoNotChange[[#This Row],[Community]]</f>
        <v xml:space="preserve">Ester  </v>
      </c>
      <c r="N92" s="102">
        <f>DoNotChange[[#This Row],[Monthly_Fees]]*12</f>
        <v>0</v>
      </c>
      <c r="O92" s="93" t="str">
        <f>DoNotChange[[#This Row],[Community]]</f>
        <v xml:space="preserve">Ester  </v>
      </c>
      <c r="P92" s="94" t="str">
        <f>Table1422[[#This Row],[Notes]]</f>
        <v>The water and sewer charges are unknown</v>
      </c>
      <c r="Q92" s="95"/>
      <c r="R92" s="93" t="str">
        <f>DoNotChange[[#This Row],[Community]]</f>
        <v xml:space="preserve">Ester  </v>
      </c>
      <c r="S92" s="85" t="str">
        <f>IF(DoNotChange[[#This Row],[Annual_Fees]]/DoNotChange[[#This Row],[IQ1_Average]]&gt;0, DoNotChange[[#This Row],[Annual_Fees]]/DoNotChange[[#This Row],[IQ1_Average]], "Do not know fees")</f>
        <v>Do not know fees</v>
      </c>
      <c r="T92" s="93" t="str">
        <f>DoNotChange[[#This Row],[Community]]</f>
        <v xml:space="preserve">Ester  </v>
      </c>
      <c r="U92" s="85" t="str">
        <f>IF(DoNotChange[[#This Row],[Annual_Fees]]/DoNotChange[[#This Row],[IQ2_Average]]&gt;0, DoNotChange[[#This Row],[Annual_Fees]]/DoNotChange[[#This Row],[IQ2_Average]], "Do not know fees")</f>
        <v>Do not know fees</v>
      </c>
      <c r="V92" s="93" t="str">
        <f>DoNotChange[[#This Row],[Community]]</f>
        <v xml:space="preserve">Ester  </v>
      </c>
      <c r="W92" s="85" t="str">
        <f>IF(DoNotChange[[#This Row],[Annual_Fees]]/DoNotChange[[#This Row],[IQ3_Average]]&gt;0,DoNotChange[[#This Row],[Annual_Fees]]/DoNotChange[[#This Row],[IQ3_Average]], "Do not know fees")</f>
        <v>Do not know fees</v>
      </c>
      <c r="X92" s="93" t="str">
        <f>DoNotChange[[#This Row],[Community]]</f>
        <v xml:space="preserve">Ester  </v>
      </c>
      <c r="Y92" s="85" t="str">
        <f>IFERROR(AVERAGE(DoNotChange[[#This Row],[RI_IQ1]],DoNotChange[[#This Row],[RI_IQ2]],DoNotChange[[#This Row],[RI_IQ3]]),"ERROR")</f>
        <v>ERROR</v>
      </c>
      <c r="Z92" s="93" t="str">
        <f>DoNotChange[[#This Row],[Community]]</f>
        <v xml:space="preserve">Ester  </v>
      </c>
      <c r="AA92" s="84">
        <f>IF(DoNotChange[[#This Row],[SNAP_PercentagePoints]]&gt;20%,1, IF(DoNotChange[[#This Row],[SNAP_PercentagePoints]]&lt;=10%, 3, 2))</f>
        <v>3</v>
      </c>
      <c r="AB92" s="93" t="str">
        <f>DoNotChange[[#This Row],[Community]]</f>
        <v xml:space="preserve">Ester  </v>
      </c>
      <c r="AC92" s="84">
        <f>IF(DoNotChange[[#This Row],[Poverty_PercentagePoints]]&gt;20%,1, IF(DoNotChange[[#This Row],[Poverty_PercentagePoints]]&lt;=10%, 3, 2))</f>
        <v>3</v>
      </c>
      <c r="AD92" s="93" t="str">
        <f>DoNotChange[[#This Row],[Community]]</f>
        <v xml:space="preserve">Ester  </v>
      </c>
      <c r="AE92" s="84">
        <f>IF(DoNotChange[[#This Row],[FTE_PercentagePoints]]&lt;=30%,1, IF(DoNotChange[[#This Row],[FTE_PercentagePoints]]&gt;50%, 3, 2))</f>
        <v>3</v>
      </c>
      <c r="AF92" s="93" t="str">
        <f>DoNotChange[[#This Row],[Community]]</f>
        <v xml:space="preserve">Ester  </v>
      </c>
      <c r="AG92" s="86">
        <f>AVERAGE(DoNotChange[[#This Row],[SNAP_FCI]],DoNotChange[[#This Row],[Poverty_FCI]],DoNotChange[[#This Row],[FTE_FCI]])</f>
        <v>3</v>
      </c>
      <c r="AH92" s="112"/>
      <c r="AI92" s="86">
        <f>IF(DoNotChange[[#This Row],[Village_FCI]]&gt;2.5, 0.24, IF(DoNotChange[[#This Row],[Village_FCI]]&lt;=1.5, 0.06, 0.15))</f>
        <v>0.24</v>
      </c>
      <c r="AJ92" s="86">
        <f>IF(DoNotChange[[#This Row],[Village_FCI]]&gt;2.5, 0.15, IF(DoNotChange[[#This Row],[Village_FCI]]&lt;=1.5, "FALSE", 0.06))</f>
        <v>0.15</v>
      </c>
      <c r="AK92" s="115">
        <f>(1/DoNotChange[[#This Row],[IQ1_Average]]+1/DoNotChange[[#This Row],[IQ2_Average]]+1/DoNotChange[[#This Row],[IQ3_Average]])</f>
        <v>5.3785716313689185E-5</v>
      </c>
      <c r="AL9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2" s="84">
        <f>ROUND(DoNotChange[[#This Row],[MediumBurden
Threshold_Calc]],1)</f>
        <v>371.8</v>
      </c>
      <c r="AN92" s="88">
        <f>(DoNotChange[[#This Row],[3RI_Calculation
Medium]]/DoNotChange[[#This Row],[Y = 1/IQ1+1/IQ2+1/IQ3]])/12</f>
        <v>371.84593551484841</v>
      </c>
      <c r="AO92" s="88">
        <f>DoNotChange[[#This Row],[MediumBurden
Threshold_Calc]]*12</f>
        <v>4462.1512261781809</v>
      </c>
      <c r="AP92" s="137">
        <f>DoNotChange[[#This Row],[LowBurden
Annual]]/12</f>
        <v>232.40370969678028</v>
      </c>
      <c r="AQ92" s="88">
        <f>(DoNotChange[[#This Row],[3RI_Calculation
Low]]/DoNotChange[[#This Row],[Y = 1/IQ1+1/IQ2+1/IQ3]])</f>
        <v>2788.8445163613633</v>
      </c>
      <c r="AR92" s="95"/>
      <c r="AS92" s="93" t="str">
        <f>Table1422[[#This Row],[Community]]</f>
        <v xml:space="preserve">Ester  </v>
      </c>
      <c r="AT92" s="87">
        <f>Table1422[[#This Row],[IQ1_Average]]</f>
        <v>43041.599999999999</v>
      </c>
      <c r="AU92" s="93" t="str">
        <f>DoNotChange[[#This Row],[Community]]</f>
        <v xml:space="preserve">Ester  </v>
      </c>
      <c r="AV92" s="96">
        <f>Table1422[[#This Row],[IQ2_Average]]</f>
        <v>59523.199999999997</v>
      </c>
      <c r="AW92" s="93" t="str">
        <f>DoNotChange[[#This Row],[Community]]</f>
        <v xml:space="preserve">Ester  </v>
      </c>
      <c r="AX92" s="97">
        <f>Table1422[[#This Row],[IQ3_Average]]</f>
        <v>72715.600000000006</v>
      </c>
      <c r="AY92" s="93" t="str">
        <f>DoNotChange[[#This Row],[Community]]</f>
        <v xml:space="preserve">Ester  </v>
      </c>
      <c r="AZ92" s="89">
        <f>Table1422[[#This Row],[SNAP_Average 
(Percentage Points)]]/100</f>
        <v>1.54E-2</v>
      </c>
      <c r="BA92" s="98" t="str">
        <f>DoNotChange[[#This Row],[Community]]</f>
        <v xml:space="preserve">Ester  </v>
      </c>
      <c r="BB92" s="89">
        <f>Table1422[[#This Row],[Poverty_Average
(Percentage Points)]]/100</f>
        <v>1.8666666666666665E-2</v>
      </c>
      <c r="BC92" s="98" t="str">
        <f>DoNotChange[[#This Row],[Community]]</f>
        <v xml:space="preserve">Ester  </v>
      </c>
      <c r="BD92" s="89">
        <f>Table1422[[#This Row],[Full Time Employment_Average
(Percentage Points)]]/100</f>
        <v>0.54459999999999997</v>
      </c>
    </row>
    <row r="93" spans="1:56" s="99" customFormat="1" ht="14.25" x14ac:dyDescent="0.25">
      <c r="A93" s="93" t="str">
        <f>DoNotChange[[#This Row],[Community]]</f>
        <v xml:space="preserve">Eureka Roadhouse  </v>
      </c>
      <c r="B9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3" s="93" t="str">
        <f>DoNotChange[[#This Row],[Community]]</f>
        <v xml:space="preserve">Eureka Roadhouse  </v>
      </c>
      <c r="D93" s="109" t="str">
        <f>IFERROR(DoNotChange[[#This Row],[Medium Burden Threshold]],"Cannot Calculate")</f>
        <v>Cannot Calculate</v>
      </c>
      <c r="E93" s="118" t="str">
        <f>DoNotChange[[#This Row],[Community]]</f>
        <v xml:space="preserve">Eureka Roadhouse  </v>
      </c>
      <c r="F93" s="109" t="str">
        <f>IFERROR(DoNotChange[[#This Row],[MediumBurden
Annual]], "Cannot Calculate")</f>
        <v>Cannot Calculate</v>
      </c>
      <c r="G93" s="93" t="str">
        <f>DoNotChange[[#This Row],[Community]]</f>
        <v xml:space="preserve">Eureka Roadhouse  </v>
      </c>
      <c r="H93" s="140" t="str">
        <f>IFERROR(DoNotChange[[#This Row],[LowBurden
Threshold]],"Any fee will be at least a medium burden")</f>
        <v>Any fee will be at least a medium burden</v>
      </c>
      <c r="I93" s="118" t="str">
        <f>DoNotChange[[#This Row],[Community]]</f>
        <v xml:space="preserve">Eureka Roadhouse  </v>
      </c>
      <c r="J93" s="109" t="str">
        <f>IFERROR(DoNotChange[[#This Row],[LowBurden
Annual]], "Any fee will be at least a medium burden")</f>
        <v>Any fee will be at least a medium burden</v>
      </c>
      <c r="K93" s="93" t="str">
        <f>DoNotChange[[#This Row],[Community]]</f>
        <v xml:space="preserve">Eureka Roadhouse  </v>
      </c>
      <c r="L93" s="102">
        <f>Table1422[[#This Row],[Monthly Fees]]</f>
        <v>0</v>
      </c>
      <c r="M93" s="93" t="str">
        <f>DoNotChange[[#This Row],[Community]]</f>
        <v xml:space="preserve">Eureka Roadhouse  </v>
      </c>
      <c r="N93" s="102">
        <f>DoNotChange[[#This Row],[Monthly_Fees]]*12</f>
        <v>0</v>
      </c>
      <c r="O93" s="93" t="str">
        <f>DoNotChange[[#This Row],[Community]]</f>
        <v xml:space="preserve">Eureka Roadhouse  </v>
      </c>
      <c r="P93" s="94" t="str">
        <f>Table1422[[#This Row],[Notes]]</f>
        <v>The water and sewer charges are unknown</v>
      </c>
      <c r="Q93" s="95"/>
      <c r="R93" s="93" t="str">
        <f>DoNotChange[[#This Row],[Community]]</f>
        <v xml:space="preserve">Eureka Roadhouse  </v>
      </c>
      <c r="S93" s="85" t="e">
        <f>IF(DoNotChange[[#This Row],[Annual_Fees]]/DoNotChange[[#This Row],[IQ1_Average]]&gt;0, DoNotChange[[#This Row],[Annual_Fees]]/DoNotChange[[#This Row],[IQ1_Average]], "Do not know fees")</f>
        <v>#DIV/0!</v>
      </c>
      <c r="T93" s="93" t="str">
        <f>DoNotChange[[#This Row],[Community]]</f>
        <v xml:space="preserve">Eureka Roadhouse  </v>
      </c>
      <c r="U93" s="85" t="e">
        <f>IF(DoNotChange[[#This Row],[Annual_Fees]]/DoNotChange[[#This Row],[IQ2_Average]]&gt;0, DoNotChange[[#This Row],[Annual_Fees]]/DoNotChange[[#This Row],[IQ2_Average]], "Do not know fees")</f>
        <v>#DIV/0!</v>
      </c>
      <c r="V93" s="93" t="str">
        <f>DoNotChange[[#This Row],[Community]]</f>
        <v xml:space="preserve">Eureka Roadhouse  </v>
      </c>
      <c r="W93" s="85" t="e">
        <f>IF(DoNotChange[[#This Row],[Annual_Fees]]/DoNotChange[[#This Row],[IQ3_Average]]&gt;0,DoNotChange[[#This Row],[Annual_Fees]]/DoNotChange[[#This Row],[IQ3_Average]], "Do not know fees")</f>
        <v>#DIV/0!</v>
      </c>
      <c r="X93" s="93" t="str">
        <f>DoNotChange[[#This Row],[Community]]</f>
        <v xml:space="preserve">Eureka Roadhouse  </v>
      </c>
      <c r="Y93" s="85" t="str">
        <f>IFERROR(AVERAGE(DoNotChange[[#This Row],[RI_IQ1]],DoNotChange[[#This Row],[RI_IQ2]],DoNotChange[[#This Row],[RI_IQ3]]),"ERROR")</f>
        <v>ERROR</v>
      </c>
      <c r="Z93" s="93" t="str">
        <f>DoNotChange[[#This Row],[Community]]</f>
        <v xml:space="preserve">Eureka Roadhouse  </v>
      </c>
      <c r="AA93" s="84" t="e">
        <f>IF(DoNotChange[[#This Row],[SNAP_PercentagePoints]]&gt;20%,1, IF(DoNotChange[[#This Row],[SNAP_PercentagePoints]]&lt;=10%, 3, 2))</f>
        <v>#DIV/0!</v>
      </c>
      <c r="AB93" s="93" t="str">
        <f>DoNotChange[[#This Row],[Community]]</f>
        <v xml:space="preserve">Eureka Roadhouse  </v>
      </c>
      <c r="AC93" s="84" t="e">
        <f>IF(DoNotChange[[#This Row],[Poverty_PercentagePoints]]&gt;20%,1, IF(DoNotChange[[#This Row],[Poverty_PercentagePoints]]&lt;=10%, 3, 2))</f>
        <v>#DIV/0!</v>
      </c>
      <c r="AD93" s="93" t="str">
        <f>DoNotChange[[#This Row],[Community]]</f>
        <v xml:space="preserve">Eureka Roadhouse  </v>
      </c>
      <c r="AE93" s="84" t="e">
        <f>IF(DoNotChange[[#This Row],[FTE_PercentagePoints]]&lt;=30%,1, IF(DoNotChange[[#This Row],[FTE_PercentagePoints]]&gt;50%, 3, 2))</f>
        <v>#DIV/0!</v>
      </c>
      <c r="AF93" s="93" t="str">
        <f>DoNotChange[[#This Row],[Community]]</f>
        <v xml:space="preserve">Eureka Roadhouse  </v>
      </c>
      <c r="AG93" s="86" t="e">
        <f>AVERAGE(DoNotChange[[#This Row],[SNAP_FCI]],DoNotChange[[#This Row],[Poverty_FCI]],DoNotChange[[#This Row],[FTE_FCI]])</f>
        <v>#DIV/0!</v>
      </c>
      <c r="AH93" s="112"/>
      <c r="AI93" s="86" t="e">
        <f>IF(DoNotChange[[#This Row],[Village_FCI]]&gt;2.5, 0.24, IF(DoNotChange[[#This Row],[Village_FCI]]&lt;=1.5, 0.06, 0.15))</f>
        <v>#DIV/0!</v>
      </c>
      <c r="AJ93" s="86" t="e">
        <f>IF(DoNotChange[[#This Row],[Village_FCI]]&gt;2.5, 0.15, IF(DoNotChange[[#This Row],[Village_FCI]]&lt;=1.5, "FALSE", 0.06))</f>
        <v>#DIV/0!</v>
      </c>
      <c r="AK93" s="115" t="e">
        <f>(1/DoNotChange[[#This Row],[IQ1_Average]]+1/DoNotChange[[#This Row],[IQ2_Average]]+1/DoNotChange[[#This Row],[IQ3_Average]])</f>
        <v>#DIV/0!</v>
      </c>
      <c r="AL93"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93" s="84" t="e">
        <f>ROUND(DoNotChange[[#This Row],[MediumBurden
Threshold_Calc]],1)</f>
        <v>#DIV/0!</v>
      </c>
      <c r="AN93" s="88" t="e">
        <f>(DoNotChange[[#This Row],[3RI_Calculation
Medium]]/DoNotChange[[#This Row],[Y = 1/IQ1+1/IQ2+1/IQ3]])/12</f>
        <v>#DIV/0!</v>
      </c>
      <c r="AO93" s="88" t="e">
        <f>DoNotChange[[#This Row],[MediumBurden
Threshold_Calc]]*12</f>
        <v>#DIV/0!</v>
      </c>
      <c r="AP93" s="137" t="e">
        <f>DoNotChange[[#This Row],[LowBurden
Annual]]/12</f>
        <v>#DIV/0!</v>
      </c>
      <c r="AQ93" s="88" t="e">
        <f>(DoNotChange[[#This Row],[3RI_Calculation
Low]]/DoNotChange[[#This Row],[Y = 1/IQ1+1/IQ2+1/IQ3]])</f>
        <v>#DIV/0!</v>
      </c>
      <c r="AR93" s="95"/>
      <c r="AS93" s="93" t="str">
        <f>Table1422[[#This Row],[Community]]</f>
        <v xml:space="preserve">Eureka Roadhouse  </v>
      </c>
      <c r="AT93" s="87" t="e">
        <f>Table1422[[#This Row],[IQ1_Average]]</f>
        <v>#DIV/0!</v>
      </c>
      <c r="AU93" s="93" t="str">
        <f>DoNotChange[[#This Row],[Community]]</f>
        <v xml:space="preserve">Eureka Roadhouse  </v>
      </c>
      <c r="AV93" s="96" t="e">
        <f>Table1422[[#This Row],[IQ2_Average]]</f>
        <v>#DIV/0!</v>
      </c>
      <c r="AW93" s="93" t="str">
        <f>DoNotChange[[#This Row],[Community]]</f>
        <v xml:space="preserve">Eureka Roadhouse  </v>
      </c>
      <c r="AX93" s="97" t="e">
        <f>Table1422[[#This Row],[IQ3_Average]]</f>
        <v>#DIV/0!</v>
      </c>
      <c r="AY93" s="93" t="str">
        <f>DoNotChange[[#This Row],[Community]]</f>
        <v xml:space="preserve">Eureka Roadhouse  </v>
      </c>
      <c r="AZ93" s="89" t="e">
        <f>Table1422[[#This Row],[SNAP_Average 
(Percentage Points)]]/100</f>
        <v>#DIV/0!</v>
      </c>
      <c r="BA93" s="98" t="str">
        <f>DoNotChange[[#This Row],[Community]]</f>
        <v xml:space="preserve">Eureka Roadhouse  </v>
      </c>
      <c r="BB93" s="89" t="e">
        <f>Table1422[[#This Row],[Poverty_Average
(Percentage Points)]]/100</f>
        <v>#DIV/0!</v>
      </c>
      <c r="BC93" s="98" t="str">
        <f>DoNotChange[[#This Row],[Community]]</f>
        <v xml:space="preserve">Eureka Roadhouse  </v>
      </c>
      <c r="BD93" s="89" t="e">
        <f>Table1422[[#This Row],[Full Time Employment_Average
(Percentage Points)]]/100</f>
        <v>#DIV/0!</v>
      </c>
    </row>
    <row r="94" spans="1:56" s="99" customFormat="1" ht="14.25" x14ac:dyDescent="0.25">
      <c r="A94" s="93" t="str">
        <f>DoNotChange[[#This Row],[Community]]</f>
        <v xml:space="preserve">Evansville  </v>
      </c>
      <c r="B9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4" s="93" t="str">
        <f>DoNotChange[[#This Row],[Community]]</f>
        <v xml:space="preserve">Evansville  </v>
      </c>
      <c r="D94" s="109">
        <f>IFERROR(DoNotChange[[#This Row],[Medium Burden Threshold]],"Cannot Calculate")</f>
        <v>505.8</v>
      </c>
      <c r="E94" s="118" t="str">
        <f>DoNotChange[[#This Row],[Community]]</f>
        <v xml:space="preserve">Evansville  </v>
      </c>
      <c r="F94" s="109">
        <f>IFERROR(DoNotChange[[#This Row],[MediumBurden
Annual]], "Cannot Calculate")</f>
        <v>6069.3028221957911</v>
      </c>
      <c r="G94" s="93" t="str">
        <f>DoNotChange[[#This Row],[Community]]</f>
        <v xml:space="preserve">Evansville  </v>
      </c>
      <c r="H94" s="140">
        <f>IFERROR(DoNotChange[[#This Row],[LowBurden
Threshold]],"Any fee will be at least a medium burden")</f>
        <v>316.10952198936411</v>
      </c>
      <c r="I94" s="118" t="str">
        <f>DoNotChange[[#This Row],[Community]]</f>
        <v xml:space="preserve">Evansville  </v>
      </c>
      <c r="J94" s="109">
        <f>IFERROR(DoNotChange[[#This Row],[LowBurden
Annual]], "Any fee will be at least a medium burden")</f>
        <v>3793.3142638723693</v>
      </c>
      <c r="K94" s="93" t="str">
        <f>DoNotChange[[#This Row],[Community]]</f>
        <v xml:space="preserve">Evansville  </v>
      </c>
      <c r="L94" s="102">
        <f>Table1422[[#This Row],[Monthly Fees]]</f>
        <v>0</v>
      </c>
      <c r="M94" s="93" t="str">
        <f>DoNotChange[[#This Row],[Community]]</f>
        <v xml:space="preserve">Evansville  </v>
      </c>
      <c r="N94" s="102">
        <f>DoNotChange[[#This Row],[Monthly_Fees]]*12</f>
        <v>0</v>
      </c>
      <c r="O94" s="93" t="str">
        <f>DoNotChange[[#This Row],[Community]]</f>
        <v xml:space="preserve">Evansville  </v>
      </c>
      <c r="P94" s="94" t="str">
        <f>Table1422[[#This Row],[Notes]]</f>
        <v>The water and sewer charges are unknown</v>
      </c>
      <c r="Q94" s="95"/>
      <c r="R94" s="93" t="str">
        <f>DoNotChange[[#This Row],[Community]]</f>
        <v xml:space="preserve">Evansville  </v>
      </c>
      <c r="S94" s="85" t="str">
        <f>IF(DoNotChange[[#This Row],[Annual_Fees]]/DoNotChange[[#This Row],[IQ1_Average]]&gt;0, DoNotChange[[#This Row],[Annual_Fees]]/DoNotChange[[#This Row],[IQ1_Average]], "Do not know fees")</f>
        <v>Do not know fees</v>
      </c>
      <c r="T94" s="93" t="str">
        <f>DoNotChange[[#This Row],[Community]]</f>
        <v xml:space="preserve">Evansville  </v>
      </c>
      <c r="U94" s="85" t="str">
        <f>IF(DoNotChange[[#This Row],[Annual_Fees]]/DoNotChange[[#This Row],[IQ2_Average]]&gt;0, DoNotChange[[#This Row],[Annual_Fees]]/DoNotChange[[#This Row],[IQ2_Average]], "Do not know fees")</f>
        <v>Do not know fees</v>
      </c>
      <c r="V94" s="93" t="str">
        <f>DoNotChange[[#This Row],[Community]]</f>
        <v xml:space="preserve">Evansville  </v>
      </c>
      <c r="W94" s="85" t="str">
        <f>IF(DoNotChange[[#This Row],[Annual_Fees]]/DoNotChange[[#This Row],[IQ3_Average]]&gt;0,DoNotChange[[#This Row],[Annual_Fees]]/DoNotChange[[#This Row],[IQ3_Average]], "Do not know fees")</f>
        <v>Do not know fees</v>
      </c>
      <c r="X94" s="93" t="str">
        <f>DoNotChange[[#This Row],[Community]]</f>
        <v xml:space="preserve">Evansville  </v>
      </c>
      <c r="Y94" s="85" t="str">
        <f>IFERROR(AVERAGE(DoNotChange[[#This Row],[RI_IQ1]],DoNotChange[[#This Row],[RI_IQ2]],DoNotChange[[#This Row],[RI_IQ3]]),"ERROR")</f>
        <v>ERROR</v>
      </c>
      <c r="Z94" s="93" t="str">
        <f>DoNotChange[[#This Row],[Community]]</f>
        <v xml:space="preserve">Evansville  </v>
      </c>
      <c r="AA94" s="84">
        <f>IF(DoNotChange[[#This Row],[SNAP_PercentagePoints]]&gt;20%,1, IF(DoNotChange[[#This Row],[SNAP_PercentagePoints]]&lt;=10%, 3, 2))</f>
        <v>3</v>
      </c>
      <c r="AB94" s="93" t="str">
        <f>DoNotChange[[#This Row],[Community]]</f>
        <v xml:space="preserve">Evansville  </v>
      </c>
      <c r="AC94" s="84">
        <f>IF(DoNotChange[[#This Row],[Poverty_PercentagePoints]]&gt;20%,1, IF(DoNotChange[[#This Row],[Poverty_PercentagePoints]]&lt;=10%, 3, 2))</f>
        <v>3</v>
      </c>
      <c r="AD94" s="93" t="str">
        <f>DoNotChange[[#This Row],[Community]]</f>
        <v xml:space="preserve">Evansville  </v>
      </c>
      <c r="AE94" s="84">
        <f>IF(DoNotChange[[#This Row],[FTE_PercentagePoints]]&lt;=30%,1, IF(DoNotChange[[#This Row],[FTE_PercentagePoints]]&gt;50%, 3, 2))</f>
        <v>3</v>
      </c>
      <c r="AF94" s="93" t="str">
        <f>DoNotChange[[#This Row],[Community]]</f>
        <v xml:space="preserve">Evansville  </v>
      </c>
      <c r="AG94" s="86">
        <f>AVERAGE(DoNotChange[[#This Row],[SNAP_FCI]],DoNotChange[[#This Row],[Poverty_FCI]],DoNotChange[[#This Row],[FTE_FCI]])</f>
        <v>3</v>
      </c>
      <c r="AH94" s="112"/>
      <c r="AI94" s="86">
        <f>IF(DoNotChange[[#This Row],[Village_FCI]]&gt;2.5, 0.24, IF(DoNotChange[[#This Row],[Village_FCI]]&lt;=1.5, 0.06, 0.15))</f>
        <v>0.24</v>
      </c>
      <c r="AJ94" s="86">
        <f>IF(DoNotChange[[#This Row],[Village_FCI]]&gt;2.5, 0.15, IF(DoNotChange[[#This Row],[Village_FCI]]&lt;=1.5, "FALSE", 0.06))</f>
        <v>0.15</v>
      </c>
      <c r="AK94" s="115">
        <f>(1/DoNotChange[[#This Row],[IQ1_Average]]+1/DoNotChange[[#This Row],[IQ2_Average]]+1/DoNotChange[[#This Row],[IQ3_Average]])</f>
        <v>3.9543256784338744E-5</v>
      </c>
      <c r="AL9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4" s="84">
        <f>ROUND(DoNotChange[[#This Row],[MediumBurden
Threshold_Calc]],1)</f>
        <v>505.8</v>
      </c>
      <c r="AN94" s="88">
        <f>(DoNotChange[[#This Row],[3RI_Calculation
Medium]]/DoNotChange[[#This Row],[Y = 1/IQ1+1/IQ2+1/IQ3]])/12</f>
        <v>505.77523518298261</v>
      </c>
      <c r="AO94" s="88">
        <f>DoNotChange[[#This Row],[MediumBurden
Threshold_Calc]]*12</f>
        <v>6069.3028221957911</v>
      </c>
      <c r="AP94" s="137">
        <f>DoNotChange[[#This Row],[LowBurden
Annual]]/12</f>
        <v>316.10952198936411</v>
      </c>
      <c r="AQ94" s="88">
        <f>(DoNotChange[[#This Row],[3RI_Calculation
Low]]/DoNotChange[[#This Row],[Y = 1/IQ1+1/IQ2+1/IQ3]])</f>
        <v>3793.3142638723693</v>
      </c>
      <c r="AR94" s="95"/>
      <c r="AS94" s="93" t="str">
        <f>Table1422[[#This Row],[Community]]</f>
        <v xml:space="preserve">Evansville  </v>
      </c>
      <c r="AT94" s="87">
        <f>Table1422[[#This Row],[IQ1_Average]]</f>
        <v>58100</v>
      </c>
      <c r="AU94" s="93" t="str">
        <f>DoNotChange[[#This Row],[Community]]</f>
        <v xml:space="preserve">Evansville  </v>
      </c>
      <c r="AV94" s="96">
        <f>Table1422[[#This Row],[IQ2_Average]]</f>
        <v>86559.2</v>
      </c>
      <c r="AW94" s="93" t="str">
        <f>DoNotChange[[#This Row],[Community]]</f>
        <v xml:space="preserve">Evansville  </v>
      </c>
      <c r="AX94" s="97">
        <f>Table1422[[#This Row],[IQ3_Average]]</f>
        <v>92775</v>
      </c>
      <c r="AY94" s="93" t="str">
        <f>DoNotChange[[#This Row],[Community]]</f>
        <v xml:space="preserve">Evansville  </v>
      </c>
      <c r="AZ94" s="89">
        <f>Table1422[[#This Row],[SNAP_Average 
(Percentage Points)]]/100</f>
        <v>0.02</v>
      </c>
      <c r="BA94" s="98" t="str">
        <f>DoNotChange[[#This Row],[Community]]</f>
        <v xml:space="preserve">Evansville  </v>
      </c>
      <c r="BB94" s="89">
        <f>Table1422[[#This Row],[Poverty_Average
(Percentage Points)]]/100</f>
        <v>0</v>
      </c>
      <c r="BC94" s="98" t="str">
        <f>DoNotChange[[#This Row],[Community]]</f>
        <v xml:space="preserve">Evansville  </v>
      </c>
      <c r="BD94" s="89">
        <f>Table1422[[#This Row],[Full Time Employment_Average
(Percentage Points)]]/100</f>
        <v>0.55420000000000003</v>
      </c>
    </row>
    <row r="95" spans="1:56" s="99" customFormat="1" ht="14.25" x14ac:dyDescent="0.25">
      <c r="A95" s="93" t="str">
        <f>DoNotChange[[#This Row],[Community]]</f>
        <v xml:space="preserve">Excursion Inlet  </v>
      </c>
      <c r="B9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5" s="93" t="str">
        <f>DoNotChange[[#This Row],[Community]]</f>
        <v xml:space="preserve">Excursion Inlet  </v>
      </c>
      <c r="D95" s="109" t="str">
        <f>IFERROR(DoNotChange[[#This Row],[Medium Burden Threshold]],"Cannot Calculate")</f>
        <v>Cannot Calculate</v>
      </c>
      <c r="E95" s="118" t="str">
        <f>DoNotChange[[#This Row],[Community]]</f>
        <v xml:space="preserve">Excursion Inlet  </v>
      </c>
      <c r="F95" s="109" t="str">
        <f>IFERROR(DoNotChange[[#This Row],[MediumBurden
Annual]], "Cannot Calculate")</f>
        <v>Cannot Calculate</v>
      </c>
      <c r="G95" s="93" t="str">
        <f>DoNotChange[[#This Row],[Community]]</f>
        <v xml:space="preserve">Excursion Inlet  </v>
      </c>
      <c r="H95" s="140" t="str">
        <f>IFERROR(DoNotChange[[#This Row],[LowBurden
Threshold]],"Any fee will be at least a medium burden")</f>
        <v>Any fee will be at least a medium burden</v>
      </c>
      <c r="I95" s="118" t="str">
        <f>DoNotChange[[#This Row],[Community]]</f>
        <v xml:space="preserve">Excursion Inlet  </v>
      </c>
      <c r="J95" s="109" t="str">
        <f>IFERROR(DoNotChange[[#This Row],[LowBurden
Annual]], "Any fee will be at least a medium burden")</f>
        <v>Any fee will be at least a medium burden</v>
      </c>
      <c r="K95" s="93" t="str">
        <f>DoNotChange[[#This Row],[Community]]</f>
        <v xml:space="preserve">Excursion Inlet  </v>
      </c>
      <c r="L95" s="102">
        <f>Table1422[[#This Row],[Monthly Fees]]</f>
        <v>0</v>
      </c>
      <c r="M95" s="93" t="str">
        <f>DoNotChange[[#This Row],[Community]]</f>
        <v xml:space="preserve">Excursion Inlet  </v>
      </c>
      <c r="N95" s="102">
        <f>DoNotChange[[#This Row],[Monthly_Fees]]*12</f>
        <v>0</v>
      </c>
      <c r="O95" s="93" t="str">
        <f>DoNotChange[[#This Row],[Community]]</f>
        <v xml:space="preserve">Excursion Inlet  </v>
      </c>
      <c r="P95" s="94" t="str">
        <f>Table1422[[#This Row],[Notes]]</f>
        <v>The water and sewer charges are unknown</v>
      </c>
      <c r="Q95" s="95"/>
      <c r="R95" s="93" t="str">
        <f>DoNotChange[[#This Row],[Community]]</f>
        <v xml:space="preserve">Excursion Inlet  </v>
      </c>
      <c r="S95" s="85" t="e">
        <f>IF(DoNotChange[[#This Row],[Annual_Fees]]/DoNotChange[[#This Row],[IQ1_Average]]&gt;0, DoNotChange[[#This Row],[Annual_Fees]]/DoNotChange[[#This Row],[IQ1_Average]], "Do not know fees")</f>
        <v>#DIV/0!</v>
      </c>
      <c r="T95" s="93" t="str">
        <f>DoNotChange[[#This Row],[Community]]</f>
        <v xml:space="preserve">Excursion Inlet  </v>
      </c>
      <c r="U95" s="85" t="e">
        <f>IF(DoNotChange[[#This Row],[Annual_Fees]]/DoNotChange[[#This Row],[IQ2_Average]]&gt;0, DoNotChange[[#This Row],[Annual_Fees]]/DoNotChange[[#This Row],[IQ2_Average]], "Do not know fees")</f>
        <v>#DIV/0!</v>
      </c>
      <c r="V95" s="93" t="str">
        <f>DoNotChange[[#This Row],[Community]]</f>
        <v xml:space="preserve">Excursion Inlet  </v>
      </c>
      <c r="W95" s="85" t="e">
        <f>IF(DoNotChange[[#This Row],[Annual_Fees]]/DoNotChange[[#This Row],[IQ3_Average]]&gt;0,DoNotChange[[#This Row],[Annual_Fees]]/DoNotChange[[#This Row],[IQ3_Average]], "Do not know fees")</f>
        <v>#DIV/0!</v>
      </c>
      <c r="X95" s="93" t="str">
        <f>DoNotChange[[#This Row],[Community]]</f>
        <v xml:space="preserve">Excursion Inlet  </v>
      </c>
      <c r="Y95" s="85" t="str">
        <f>IFERROR(AVERAGE(DoNotChange[[#This Row],[RI_IQ1]],DoNotChange[[#This Row],[RI_IQ2]],DoNotChange[[#This Row],[RI_IQ3]]),"ERROR")</f>
        <v>ERROR</v>
      </c>
      <c r="Z95" s="93" t="str">
        <f>DoNotChange[[#This Row],[Community]]</f>
        <v xml:space="preserve">Excursion Inlet  </v>
      </c>
      <c r="AA95" s="84">
        <f>IF(DoNotChange[[#This Row],[SNAP_PercentagePoints]]&gt;20%,1, IF(DoNotChange[[#This Row],[SNAP_PercentagePoints]]&lt;=10%, 3, 2))</f>
        <v>3</v>
      </c>
      <c r="AB95" s="93" t="str">
        <f>DoNotChange[[#This Row],[Community]]</f>
        <v xml:space="preserve">Excursion Inlet  </v>
      </c>
      <c r="AC95" s="84">
        <f>IF(DoNotChange[[#This Row],[Poverty_PercentagePoints]]&gt;20%,1, IF(DoNotChange[[#This Row],[Poverty_PercentagePoints]]&lt;=10%, 3, 2))</f>
        <v>1</v>
      </c>
      <c r="AD95" s="93" t="str">
        <f>DoNotChange[[#This Row],[Community]]</f>
        <v xml:space="preserve">Excursion Inlet  </v>
      </c>
      <c r="AE95" s="84">
        <f>IF(DoNotChange[[#This Row],[FTE_PercentagePoints]]&lt;=30%,1, IF(DoNotChange[[#This Row],[FTE_PercentagePoints]]&gt;50%, 3, 2))</f>
        <v>3</v>
      </c>
      <c r="AF95" s="93" t="str">
        <f>DoNotChange[[#This Row],[Community]]</f>
        <v xml:space="preserve">Excursion Inlet  </v>
      </c>
      <c r="AG95" s="86">
        <f>AVERAGE(DoNotChange[[#This Row],[SNAP_FCI]],DoNotChange[[#This Row],[Poverty_FCI]],DoNotChange[[#This Row],[FTE_FCI]])</f>
        <v>2.3333333333333335</v>
      </c>
      <c r="AH95" s="112"/>
      <c r="AI95" s="86">
        <f>IF(DoNotChange[[#This Row],[Village_FCI]]&gt;2.5, 0.24, IF(DoNotChange[[#This Row],[Village_FCI]]&lt;=1.5, 0.06, 0.15))</f>
        <v>0.15</v>
      </c>
      <c r="AJ95" s="86">
        <f>IF(DoNotChange[[#This Row],[Village_FCI]]&gt;2.5, 0.15, IF(DoNotChange[[#This Row],[Village_FCI]]&lt;=1.5, "FALSE", 0.06))</f>
        <v>0.06</v>
      </c>
      <c r="AK95" s="115" t="e">
        <f>(1/DoNotChange[[#This Row],[IQ1_Average]]+1/DoNotChange[[#This Row],[IQ2_Average]]+1/DoNotChange[[#This Row],[IQ3_Average]])</f>
        <v>#DIV/0!</v>
      </c>
      <c r="AL9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5" s="84" t="e">
        <f>ROUND(DoNotChange[[#This Row],[MediumBurden
Threshold_Calc]],1)</f>
        <v>#DIV/0!</v>
      </c>
      <c r="AN95" s="88" t="e">
        <f>(DoNotChange[[#This Row],[3RI_Calculation
Medium]]/DoNotChange[[#This Row],[Y = 1/IQ1+1/IQ2+1/IQ3]])/12</f>
        <v>#DIV/0!</v>
      </c>
      <c r="AO95" s="88" t="e">
        <f>DoNotChange[[#This Row],[MediumBurden
Threshold_Calc]]*12</f>
        <v>#DIV/0!</v>
      </c>
      <c r="AP95" s="137" t="e">
        <f>DoNotChange[[#This Row],[LowBurden
Annual]]/12</f>
        <v>#DIV/0!</v>
      </c>
      <c r="AQ95" s="88" t="e">
        <f>(DoNotChange[[#This Row],[3RI_Calculation
Low]]/DoNotChange[[#This Row],[Y = 1/IQ1+1/IQ2+1/IQ3]])</f>
        <v>#DIV/0!</v>
      </c>
      <c r="AR95" s="95"/>
      <c r="AS95" s="93" t="str">
        <f>Table1422[[#This Row],[Community]]</f>
        <v xml:space="preserve">Excursion Inlet  </v>
      </c>
      <c r="AT95" s="87" t="e">
        <f>Table1422[[#This Row],[IQ1_Average]]</f>
        <v>#DIV/0!</v>
      </c>
      <c r="AU95" s="93" t="str">
        <f>DoNotChange[[#This Row],[Community]]</f>
        <v xml:space="preserve">Excursion Inlet  </v>
      </c>
      <c r="AV95" s="96" t="e">
        <f>Table1422[[#This Row],[IQ2_Average]]</f>
        <v>#DIV/0!</v>
      </c>
      <c r="AW95" s="93" t="str">
        <f>DoNotChange[[#This Row],[Community]]</f>
        <v xml:space="preserve">Excursion Inlet  </v>
      </c>
      <c r="AX95" s="97" t="e">
        <f>Table1422[[#This Row],[IQ3_Average]]</f>
        <v>#DIV/0!</v>
      </c>
      <c r="AY95" s="93" t="str">
        <f>DoNotChange[[#This Row],[Community]]</f>
        <v xml:space="preserve">Excursion Inlet  </v>
      </c>
      <c r="AZ95" s="89">
        <f>Table1422[[#This Row],[SNAP_Average 
(Percentage Points)]]/100</f>
        <v>0</v>
      </c>
      <c r="BA95" s="98" t="str">
        <f>DoNotChange[[#This Row],[Community]]</f>
        <v xml:space="preserve">Excursion Inlet  </v>
      </c>
      <c r="BB95" s="89">
        <f>Table1422[[#This Row],[Poverty_Average
(Percentage Points)]]/100</f>
        <v>1</v>
      </c>
      <c r="BC95" s="98" t="str">
        <f>DoNotChange[[#This Row],[Community]]</f>
        <v xml:space="preserve">Excursion Inlet  </v>
      </c>
      <c r="BD95" s="89">
        <f>Table1422[[#This Row],[Full Time Employment_Average
(Percentage Points)]]/100</f>
        <v>0.74340000000000006</v>
      </c>
    </row>
    <row r="96" spans="1:56" s="99" customFormat="1" ht="14.25" x14ac:dyDescent="0.25">
      <c r="A96" s="93" t="str">
        <f>DoNotChange[[#This Row],[Community]]</f>
        <v xml:space="preserve">Fairbanks </v>
      </c>
      <c r="B9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6" s="93" t="str">
        <f>DoNotChange[[#This Row],[Community]]</f>
        <v xml:space="preserve">Fairbanks </v>
      </c>
      <c r="D96" s="109">
        <f>IFERROR(DoNotChange[[#This Row],[Medium Burden Threshold]],"Cannot Calculate")</f>
        <v>218.1</v>
      </c>
      <c r="E96" s="118" t="str">
        <f>DoNotChange[[#This Row],[Community]]</f>
        <v xml:space="preserve">Fairbanks </v>
      </c>
      <c r="F96" s="109">
        <f>IFERROR(DoNotChange[[#This Row],[MediumBurden
Annual]], "Cannot Calculate")</f>
        <v>2617.6884863054447</v>
      </c>
      <c r="G96" s="93" t="str">
        <f>DoNotChange[[#This Row],[Community]]</f>
        <v xml:space="preserve">Fairbanks </v>
      </c>
      <c r="H96" s="140">
        <f>IFERROR(DoNotChange[[#This Row],[LowBurden
Threshold]],"Any fee will be at least a medium burden")</f>
        <v>87.256282876848161</v>
      </c>
      <c r="I96" s="118" t="str">
        <f>DoNotChange[[#This Row],[Community]]</f>
        <v xml:space="preserve">Fairbanks </v>
      </c>
      <c r="J96" s="109">
        <f>IFERROR(DoNotChange[[#This Row],[LowBurden
Annual]], "Any fee will be at least a medium burden")</f>
        <v>1047.0753945221779</v>
      </c>
      <c r="K96" s="93" t="str">
        <f>DoNotChange[[#This Row],[Community]]</f>
        <v xml:space="preserve">Fairbanks </v>
      </c>
      <c r="L96" s="102">
        <f>Table1422[[#This Row],[Monthly Fees]]</f>
        <v>0</v>
      </c>
      <c r="M96" s="93" t="str">
        <f>DoNotChange[[#This Row],[Community]]</f>
        <v xml:space="preserve">Fairbanks </v>
      </c>
      <c r="N96" s="102">
        <f>DoNotChange[[#This Row],[Monthly_Fees]]*12</f>
        <v>0</v>
      </c>
      <c r="O96" s="93" t="str">
        <f>DoNotChange[[#This Row],[Community]]</f>
        <v xml:space="preserve">Fairbanks </v>
      </c>
      <c r="P96" s="94" t="str">
        <f>Table1422[[#This Row],[Notes]]</f>
        <v>The water and sewer charges are unknown</v>
      </c>
      <c r="Q96" s="95"/>
      <c r="R96" s="93" t="str">
        <f>DoNotChange[[#This Row],[Community]]</f>
        <v xml:space="preserve">Fairbanks </v>
      </c>
      <c r="S96" s="85" t="str">
        <f>IF(DoNotChange[[#This Row],[Annual_Fees]]/DoNotChange[[#This Row],[IQ1_Average]]&gt;0, DoNotChange[[#This Row],[Annual_Fees]]/DoNotChange[[#This Row],[IQ1_Average]], "Do not know fees")</f>
        <v>Do not know fees</v>
      </c>
      <c r="T96" s="93" t="str">
        <f>DoNotChange[[#This Row],[Community]]</f>
        <v xml:space="preserve">Fairbanks </v>
      </c>
      <c r="U96" s="85" t="str">
        <f>IF(DoNotChange[[#This Row],[Annual_Fees]]/DoNotChange[[#This Row],[IQ2_Average]]&gt;0, DoNotChange[[#This Row],[Annual_Fees]]/DoNotChange[[#This Row],[IQ2_Average]], "Do not know fees")</f>
        <v>Do not know fees</v>
      </c>
      <c r="V96" s="93" t="str">
        <f>DoNotChange[[#This Row],[Community]]</f>
        <v xml:space="preserve">Fairbanks </v>
      </c>
      <c r="W96" s="85" t="str">
        <f>IF(DoNotChange[[#This Row],[Annual_Fees]]/DoNotChange[[#This Row],[IQ3_Average]]&gt;0,DoNotChange[[#This Row],[Annual_Fees]]/DoNotChange[[#This Row],[IQ3_Average]], "Do not know fees")</f>
        <v>Do not know fees</v>
      </c>
      <c r="X96" s="93" t="str">
        <f>DoNotChange[[#This Row],[Community]]</f>
        <v xml:space="preserve">Fairbanks </v>
      </c>
      <c r="Y96" s="85" t="str">
        <f>IFERROR(AVERAGE(DoNotChange[[#This Row],[RI_IQ1]],DoNotChange[[#This Row],[RI_IQ2]],DoNotChange[[#This Row],[RI_IQ3]]),"ERROR")</f>
        <v>ERROR</v>
      </c>
      <c r="Z96" s="93" t="str">
        <f>DoNotChange[[#This Row],[Community]]</f>
        <v xml:space="preserve">Fairbanks </v>
      </c>
      <c r="AA96" s="84">
        <f>IF(DoNotChange[[#This Row],[SNAP_PercentagePoints]]&gt;20%,1, IF(DoNotChange[[#This Row],[SNAP_PercentagePoints]]&lt;=10%, 3, 2))</f>
        <v>2</v>
      </c>
      <c r="AB96" s="93" t="str">
        <f>DoNotChange[[#This Row],[Community]]</f>
        <v xml:space="preserve">Fairbanks </v>
      </c>
      <c r="AC96" s="84">
        <f>IF(DoNotChange[[#This Row],[Poverty_PercentagePoints]]&gt;20%,1, IF(DoNotChange[[#This Row],[Poverty_PercentagePoints]]&lt;=10%, 3, 2))</f>
        <v>2</v>
      </c>
      <c r="AD96" s="93" t="str">
        <f>DoNotChange[[#This Row],[Community]]</f>
        <v xml:space="preserve">Fairbanks </v>
      </c>
      <c r="AE96" s="84">
        <f>IF(DoNotChange[[#This Row],[FTE_PercentagePoints]]&lt;=30%,1, IF(DoNotChange[[#This Row],[FTE_PercentagePoints]]&gt;50%, 3, 2))</f>
        <v>3</v>
      </c>
      <c r="AF96" s="93" t="str">
        <f>DoNotChange[[#This Row],[Community]]</f>
        <v xml:space="preserve">Fairbanks </v>
      </c>
      <c r="AG96" s="86">
        <f>AVERAGE(DoNotChange[[#This Row],[SNAP_FCI]],DoNotChange[[#This Row],[Poverty_FCI]],DoNotChange[[#This Row],[FTE_FCI]])</f>
        <v>2.3333333333333335</v>
      </c>
      <c r="AH96" s="112"/>
      <c r="AI96" s="86">
        <f>IF(DoNotChange[[#This Row],[Village_FCI]]&gt;2.5, 0.24, IF(DoNotChange[[#This Row],[Village_FCI]]&lt;=1.5, 0.06, 0.15))</f>
        <v>0.15</v>
      </c>
      <c r="AJ96" s="86">
        <f>IF(DoNotChange[[#This Row],[Village_FCI]]&gt;2.5, 0.15, IF(DoNotChange[[#This Row],[Village_FCI]]&lt;=1.5, "FALSE", 0.06))</f>
        <v>0.06</v>
      </c>
      <c r="AK96" s="115">
        <f>(1/DoNotChange[[#This Row],[IQ1_Average]]+1/DoNotChange[[#This Row],[IQ2_Average]]+1/DoNotChange[[#This Row],[IQ3_Average]])</f>
        <v>5.7302463904598182E-5</v>
      </c>
      <c r="AL9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6" s="84">
        <f>ROUND(DoNotChange[[#This Row],[MediumBurden
Threshold_Calc]],1)</f>
        <v>218.1</v>
      </c>
      <c r="AN96" s="88">
        <f>(DoNotChange[[#This Row],[3RI_Calculation
Medium]]/DoNotChange[[#This Row],[Y = 1/IQ1+1/IQ2+1/IQ3]])/12</f>
        <v>218.1407071921204</v>
      </c>
      <c r="AO96" s="88">
        <f>DoNotChange[[#This Row],[MediumBurden
Threshold_Calc]]*12</f>
        <v>2617.6884863054447</v>
      </c>
      <c r="AP96" s="137">
        <f>DoNotChange[[#This Row],[LowBurden
Annual]]/12</f>
        <v>87.256282876848161</v>
      </c>
      <c r="AQ96" s="88">
        <f>(DoNotChange[[#This Row],[3RI_Calculation
Low]]/DoNotChange[[#This Row],[Y = 1/IQ1+1/IQ2+1/IQ3]])</f>
        <v>1047.0753945221779</v>
      </c>
      <c r="AR96" s="95"/>
      <c r="AS96" s="93" t="str">
        <f>Table1422[[#This Row],[Community]]</f>
        <v xml:space="preserve">Fairbanks </v>
      </c>
      <c r="AT96" s="87">
        <f>Table1422[[#This Row],[IQ1_Average]]</f>
        <v>35662.400000000001</v>
      </c>
      <c r="AU96" s="93" t="str">
        <f>DoNotChange[[#This Row],[Community]]</f>
        <v xml:space="preserve">Fairbanks </v>
      </c>
      <c r="AV96" s="96">
        <f>Table1422[[#This Row],[IQ2_Average]]</f>
        <v>57964.800000000003</v>
      </c>
      <c r="AW96" s="93" t="str">
        <f>DoNotChange[[#This Row],[Community]]</f>
        <v xml:space="preserve">Fairbanks </v>
      </c>
      <c r="AX96" s="97">
        <f>Table1422[[#This Row],[IQ3_Average]]</f>
        <v>83264.800000000003</v>
      </c>
      <c r="AY96" s="93" t="str">
        <f>DoNotChange[[#This Row],[Community]]</f>
        <v xml:space="preserve">Fairbanks </v>
      </c>
      <c r="AZ96" s="89">
        <f>Table1422[[#This Row],[SNAP_Average 
(Percentage Points)]]/100</f>
        <v>0.10819999999999999</v>
      </c>
      <c r="BA96" s="98" t="str">
        <f>DoNotChange[[#This Row],[Community]]</f>
        <v xml:space="preserve">Fairbanks </v>
      </c>
      <c r="BB96" s="89">
        <f>Table1422[[#This Row],[Poverty_Average
(Percentage Points)]]/100</f>
        <v>0.19940000000000002</v>
      </c>
      <c r="BC96" s="98" t="str">
        <f>DoNotChange[[#This Row],[Community]]</f>
        <v xml:space="preserve">Fairbanks </v>
      </c>
      <c r="BD96" s="89">
        <f>Table1422[[#This Row],[Full Time Employment_Average
(Percentage Points)]]/100</f>
        <v>0.67059999999999997</v>
      </c>
    </row>
    <row r="97" spans="1:56" s="99" customFormat="1" ht="14.25" x14ac:dyDescent="0.25">
      <c r="A97" s="93" t="str">
        <f>DoNotChange[[#This Row],[Community]]</f>
        <v xml:space="preserve">False Pass </v>
      </c>
      <c r="B9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7" s="93" t="str">
        <f>DoNotChange[[#This Row],[Community]]</f>
        <v xml:space="preserve">False Pass </v>
      </c>
      <c r="D97" s="109">
        <f>IFERROR(DoNotChange[[#This Row],[Medium Burden Threshold]],"Cannot Calculate")</f>
        <v>288.5</v>
      </c>
      <c r="E97" s="118" t="str">
        <f>DoNotChange[[#This Row],[Community]]</f>
        <v xml:space="preserve">False Pass </v>
      </c>
      <c r="F97" s="109">
        <f>IFERROR(DoNotChange[[#This Row],[MediumBurden
Annual]], "Cannot Calculate")</f>
        <v>3461.919509380893</v>
      </c>
      <c r="G97" s="93" t="str">
        <f>DoNotChange[[#This Row],[Community]]</f>
        <v xml:space="preserve">False Pass </v>
      </c>
      <c r="H97" s="140">
        <f>IFERROR(DoNotChange[[#This Row],[LowBurden
Threshold]],"Any fee will be at least a medium burden")</f>
        <v>180.30830778025484</v>
      </c>
      <c r="I97" s="118" t="str">
        <f>DoNotChange[[#This Row],[Community]]</f>
        <v xml:space="preserve">False Pass </v>
      </c>
      <c r="J97" s="109">
        <f>IFERROR(DoNotChange[[#This Row],[LowBurden
Annual]], "Any fee will be at least a medium burden")</f>
        <v>2163.699693363058</v>
      </c>
      <c r="K97" s="93" t="str">
        <f>DoNotChange[[#This Row],[Community]]</f>
        <v xml:space="preserve">False Pass </v>
      </c>
      <c r="L97" s="102">
        <f>Table1422[[#This Row],[Monthly Fees]]</f>
        <v>0</v>
      </c>
      <c r="M97" s="93" t="str">
        <f>DoNotChange[[#This Row],[Community]]</f>
        <v xml:space="preserve">False Pass </v>
      </c>
      <c r="N97" s="102">
        <f>DoNotChange[[#This Row],[Monthly_Fees]]*12</f>
        <v>0</v>
      </c>
      <c r="O97" s="93" t="str">
        <f>DoNotChange[[#This Row],[Community]]</f>
        <v xml:space="preserve">False Pass </v>
      </c>
      <c r="P97" s="94" t="str">
        <f>Table1422[[#This Row],[Notes]]</f>
        <v>The water and sewer charges are unknown</v>
      </c>
      <c r="Q97" s="95"/>
      <c r="R97" s="93" t="str">
        <f>DoNotChange[[#This Row],[Community]]</f>
        <v xml:space="preserve">False Pass </v>
      </c>
      <c r="S97" s="85" t="str">
        <f>IF(DoNotChange[[#This Row],[Annual_Fees]]/DoNotChange[[#This Row],[IQ1_Average]]&gt;0, DoNotChange[[#This Row],[Annual_Fees]]/DoNotChange[[#This Row],[IQ1_Average]], "Do not know fees")</f>
        <v>Do not know fees</v>
      </c>
      <c r="T97" s="93" t="str">
        <f>DoNotChange[[#This Row],[Community]]</f>
        <v xml:space="preserve">False Pass </v>
      </c>
      <c r="U97" s="85" t="str">
        <f>IF(DoNotChange[[#This Row],[Annual_Fees]]/DoNotChange[[#This Row],[IQ2_Average]]&gt;0, DoNotChange[[#This Row],[Annual_Fees]]/DoNotChange[[#This Row],[IQ2_Average]], "Do not know fees")</f>
        <v>Do not know fees</v>
      </c>
      <c r="V97" s="93" t="str">
        <f>DoNotChange[[#This Row],[Community]]</f>
        <v xml:space="preserve">False Pass </v>
      </c>
      <c r="W97" s="85" t="str">
        <f>IF(DoNotChange[[#This Row],[Annual_Fees]]/DoNotChange[[#This Row],[IQ3_Average]]&gt;0,DoNotChange[[#This Row],[Annual_Fees]]/DoNotChange[[#This Row],[IQ3_Average]], "Do not know fees")</f>
        <v>Do not know fees</v>
      </c>
      <c r="X97" s="93" t="str">
        <f>DoNotChange[[#This Row],[Community]]</f>
        <v xml:space="preserve">False Pass </v>
      </c>
      <c r="Y97" s="85" t="str">
        <f>IFERROR(AVERAGE(DoNotChange[[#This Row],[RI_IQ1]],DoNotChange[[#This Row],[RI_IQ2]],DoNotChange[[#This Row],[RI_IQ3]]),"ERROR")</f>
        <v>ERROR</v>
      </c>
      <c r="Z97" s="93" t="str">
        <f>DoNotChange[[#This Row],[Community]]</f>
        <v xml:space="preserve">False Pass </v>
      </c>
      <c r="AA97" s="84">
        <f>IF(DoNotChange[[#This Row],[SNAP_PercentagePoints]]&gt;20%,1, IF(DoNotChange[[#This Row],[SNAP_PercentagePoints]]&lt;=10%, 3, 2))</f>
        <v>3</v>
      </c>
      <c r="AB97" s="93" t="str">
        <f>DoNotChange[[#This Row],[Community]]</f>
        <v xml:space="preserve">False Pass </v>
      </c>
      <c r="AC97" s="84">
        <f>IF(DoNotChange[[#This Row],[Poverty_PercentagePoints]]&gt;20%,1, IF(DoNotChange[[#This Row],[Poverty_PercentagePoints]]&lt;=10%, 3, 2))</f>
        <v>3</v>
      </c>
      <c r="AD97" s="93" t="str">
        <f>DoNotChange[[#This Row],[Community]]</f>
        <v xml:space="preserve">False Pass </v>
      </c>
      <c r="AE97" s="84">
        <f>IF(DoNotChange[[#This Row],[FTE_PercentagePoints]]&lt;=30%,1, IF(DoNotChange[[#This Row],[FTE_PercentagePoints]]&gt;50%, 3, 2))</f>
        <v>2</v>
      </c>
      <c r="AF97" s="93" t="str">
        <f>DoNotChange[[#This Row],[Community]]</f>
        <v xml:space="preserve">False Pass </v>
      </c>
      <c r="AG97" s="86">
        <f>AVERAGE(DoNotChange[[#This Row],[SNAP_FCI]],DoNotChange[[#This Row],[Poverty_FCI]],DoNotChange[[#This Row],[FTE_FCI]])</f>
        <v>2.6666666666666665</v>
      </c>
      <c r="AH97" s="112"/>
      <c r="AI97" s="86">
        <f>IF(DoNotChange[[#This Row],[Village_FCI]]&gt;2.5, 0.24, IF(DoNotChange[[#This Row],[Village_FCI]]&lt;=1.5, 0.06, 0.15))</f>
        <v>0.24</v>
      </c>
      <c r="AJ97" s="86">
        <f>IF(DoNotChange[[#This Row],[Village_FCI]]&gt;2.5, 0.15, IF(DoNotChange[[#This Row],[Village_FCI]]&lt;=1.5, "FALSE", 0.06))</f>
        <v>0.15</v>
      </c>
      <c r="AK97" s="115">
        <f>(1/DoNotChange[[#This Row],[IQ1_Average]]+1/DoNotChange[[#This Row],[IQ2_Average]]+1/DoNotChange[[#This Row],[IQ3_Average]])</f>
        <v>6.9325701926247274E-5</v>
      </c>
      <c r="AL9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7" s="84">
        <f>ROUND(DoNotChange[[#This Row],[MediumBurden
Threshold_Calc]],1)</f>
        <v>288.5</v>
      </c>
      <c r="AN97" s="88">
        <f>(DoNotChange[[#This Row],[3RI_Calculation
Medium]]/DoNotChange[[#This Row],[Y = 1/IQ1+1/IQ2+1/IQ3]])/12</f>
        <v>288.49329244840777</v>
      </c>
      <c r="AO97" s="88">
        <f>DoNotChange[[#This Row],[MediumBurden
Threshold_Calc]]*12</f>
        <v>3461.919509380893</v>
      </c>
      <c r="AP97" s="137">
        <f>DoNotChange[[#This Row],[LowBurden
Annual]]/12</f>
        <v>180.30830778025484</v>
      </c>
      <c r="AQ97" s="88">
        <f>(DoNotChange[[#This Row],[3RI_Calculation
Low]]/DoNotChange[[#This Row],[Y = 1/IQ1+1/IQ2+1/IQ3]])</f>
        <v>2163.699693363058</v>
      </c>
      <c r="AR97" s="95"/>
      <c r="AS97" s="93" t="str">
        <f>Table1422[[#This Row],[Community]]</f>
        <v xml:space="preserve">False Pass </v>
      </c>
      <c r="AT97" s="87">
        <f>Table1422[[#This Row],[IQ1_Average]]</f>
        <v>31145.8</v>
      </c>
      <c r="AU97" s="93" t="str">
        <f>DoNotChange[[#This Row],[Community]]</f>
        <v xml:space="preserve">False Pass </v>
      </c>
      <c r="AV97" s="96">
        <f>Table1422[[#This Row],[IQ2_Average]]</f>
        <v>43432.6</v>
      </c>
      <c r="AW97" s="93" t="str">
        <f>DoNotChange[[#This Row],[Community]]</f>
        <v xml:space="preserve">False Pass </v>
      </c>
      <c r="AX97" s="97">
        <f>Table1422[[#This Row],[IQ3_Average]]</f>
        <v>70450</v>
      </c>
      <c r="AY97" s="93" t="str">
        <f>DoNotChange[[#This Row],[Community]]</f>
        <v xml:space="preserve">False Pass </v>
      </c>
      <c r="AZ97" s="89">
        <f>Table1422[[#This Row],[SNAP_Average 
(Percentage Points)]]/100</f>
        <v>0</v>
      </c>
      <c r="BA97" s="98" t="str">
        <f>DoNotChange[[#This Row],[Community]]</f>
        <v xml:space="preserve">False Pass </v>
      </c>
      <c r="BB97" s="89">
        <f>Table1422[[#This Row],[Poverty_Average
(Percentage Points)]]/100</f>
        <v>0</v>
      </c>
      <c r="BC97" s="98" t="str">
        <f>DoNotChange[[#This Row],[Community]]</f>
        <v xml:space="preserve">False Pass </v>
      </c>
      <c r="BD97" s="89">
        <f>Table1422[[#This Row],[Full Time Employment_Average
(Percentage Points)]]/100</f>
        <v>0.48799999999999999</v>
      </c>
    </row>
    <row r="98" spans="1:56" s="99" customFormat="1" ht="14.25" x14ac:dyDescent="0.25">
      <c r="A98" s="93" t="str">
        <f>DoNotChange[[#This Row],[Community]]</f>
        <v xml:space="preserve">Farm Loop  </v>
      </c>
      <c r="B9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8" s="93" t="str">
        <f>DoNotChange[[#This Row],[Community]]</f>
        <v xml:space="preserve">Farm Loop  </v>
      </c>
      <c r="D98" s="109">
        <f>IFERROR(DoNotChange[[#This Row],[Medium Burden Threshold]],"Cannot Calculate")</f>
        <v>304.60000000000002</v>
      </c>
      <c r="E98" s="118" t="str">
        <f>DoNotChange[[#This Row],[Community]]</f>
        <v xml:space="preserve">Farm Loop  </v>
      </c>
      <c r="F98" s="109">
        <f>IFERROR(DoNotChange[[#This Row],[MediumBurden
Annual]], "Cannot Calculate")</f>
        <v>3655.1164323696694</v>
      </c>
      <c r="G98" s="93" t="str">
        <f>DoNotChange[[#This Row],[Community]]</f>
        <v xml:space="preserve">Farm Loop  </v>
      </c>
      <c r="H98" s="140">
        <f>IFERROR(DoNotChange[[#This Row],[LowBurden
Threshold]],"Any fee will be at least a medium burden")</f>
        <v>121.83721441232233</v>
      </c>
      <c r="I98" s="118" t="str">
        <f>DoNotChange[[#This Row],[Community]]</f>
        <v xml:space="preserve">Farm Loop  </v>
      </c>
      <c r="J98" s="109">
        <f>IFERROR(DoNotChange[[#This Row],[LowBurden
Annual]], "Any fee will be at least a medium burden")</f>
        <v>1462.0465729478678</v>
      </c>
      <c r="K98" s="93" t="str">
        <f>DoNotChange[[#This Row],[Community]]</f>
        <v xml:space="preserve">Farm Loop  </v>
      </c>
      <c r="L98" s="102">
        <f>Table1422[[#This Row],[Monthly Fees]]</f>
        <v>0</v>
      </c>
      <c r="M98" s="93" t="str">
        <f>DoNotChange[[#This Row],[Community]]</f>
        <v xml:space="preserve">Farm Loop  </v>
      </c>
      <c r="N98" s="102">
        <f>DoNotChange[[#This Row],[Monthly_Fees]]*12</f>
        <v>0</v>
      </c>
      <c r="O98" s="93" t="str">
        <f>DoNotChange[[#This Row],[Community]]</f>
        <v xml:space="preserve">Farm Loop  </v>
      </c>
      <c r="P98" s="94" t="str">
        <f>Table1422[[#This Row],[Notes]]</f>
        <v>The water and sewer charges are unknown</v>
      </c>
      <c r="Q98" s="95"/>
      <c r="R98" s="93" t="str">
        <f>DoNotChange[[#This Row],[Community]]</f>
        <v xml:space="preserve">Farm Loop  </v>
      </c>
      <c r="S98" s="85" t="str">
        <f>IF(DoNotChange[[#This Row],[Annual_Fees]]/DoNotChange[[#This Row],[IQ1_Average]]&gt;0, DoNotChange[[#This Row],[Annual_Fees]]/DoNotChange[[#This Row],[IQ1_Average]], "Do not know fees")</f>
        <v>Do not know fees</v>
      </c>
      <c r="T98" s="93" t="str">
        <f>DoNotChange[[#This Row],[Community]]</f>
        <v xml:space="preserve">Farm Loop  </v>
      </c>
      <c r="U98" s="85" t="str">
        <f>IF(DoNotChange[[#This Row],[Annual_Fees]]/DoNotChange[[#This Row],[IQ2_Average]]&gt;0, DoNotChange[[#This Row],[Annual_Fees]]/DoNotChange[[#This Row],[IQ2_Average]], "Do not know fees")</f>
        <v>Do not know fees</v>
      </c>
      <c r="V98" s="93" t="str">
        <f>DoNotChange[[#This Row],[Community]]</f>
        <v xml:space="preserve">Farm Loop  </v>
      </c>
      <c r="W98" s="85" t="str">
        <f>IF(DoNotChange[[#This Row],[Annual_Fees]]/DoNotChange[[#This Row],[IQ3_Average]]&gt;0,DoNotChange[[#This Row],[Annual_Fees]]/DoNotChange[[#This Row],[IQ3_Average]], "Do not know fees")</f>
        <v>Do not know fees</v>
      </c>
      <c r="X98" s="93" t="str">
        <f>DoNotChange[[#This Row],[Community]]</f>
        <v xml:space="preserve">Farm Loop  </v>
      </c>
      <c r="Y98" s="85" t="str">
        <f>IFERROR(AVERAGE(DoNotChange[[#This Row],[RI_IQ1]],DoNotChange[[#This Row],[RI_IQ2]],DoNotChange[[#This Row],[RI_IQ3]]),"ERROR")</f>
        <v>ERROR</v>
      </c>
      <c r="Z98" s="93" t="str">
        <f>DoNotChange[[#This Row],[Community]]</f>
        <v xml:space="preserve">Farm Loop  </v>
      </c>
      <c r="AA98" s="84">
        <f>IF(DoNotChange[[#This Row],[SNAP_PercentagePoints]]&gt;20%,1, IF(DoNotChange[[#This Row],[SNAP_PercentagePoints]]&lt;=10%, 3, 2))</f>
        <v>3</v>
      </c>
      <c r="AB98" s="93" t="str">
        <f>DoNotChange[[#This Row],[Community]]</f>
        <v xml:space="preserve">Farm Loop  </v>
      </c>
      <c r="AC98" s="84">
        <f>IF(DoNotChange[[#This Row],[Poverty_PercentagePoints]]&gt;20%,1, IF(DoNotChange[[#This Row],[Poverty_PercentagePoints]]&lt;=10%, 3, 2))</f>
        <v>1</v>
      </c>
      <c r="AD98" s="93" t="str">
        <f>DoNotChange[[#This Row],[Community]]</f>
        <v xml:space="preserve">Farm Loop  </v>
      </c>
      <c r="AE98" s="84">
        <f>IF(DoNotChange[[#This Row],[FTE_PercentagePoints]]&lt;=30%,1, IF(DoNotChange[[#This Row],[FTE_PercentagePoints]]&gt;50%, 3, 2))</f>
        <v>3</v>
      </c>
      <c r="AF98" s="93" t="str">
        <f>DoNotChange[[#This Row],[Community]]</f>
        <v xml:space="preserve">Farm Loop  </v>
      </c>
      <c r="AG98" s="86">
        <f>AVERAGE(DoNotChange[[#This Row],[SNAP_FCI]],DoNotChange[[#This Row],[Poverty_FCI]],DoNotChange[[#This Row],[FTE_FCI]])</f>
        <v>2.3333333333333335</v>
      </c>
      <c r="AH98" s="112"/>
      <c r="AI98" s="86">
        <f>IF(DoNotChange[[#This Row],[Village_FCI]]&gt;2.5, 0.24, IF(DoNotChange[[#This Row],[Village_FCI]]&lt;=1.5, 0.06, 0.15))</f>
        <v>0.15</v>
      </c>
      <c r="AJ98" s="86">
        <f>IF(DoNotChange[[#This Row],[Village_FCI]]&gt;2.5, 0.15, IF(DoNotChange[[#This Row],[Village_FCI]]&lt;=1.5, "FALSE", 0.06))</f>
        <v>0.06</v>
      </c>
      <c r="AK98" s="115">
        <f>(1/DoNotChange[[#This Row],[IQ1_Average]]+1/DoNotChange[[#This Row],[IQ2_Average]]+1/DoNotChange[[#This Row],[IQ3_Average]])</f>
        <v>4.1038364379203272E-5</v>
      </c>
      <c r="AL9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98" s="84">
        <f>ROUND(DoNotChange[[#This Row],[MediumBurden
Threshold_Calc]],1)</f>
        <v>304.60000000000002</v>
      </c>
      <c r="AN98" s="88">
        <f>(DoNotChange[[#This Row],[3RI_Calculation
Medium]]/DoNotChange[[#This Row],[Y = 1/IQ1+1/IQ2+1/IQ3]])/12</f>
        <v>304.59303603080576</v>
      </c>
      <c r="AO98" s="88">
        <f>DoNotChange[[#This Row],[MediumBurden
Threshold_Calc]]*12</f>
        <v>3655.1164323696694</v>
      </c>
      <c r="AP98" s="137">
        <f>DoNotChange[[#This Row],[LowBurden
Annual]]/12</f>
        <v>121.83721441232233</v>
      </c>
      <c r="AQ98" s="88">
        <f>(DoNotChange[[#This Row],[3RI_Calculation
Low]]/DoNotChange[[#This Row],[Y = 1/IQ1+1/IQ2+1/IQ3]])</f>
        <v>1462.0465729478678</v>
      </c>
      <c r="AR98" s="95"/>
      <c r="AS98" s="93" t="str">
        <f>Table1422[[#This Row],[Community]]</f>
        <v xml:space="preserve">Farm Loop  </v>
      </c>
      <c r="AT98" s="87">
        <f>Table1422[[#This Row],[IQ1_Average]]</f>
        <v>46077.4</v>
      </c>
      <c r="AU98" s="93" t="str">
        <f>DoNotChange[[#This Row],[Community]]</f>
        <v xml:space="preserve">Farm Loop  </v>
      </c>
      <c r="AV98" s="96">
        <f>Table1422[[#This Row],[IQ2_Average]]</f>
        <v>87748.6</v>
      </c>
      <c r="AW98" s="93" t="str">
        <f>DoNotChange[[#This Row],[Community]]</f>
        <v xml:space="preserve">Farm Loop  </v>
      </c>
      <c r="AX98" s="97">
        <f>Table1422[[#This Row],[IQ3_Average]]</f>
        <v>125951.6</v>
      </c>
      <c r="AY98" s="93" t="str">
        <f>DoNotChange[[#This Row],[Community]]</f>
        <v xml:space="preserve">Farm Loop  </v>
      </c>
      <c r="AZ98" s="89">
        <f>Table1422[[#This Row],[SNAP_Average 
(Percentage Points)]]/100</f>
        <v>4.5999999999999999E-2</v>
      </c>
      <c r="BA98" s="98" t="str">
        <f>DoNotChange[[#This Row],[Community]]</f>
        <v xml:space="preserve">Farm Loop  </v>
      </c>
      <c r="BB98" s="89">
        <f>Table1422[[#This Row],[Poverty_Average
(Percentage Points)]]/100</f>
        <v>0.27760000000000001</v>
      </c>
      <c r="BC98" s="98" t="str">
        <f>DoNotChange[[#This Row],[Community]]</f>
        <v xml:space="preserve">Farm Loop  </v>
      </c>
      <c r="BD98" s="89">
        <f>Table1422[[#This Row],[Full Time Employment_Average
(Percentage Points)]]/100</f>
        <v>0.5292</v>
      </c>
    </row>
    <row r="99" spans="1:56" s="99" customFormat="1" ht="14.25" x14ac:dyDescent="0.25">
      <c r="A99" s="93" t="str">
        <f>DoNotChange[[#This Row],[Community]]</f>
        <v xml:space="preserve">Farmers Loop  </v>
      </c>
      <c r="B9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99" s="93" t="str">
        <f>DoNotChange[[#This Row],[Community]]</f>
        <v xml:space="preserve">Farmers Loop  </v>
      </c>
      <c r="D99" s="109">
        <f>IFERROR(DoNotChange[[#This Row],[Medium Burden Threshold]],"Cannot Calculate")</f>
        <v>536.5</v>
      </c>
      <c r="E99" s="118" t="str">
        <f>DoNotChange[[#This Row],[Community]]</f>
        <v xml:space="preserve">Farmers Loop  </v>
      </c>
      <c r="F99" s="109">
        <f>IFERROR(DoNotChange[[#This Row],[MediumBurden
Annual]], "Cannot Calculate")</f>
        <v>6437.691057299362</v>
      </c>
      <c r="G99" s="93" t="str">
        <f>DoNotChange[[#This Row],[Community]]</f>
        <v xml:space="preserve">Farmers Loop  </v>
      </c>
      <c r="H99" s="140">
        <f>IFERROR(DoNotChange[[#This Row],[LowBurden
Threshold]],"Any fee will be at least a medium burden")</f>
        <v>335.29640923434181</v>
      </c>
      <c r="I99" s="118" t="str">
        <f>DoNotChange[[#This Row],[Community]]</f>
        <v xml:space="preserve">Farmers Loop  </v>
      </c>
      <c r="J99" s="109">
        <f>IFERROR(DoNotChange[[#This Row],[LowBurden
Annual]], "Any fee will be at least a medium burden")</f>
        <v>4023.5569108121017</v>
      </c>
      <c r="K99" s="93" t="str">
        <f>DoNotChange[[#This Row],[Community]]</f>
        <v xml:space="preserve">Farmers Loop  </v>
      </c>
      <c r="L99" s="102">
        <f>Table1422[[#This Row],[Monthly Fees]]</f>
        <v>0</v>
      </c>
      <c r="M99" s="93" t="str">
        <f>DoNotChange[[#This Row],[Community]]</f>
        <v xml:space="preserve">Farmers Loop  </v>
      </c>
      <c r="N99" s="102">
        <f>DoNotChange[[#This Row],[Monthly_Fees]]*12</f>
        <v>0</v>
      </c>
      <c r="O99" s="93" t="str">
        <f>DoNotChange[[#This Row],[Community]]</f>
        <v xml:space="preserve">Farmers Loop  </v>
      </c>
      <c r="P99" s="94" t="str">
        <f>Table1422[[#This Row],[Notes]]</f>
        <v>The water and sewer charges are unknown</v>
      </c>
      <c r="Q99" s="95"/>
      <c r="R99" s="93" t="str">
        <f>DoNotChange[[#This Row],[Community]]</f>
        <v xml:space="preserve">Farmers Loop  </v>
      </c>
      <c r="S99" s="85" t="str">
        <f>IF(DoNotChange[[#This Row],[Annual_Fees]]/DoNotChange[[#This Row],[IQ1_Average]]&gt;0, DoNotChange[[#This Row],[Annual_Fees]]/DoNotChange[[#This Row],[IQ1_Average]], "Do not know fees")</f>
        <v>Do not know fees</v>
      </c>
      <c r="T99" s="93" t="str">
        <f>DoNotChange[[#This Row],[Community]]</f>
        <v xml:space="preserve">Farmers Loop  </v>
      </c>
      <c r="U99" s="85" t="str">
        <f>IF(DoNotChange[[#This Row],[Annual_Fees]]/DoNotChange[[#This Row],[IQ2_Average]]&gt;0, DoNotChange[[#This Row],[Annual_Fees]]/DoNotChange[[#This Row],[IQ2_Average]], "Do not know fees")</f>
        <v>Do not know fees</v>
      </c>
      <c r="V99" s="93" t="str">
        <f>DoNotChange[[#This Row],[Community]]</f>
        <v xml:space="preserve">Farmers Loop  </v>
      </c>
      <c r="W99" s="85" t="str">
        <f>IF(DoNotChange[[#This Row],[Annual_Fees]]/DoNotChange[[#This Row],[IQ3_Average]]&gt;0,DoNotChange[[#This Row],[Annual_Fees]]/DoNotChange[[#This Row],[IQ3_Average]], "Do not know fees")</f>
        <v>Do not know fees</v>
      </c>
      <c r="X99" s="93" t="str">
        <f>DoNotChange[[#This Row],[Community]]</f>
        <v xml:space="preserve">Farmers Loop  </v>
      </c>
      <c r="Y99" s="85" t="str">
        <f>IFERROR(AVERAGE(DoNotChange[[#This Row],[RI_IQ1]],DoNotChange[[#This Row],[RI_IQ2]],DoNotChange[[#This Row],[RI_IQ3]]),"ERROR")</f>
        <v>ERROR</v>
      </c>
      <c r="Z99" s="93" t="str">
        <f>DoNotChange[[#This Row],[Community]]</f>
        <v xml:space="preserve">Farmers Loop  </v>
      </c>
      <c r="AA99" s="84">
        <f>IF(DoNotChange[[#This Row],[SNAP_PercentagePoints]]&gt;20%,1, IF(DoNotChange[[#This Row],[SNAP_PercentagePoints]]&lt;=10%, 3, 2))</f>
        <v>3</v>
      </c>
      <c r="AB99" s="93" t="str">
        <f>DoNotChange[[#This Row],[Community]]</f>
        <v xml:space="preserve">Farmers Loop  </v>
      </c>
      <c r="AC99" s="84">
        <f>IF(DoNotChange[[#This Row],[Poverty_PercentagePoints]]&gt;20%,1, IF(DoNotChange[[#This Row],[Poverty_PercentagePoints]]&lt;=10%, 3, 2))</f>
        <v>3</v>
      </c>
      <c r="AD99" s="93" t="str">
        <f>DoNotChange[[#This Row],[Community]]</f>
        <v xml:space="preserve">Farmers Loop  </v>
      </c>
      <c r="AE99" s="84">
        <f>IF(DoNotChange[[#This Row],[FTE_PercentagePoints]]&lt;=30%,1, IF(DoNotChange[[#This Row],[FTE_PercentagePoints]]&gt;50%, 3, 2))</f>
        <v>3</v>
      </c>
      <c r="AF99" s="93" t="str">
        <f>DoNotChange[[#This Row],[Community]]</f>
        <v xml:space="preserve">Farmers Loop  </v>
      </c>
      <c r="AG99" s="86">
        <f>AVERAGE(DoNotChange[[#This Row],[SNAP_FCI]],DoNotChange[[#This Row],[Poverty_FCI]],DoNotChange[[#This Row],[FTE_FCI]])</f>
        <v>3</v>
      </c>
      <c r="AH99" s="112"/>
      <c r="AI99" s="86">
        <f>IF(DoNotChange[[#This Row],[Village_FCI]]&gt;2.5, 0.24, IF(DoNotChange[[#This Row],[Village_FCI]]&lt;=1.5, 0.06, 0.15))</f>
        <v>0.24</v>
      </c>
      <c r="AJ99" s="86">
        <f>IF(DoNotChange[[#This Row],[Village_FCI]]&gt;2.5, 0.15, IF(DoNotChange[[#This Row],[Village_FCI]]&lt;=1.5, "FALSE", 0.06))</f>
        <v>0.15</v>
      </c>
      <c r="AK99" s="115">
        <f>(1/DoNotChange[[#This Row],[IQ1_Average]]+1/DoNotChange[[#This Row],[IQ2_Average]]+1/DoNotChange[[#This Row],[IQ3_Average]])</f>
        <v>3.7280446958987957E-5</v>
      </c>
      <c r="AL9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99" s="84">
        <f>ROUND(DoNotChange[[#This Row],[MediumBurden
Threshold_Calc]],1)</f>
        <v>536.5</v>
      </c>
      <c r="AN99" s="88">
        <f>(DoNotChange[[#This Row],[3RI_Calculation
Medium]]/DoNotChange[[#This Row],[Y = 1/IQ1+1/IQ2+1/IQ3]])/12</f>
        <v>536.47425477494687</v>
      </c>
      <c r="AO99" s="88">
        <f>DoNotChange[[#This Row],[MediumBurden
Threshold_Calc]]*12</f>
        <v>6437.691057299362</v>
      </c>
      <c r="AP99" s="137">
        <f>DoNotChange[[#This Row],[LowBurden
Annual]]/12</f>
        <v>335.29640923434181</v>
      </c>
      <c r="AQ99" s="88">
        <f>(DoNotChange[[#This Row],[3RI_Calculation
Low]]/DoNotChange[[#This Row],[Y = 1/IQ1+1/IQ2+1/IQ3]])</f>
        <v>4023.5569108121017</v>
      </c>
      <c r="AR99" s="95"/>
      <c r="AS99" s="93" t="str">
        <f>Table1422[[#This Row],[Community]]</f>
        <v xml:space="preserve">Farmers Loop  </v>
      </c>
      <c r="AT99" s="87">
        <f>Table1422[[#This Row],[IQ1_Average]]</f>
        <v>57105.4</v>
      </c>
      <c r="AU99" s="93" t="str">
        <f>DoNotChange[[#This Row],[Community]]</f>
        <v xml:space="preserve">Farmers Loop  </v>
      </c>
      <c r="AV99" s="96">
        <f>Table1422[[#This Row],[IQ2_Average]]</f>
        <v>94726.8</v>
      </c>
      <c r="AW99" s="93" t="str">
        <f>DoNotChange[[#This Row],[Community]]</f>
        <v xml:space="preserve">Farmers Loop  </v>
      </c>
      <c r="AX99" s="97">
        <f>Table1422[[#This Row],[IQ3_Average]]</f>
        <v>108550.6</v>
      </c>
      <c r="AY99" s="93" t="str">
        <f>DoNotChange[[#This Row],[Community]]</f>
        <v xml:space="preserve">Farmers Loop  </v>
      </c>
      <c r="AZ99" s="89">
        <f>Table1422[[#This Row],[SNAP_Average 
(Percentage Points)]]/100</f>
        <v>7.0599999999999996E-2</v>
      </c>
      <c r="BA99" s="98" t="str">
        <f>DoNotChange[[#This Row],[Community]]</f>
        <v xml:space="preserve">Farmers Loop  </v>
      </c>
      <c r="BB99" s="89">
        <f>Table1422[[#This Row],[Poverty_Average
(Percentage Points)]]/100</f>
        <v>1.2E-2</v>
      </c>
      <c r="BC99" s="98" t="str">
        <f>DoNotChange[[#This Row],[Community]]</f>
        <v xml:space="preserve">Farmers Loop  </v>
      </c>
      <c r="BD99" s="89">
        <f>Table1422[[#This Row],[Full Time Employment_Average
(Percentage Points)]]/100</f>
        <v>0.62760000000000005</v>
      </c>
    </row>
    <row r="100" spans="1:56" s="99" customFormat="1" ht="14.25" x14ac:dyDescent="0.25">
      <c r="A100" s="93" t="str">
        <f>DoNotChange[[#This Row],[Community]]</f>
        <v xml:space="preserve">Ferry  </v>
      </c>
      <c r="B10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0" s="93" t="str">
        <f>DoNotChange[[#This Row],[Community]]</f>
        <v xml:space="preserve">Ferry  </v>
      </c>
      <c r="D100" s="109">
        <f>IFERROR(DoNotChange[[#This Row],[Medium Burden Threshold]],"Cannot Calculate")</f>
        <v>90.2</v>
      </c>
      <c r="E100" s="118" t="str">
        <f>DoNotChange[[#This Row],[Community]]</f>
        <v xml:space="preserve">Ferry  </v>
      </c>
      <c r="F100" s="109">
        <f>IFERROR(DoNotChange[[#This Row],[MediumBurden
Annual]], "Cannot Calculate")</f>
        <v>1082.9764522289395</v>
      </c>
      <c r="G100" s="93" t="str">
        <f>DoNotChange[[#This Row],[Community]]</f>
        <v xml:space="preserve">Ferry  </v>
      </c>
      <c r="H100" s="140">
        <f>IFERROR(DoNotChange[[#This Row],[LowBurden
Threshold]],"Any fee will be at least a medium burden")</f>
        <v>36.09921507429798</v>
      </c>
      <c r="I100" s="118" t="str">
        <f>DoNotChange[[#This Row],[Community]]</f>
        <v xml:space="preserve">Ferry  </v>
      </c>
      <c r="J100" s="109">
        <f>IFERROR(DoNotChange[[#This Row],[LowBurden
Annual]], "Any fee will be at least a medium burden")</f>
        <v>433.19058089157579</v>
      </c>
      <c r="K100" s="93" t="str">
        <f>DoNotChange[[#This Row],[Community]]</f>
        <v xml:space="preserve">Ferry  </v>
      </c>
      <c r="L100" s="102">
        <f>Table1422[[#This Row],[Monthly Fees]]</f>
        <v>0</v>
      </c>
      <c r="M100" s="93" t="str">
        <f>DoNotChange[[#This Row],[Community]]</f>
        <v xml:space="preserve">Ferry  </v>
      </c>
      <c r="N100" s="102">
        <f>DoNotChange[[#This Row],[Monthly_Fees]]*12</f>
        <v>0</v>
      </c>
      <c r="O100" s="93" t="str">
        <f>DoNotChange[[#This Row],[Community]]</f>
        <v xml:space="preserve">Ferry  </v>
      </c>
      <c r="P100" s="94" t="str">
        <f>Table1422[[#This Row],[Notes]]</f>
        <v>The water and sewer charges are unknown</v>
      </c>
      <c r="Q100" s="95"/>
      <c r="R100" s="93" t="str">
        <f>DoNotChange[[#This Row],[Community]]</f>
        <v xml:space="preserve">Ferry  </v>
      </c>
      <c r="S100" s="85" t="str">
        <f>IF(DoNotChange[[#This Row],[Annual_Fees]]/DoNotChange[[#This Row],[IQ1_Average]]&gt;0, DoNotChange[[#This Row],[Annual_Fees]]/DoNotChange[[#This Row],[IQ1_Average]], "Do not know fees")</f>
        <v>Do not know fees</v>
      </c>
      <c r="T100" s="93" t="str">
        <f>DoNotChange[[#This Row],[Community]]</f>
        <v xml:space="preserve">Ferry  </v>
      </c>
      <c r="U100" s="85" t="str">
        <f>IF(DoNotChange[[#This Row],[Annual_Fees]]/DoNotChange[[#This Row],[IQ2_Average]]&gt;0, DoNotChange[[#This Row],[Annual_Fees]]/DoNotChange[[#This Row],[IQ2_Average]], "Do not know fees")</f>
        <v>Do not know fees</v>
      </c>
      <c r="V100" s="93" t="str">
        <f>DoNotChange[[#This Row],[Community]]</f>
        <v xml:space="preserve">Ferry  </v>
      </c>
      <c r="W100" s="85" t="str">
        <f>IF(DoNotChange[[#This Row],[Annual_Fees]]/DoNotChange[[#This Row],[IQ3_Average]]&gt;0,DoNotChange[[#This Row],[Annual_Fees]]/DoNotChange[[#This Row],[IQ3_Average]], "Do not know fees")</f>
        <v>Do not know fees</v>
      </c>
      <c r="X100" s="93" t="str">
        <f>DoNotChange[[#This Row],[Community]]</f>
        <v xml:space="preserve">Ferry  </v>
      </c>
      <c r="Y100" s="85" t="str">
        <f>IFERROR(AVERAGE(DoNotChange[[#This Row],[RI_IQ1]],DoNotChange[[#This Row],[RI_IQ2]],DoNotChange[[#This Row],[RI_IQ3]]),"ERROR")</f>
        <v>ERROR</v>
      </c>
      <c r="Z100" s="93" t="str">
        <f>DoNotChange[[#This Row],[Community]]</f>
        <v xml:space="preserve">Ferry  </v>
      </c>
      <c r="AA100" s="84">
        <f>IF(DoNotChange[[#This Row],[SNAP_PercentagePoints]]&gt;20%,1, IF(DoNotChange[[#This Row],[SNAP_PercentagePoints]]&lt;=10%, 3, 2))</f>
        <v>3</v>
      </c>
      <c r="AB100" s="93" t="str">
        <f>DoNotChange[[#This Row],[Community]]</f>
        <v xml:space="preserve">Ferry  </v>
      </c>
      <c r="AC100" s="84">
        <f>IF(DoNotChange[[#This Row],[Poverty_PercentagePoints]]&gt;20%,1, IF(DoNotChange[[#This Row],[Poverty_PercentagePoints]]&lt;=10%, 3, 2))</f>
        <v>3</v>
      </c>
      <c r="AD100" s="93" t="str">
        <f>DoNotChange[[#This Row],[Community]]</f>
        <v xml:space="preserve">Ferry  </v>
      </c>
      <c r="AE100" s="84">
        <f>IF(DoNotChange[[#This Row],[FTE_PercentagePoints]]&lt;=30%,1, IF(DoNotChange[[#This Row],[FTE_PercentagePoints]]&gt;50%, 3, 2))</f>
        <v>1</v>
      </c>
      <c r="AF100" s="93" t="str">
        <f>DoNotChange[[#This Row],[Community]]</f>
        <v xml:space="preserve">Ferry  </v>
      </c>
      <c r="AG100" s="86">
        <f>AVERAGE(DoNotChange[[#This Row],[SNAP_FCI]],DoNotChange[[#This Row],[Poverty_FCI]],DoNotChange[[#This Row],[FTE_FCI]])</f>
        <v>2.3333333333333335</v>
      </c>
      <c r="AH100" s="112"/>
      <c r="AI100" s="86">
        <f>IF(DoNotChange[[#This Row],[Village_FCI]]&gt;2.5, 0.24, IF(DoNotChange[[#This Row],[Village_FCI]]&lt;=1.5, 0.06, 0.15))</f>
        <v>0.15</v>
      </c>
      <c r="AJ100" s="86">
        <f>IF(DoNotChange[[#This Row],[Village_FCI]]&gt;2.5, 0.15, IF(DoNotChange[[#This Row],[Village_FCI]]&lt;=1.5, "FALSE", 0.06))</f>
        <v>0.06</v>
      </c>
      <c r="AK100" s="115">
        <f>(1/DoNotChange[[#This Row],[IQ1_Average]]+1/DoNotChange[[#This Row],[IQ2_Average]]+1/DoNotChange[[#This Row],[IQ3_Average]])</f>
        <v>1.38507166699032E-4</v>
      </c>
      <c r="AL10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0" s="84">
        <f>ROUND(DoNotChange[[#This Row],[MediumBurden
Threshold_Calc]],1)</f>
        <v>90.2</v>
      </c>
      <c r="AN100" s="88">
        <f>(DoNotChange[[#This Row],[3RI_Calculation
Medium]]/DoNotChange[[#This Row],[Y = 1/IQ1+1/IQ2+1/IQ3]])/12</f>
        <v>90.248037685744961</v>
      </c>
      <c r="AO100" s="88">
        <f>DoNotChange[[#This Row],[MediumBurden
Threshold_Calc]]*12</f>
        <v>1082.9764522289395</v>
      </c>
      <c r="AP100" s="137">
        <f>DoNotChange[[#This Row],[LowBurden
Annual]]/12</f>
        <v>36.09921507429798</v>
      </c>
      <c r="AQ100" s="88">
        <f>(DoNotChange[[#This Row],[3RI_Calculation
Low]]/DoNotChange[[#This Row],[Y = 1/IQ1+1/IQ2+1/IQ3]])</f>
        <v>433.19058089157579</v>
      </c>
      <c r="AR100" s="95"/>
      <c r="AS100" s="93" t="str">
        <f>Table1422[[#This Row],[Community]]</f>
        <v xml:space="preserve">Ferry  </v>
      </c>
      <c r="AT100" s="87">
        <f>Table1422[[#This Row],[IQ1_Average]]</f>
        <v>14833</v>
      </c>
      <c r="AU100" s="93" t="str">
        <f>DoNotChange[[#This Row],[Community]]</f>
        <v xml:space="preserve">Ferry  </v>
      </c>
      <c r="AV100" s="96">
        <f>Table1422[[#This Row],[IQ2_Average]]</f>
        <v>16300</v>
      </c>
      <c r="AW100" s="93" t="str">
        <f>DoNotChange[[#This Row],[Community]]</f>
        <v xml:space="preserve">Ferry  </v>
      </c>
      <c r="AX100" s="97">
        <f>Table1422[[#This Row],[IQ3_Average]]</f>
        <v>102667</v>
      </c>
      <c r="AY100" s="93" t="str">
        <f>DoNotChange[[#This Row],[Community]]</f>
        <v xml:space="preserve">Ferry  </v>
      </c>
      <c r="AZ100" s="89">
        <f>Table1422[[#This Row],[SNAP_Average 
(Percentage Points)]]/100</f>
        <v>0</v>
      </c>
      <c r="BA100" s="98" t="str">
        <f>DoNotChange[[#This Row],[Community]]</f>
        <v xml:space="preserve">Ferry  </v>
      </c>
      <c r="BB100" s="89">
        <f>Table1422[[#This Row],[Poverty_Average
(Percentage Points)]]/100</f>
        <v>0</v>
      </c>
      <c r="BC100" s="98" t="str">
        <f>DoNotChange[[#This Row],[Community]]</f>
        <v xml:space="preserve">Ferry  </v>
      </c>
      <c r="BD100" s="89">
        <f>Table1422[[#This Row],[Full Time Employment_Average
(Percentage Points)]]/100</f>
        <v>0</v>
      </c>
    </row>
    <row r="101" spans="1:56" s="99" customFormat="1" ht="14.25" x14ac:dyDescent="0.25">
      <c r="A101" s="93" t="str">
        <f>DoNotChange[[#This Row],[Community]]</f>
        <v xml:space="preserve">Fishhook  </v>
      </c>
      <c r="B10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1" s="93" t="str">
        <f>DoNotChange[[#This Row],[Community]]</f>
        <v xml:space="preserve">Fishhook  </v>
      </c>
      <c r="D101" s="109">
        <f>IFERROR(DoNotChange[[#This Row],[Medium Burden Threshold]],"Cannot Calculate")</f>
        <v>447.8</v>
      </c>
      <c r="E101" s="118" t="str">
        <f>DoNotChange[[#This Row],[Community]]</f>
        <v xml:space="preserve">Fishhook  </v>
      </c>
      <c r="F101" s="109">
        <f>IFERROR(DoNotChange[[#This Row],[MediumBurden
Annual]], "Cannot Calculate")</f>
        <v>5373.3045943556654</v>
      </c>
      <c r="G101" s="93" t="str">
        <f>DoNotChange[[#This Row],[Community]]</f>
        <v xml:space="preserve">Fishhook  </v>
      </c>
      <c r="H101" s="140">
        <f>IFERROR(DoNotChange[[#This Row],[LowBurden
Threshold]],"Any fee will be at least a medium burden")</f>
        <v>279.85961428935758</v>
      </c>
      <c r="I101" s="118" t="str">
        <f>DoNotChange[[#This Row],[Community]]</f>
        <v xml:space="preserve">Fishhook  </v>
      </c>
      <c r="J101" s="109">
        <f>IFERROR(DoNotChange[[#This Row],[LowBurden
Annual]], "Any fee will be at least a medium burden")</f>
        <v>3358.3153714722907</v>
      </c>
      <c r="K101" s="93" t="str">
        <f>DoNotChange[[#This Row],[Community]]</f>
        <v xml:space="preserve">Fishhook  </v>
      </c>
      <c r="L101" s="102">
        <f>Table1422[[#This Row],[Monthly Fees]]</f>
        <v>0</v>
      </c>
      <c r="M101" s="93" t="str">
        <f>DoNotChange[[#This Row],[Community]]</f>
        <v xml:space="preserve">Fishhook  </v>
      </c>
      <c r="N101" s="102">
        <f>DoNotChange[[#This Row],[Monthly_Fees]]*12</f>
        <v>0</v>
      </c>
      <c r="O101" s="93" t="str">
        <f>DoNotChange[[#This Row],[Community]]</f>
        <v xml:space="preserve">Fishhook  </v>
      </c>
      <c r="P101" s="94" t="str">
        <f>Table1422[[#This Row],[Notes]]</f>
        <v>The water and sewer charges are unknown</v>
      </c>
      <c r="Q101" s="95"/>
      <c r="R101" s="93" t="str">
        <f>DoNotChange[[#This Row],[Community]]</f>
        <v xml:space="preserve">Fishhook  </v>
      </c>
      <c r="S101" s="85" t="str">
        <f>IF(DoNotChange[[#This Row],[Annual_Fees]]/DoNotChange[[#This Row],[IQ1_Average]]&gt;0, DoNotChange[[#This Row],[Annual_Fees]]/DoNotChange[[#This Row],[IQ1_Average]], "Do not know fees")</f>
        <v>Do not know fees</v>
      </c>
      <c r="T101" s="93" t="str">
        <f>DoNotChange[[#This Row],[Community]]</f>
        <v xml:space="preserve">Fishhook  </v>
      </c>
      <c r="U101" s="85" t="str">
        <f>IF(DoNotChange[[#This Row],[Annual_Fees]]/DoNotChange[[#This Row],[IQ2_Average]]&gt;0, DoNotChange[[#This Row],[Annual_Fees]]/DoNotChange[[#This Row],[IQ2_Average]], "Do not know fees")</f>
        <v>Do not know fees</v>
      </c>
      <c r="V101" s="93" t="str">
        <f>DoNotChange[[#This Row],[Community]]</f>
        <v xml:space="preserve">Fishhook  </v>
      </c>
      <c r="W101" s="85" t="str">
        <f>IF(DoNotChange[[#This Row],[Annual_Fees]]/DoNotChange[[#This Row],[IQ3_Average]]&gt;0,DoNotChange[[#This Row],[Annual_Fees]]/DoNotChange[[#This Row],[IQ3_Average]], "Do not know fees")</f>
        <v>Do not know fees</v>
      </c>
      <c r="X101" s="93" t="str">
        <f>DoNotChange[[#This Row],[Community]]</f>
        <v xml:space="preserve">Fishhook  </v>
      </c>
      <c r="Y101" s="85" t="str">
        <f>IFERROR(AVERAGE(DoNotChange[[#This Row],[RI_IQ1]],DoNotChange[[#This Row],[RI_IQ2]],DoNotChange[[#This Row],[RI_IQ3]]),"ERROR")</f>
        <v>ERROR</v>
      </c>
      <c r="Z101" s="93" t="str">
        <f>DoNotChange[[#This Row],[Community]]</f>
        <v xml:space="preserve">Fishhook  </v>
      </c>
      <c r="AA101" s="84">
        <f>IF(DoNotChange[[#This Row],[SNAP_PercentagePoints]]&gt;20%,1, IF(DoNotChange[[#This Row],[SNAP_PercentagePoints]]&lt;=10%, 3, 2))</f>
        <v>3</v>
      </c>
      <c r="AB101" s="93" t="str">
        <f>DoNotChange[[#This Row],[Community]]</f>
        <v xml:space="preserve">Fishhook  </v>
      </c>
      <c r="AC101" s="84">
        <f>IF(DoNotChange[[#This Row],[Poverty_PercentagePoints]]&gt;20%,1, IF(DoNotChange[[#This Row],[Poverty_PercentagePoints]]&lt;=10%, 3, 2))</f>
        <v>2</v>
      </c>
      <c r="AD101" s="93" t="str">
        <f>DoNotChange[[#This Row],[Community]]</f>
        <v xml:space="preserve">Fishhook  </v>
      </c>
      <c r="AE101" s="84">
        <f>IF(DoNotChange[[#This Row],[FTE_PercentagePoints]]&lt;=30%,1, IF(DoNotChange[[#This Row],[FTE_PercentagePoints]]&gt;50%, 3, 2))</f>
        <v>3</v>
      </c>
      <c r="AF101" s="93" t="str">
        <f>DoNotChange[[#This Row],[Community]]</f>
        <v xml:space="preserve">Fishhook  </v>
      </c>
      <c r="AG101" s="86">
        <f>AVERAGE(DoNotChange[[#This Row],[SNAP_FCI]],DoNotChange[[#This Row],[Poverty_FCI]],DoNotChange[[#This Row],[FTE_FCI]])</f>
        <v>2.6666666666666665</v>
      </c>
      <c r="AH101" s="112"/>
      <c r="AI101" s="86">
        <f>IF(DoNotChange[[#This Row],[Village_FCI]]&gt;2.5, 0.24, IF(DoNotChange[[#This Row],[Village_FCI]]&lt;=1.5, 0.06, 0.15))</f>
        <v>0.24</v>
      </c>
      <c r="AJ101" s="86">
        <f>IF(DoNotChange[[#This Row],[Village_FCI]]&gt;2.5, 0.15, IF(DoNotChange[[#This Row],[Village_FCI]]&lt;=1.5, "FALSE", 0.06))</f>
        <v>0.15</v>
      </c>
      <c r="AK101" s="115">
        <f>(1/DoNotChange[[#This Row],[IQ1_Average]]+1/DoNotChange[[#This Row],[IQ2_Average]]+1/DoNotChange[[#This Row],[IQ3_Average]])</f>
        <v>4.4665251296586764E-5</v>
      </c>
      <c r="AL10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1" s="84">
        <f>ROUND(DoNotChange[[#This Row],[MediumBurden
Threshold_Calc]],1)</f>
        <v>447.8</v>
      </c>
      <c r="AN101" s="88">
        <f>(DoNotChange[[#This Row],[3RI_Calculation
Medium]]/DoNotChange[[#This Row],[Y = 1/IQ1+1/IQ2+1/IQ3]])/12</f>
        <v>447.77538286297209</v>
      </c>
      <c r="AO101" s="88">
        <f>DoNotChange[[#This Row],[MediumBurden
Threshold_Calc]]*12</f>
        <v>5373.3045943556654</v>
      </c>
      <c r="AP101" s="137">
        <f>DoNotChange[[#This Row],[LowBurden
Annual]]/12</f>
        <v>279.85961428935758</v>
      </c>
      <c r="AQ101" s="88">
        <f>(DoNotChange[[#This Row],[3RI_Calculation
Low]]/DoNotChange[[#This Row],[Y = 1/IQ1+1/IQ2+1/IQ3]])</f>
        <v>3358.3153714722907</v>
      </c>
      <c r="AR101" s="95"/>
      <c r="AS101" s="93" t="str">
        <f>Table1422[[#This Row],[Community]]</f>
        <v xml:space="preserve">Fishhook  </v>
      </c>
      <c r="AT101" s="87">
        <f>Table1422[[#This Row],[IQ1_Average]]</f>
        <v>41882</v>
      </c>
      <c r="AU101" s="93" t="str">
        <f>DoNotChange[[#This Row],[Community]]</f>
        <v xml:space="preserve">Fishhook  </v>
      </c>
      <c r="AV101" s="96">
        <f>Table1422[[#This Row],[IQ2_Average]]</f>
        <v>83066.2</v>
      </c>
      <c r="AW101" s="93" t="str">
        <f>DoNotChange[[#This Row],[Community]]</f>
        <v xml:space="preserve">Fishhook  </v>
      </c>
      <c r="AX101" s="97">
        <f>Table1422[[#This Row],[IQ3_Average]]</f>
        <v>114285</v>
      </c>
      <c r="AY101" s="93" t="str">
        <f>DoNotChange[[#This Row],[Community]]</f>
        <v xml:space="preserve">Fishhook  </v>
      </c>
      <c r="AZ101" s="89">
        <f>Table1422[[#This Row],[SNAP_Average 
(Percentage Points)]]/100</f>
        <v>8.6999999999999994E-2</v>
      </c>
      <c r="BA101" s="98" t="str">
        <f>DoNotChange[[#This Row],[Community]]</f>
        <v xml:space="preserve">Fishhook  </v>
      </c>
      <c r="BB101" s="89">
        <f>Table1422[[#This Row],[Poverty_Average
(Percentage Points)]]/100</f>
        <v>0.18759999999999999</v>
      </c>
      <c r="BC101" s="98" t="str">
        <f>DoNotChange[[#This Row],[Community]]</f>
        <v xml:space="preserve">Fishhook  </v>
      </c>
      <c r="BD101" s="89">
        <f>Table1422[[#This Row],[Full Time Employment_Average
(Percentage Points)]]/100</f>
        <v>0.59359999999999991</v>
      </c>
    </row>
    <row r="102" spans="1:56" s="99" customFormat="1" ht="14.25" x14ac:dyDescent="0.25">
      <c r="A102" s="93" t="str">
        <f>DoNotChange[[#This Row],[Community]]</f>
        <v xml:space="preserve">Flat  </v>
      </c>
      <c r="B10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2" s="93" t="str">
        <f>DoNotChange[[#This Row],[Community]]</f>
        <v xml:space="preserve">Flat  </v>
      </c>
      <c r="D102" s="109" t="str">
        <f>IFERROR(DoNotChange[[#This Row],[Medium Burden Threshold]],"Cannot Calculate")</f>
        <v>Cannot Calculate</v>
      </c>
      <c r="E102" s="118" t="str">
        <f>DoNotChange[[#This Row],[Community]]</f>
        <v xml:space="preserve">Flat  </v>
      </c>
      <c r="F102" s="109" t="str">
        <f>IFERROR(DoNotChange[[#This Row],[MediumBurden
Annual]], "Cannot Calculate")</f>
        <v>Cannot Calculate</v>
      </c>
      <c r="G102" s="93" t="str">
        <f>DoNotChange[[#This Row],[Community]]</f>
        <v xml:space="preserve">Flat  </v>
      </c>
      <c r="H102" s="140" t="str">
        <f>IFERROR(DoNotChange[[#This Row],[LowBurden
Threshold]],"Any fee will be at least a medium burden")</f>
        <v>Any fee will be at least a medium burden</v>
      </c>
      <c r="I102" s="118" t="str">
        <f>DoNotChange[[#This Row],[Community]]</f>
        <v xml:space="preserve">Flat  </v>
      </c>
      <c r="J102" s="109" t="str">
        <f>IFERROR(DoNotChange[[#This Row],[LowBurden
Annual]], "Any fee will be at least a medium burden")</f>
        <v>Any fee will be at least a medium burden</v>
      </c>
      <c r="K102" s="93" t="str">
        <f>DoNotChange[[#This Row],[Community]]</f>
        <v xml:space="preserve">Flat  </v>
      </c>
      <c r="L102" s="102">
        <f>Table1422[[#This Row],[Monthly Fees]]</f>
        <v>0</v>
      </c>
      <c r="M102" s="93" t="str">
        <f>DoNotChange[[#This Row],[Community]]</f>
        <v xml:space="preserve">Flat  </v>
      </c>
      <c r="N102" s="102">
        <f>DoNotChange[[#This Row],[Monthly_Fees]]*12</f>
        <v>0</v>
      </c>
      <c r="O102" s="93" t="str">
        <f>DoNotChange[[#This Row],[Community]]</f>
        <v xml:space="preserve">Flat  </v>
      </c>
      <c r="P102" s="94" t="str">
        <f>Table1422[[#This Row],[Notes]]</f>
        <v>The water and sewer charges are unknown</v>
      </c>
      <c r="Q102" s="95"/>
      <c r="R102" s="93" t="str">
        <f>DoNotChange[[#This Row],[Community]]</f>
        <v xml:space="preserve">Flat  </v>
      </c>
      <c r="S102" s="85" t="e">
        <f>IF(DoNotChange[[#This Row],[Annual_Fees]]/DoNotChange[[#This Row],[IQ1_Average]]&gt;0, DoNotChange[[#This Row],[Annual_Fees]]/DoNotChange[[#This Row],[IQ1_Average]], "Do not know fees")</f>
        <v>#DIV/0!</v>
      </c>
      <c r="T102" s="93" t="str">
        <f>DoNotChange[[#This Row],[Community]]</f>
        <v xml:space="preserve">Flat  </v>
      </c>
      <c r="U102" s="85" t="e">
        <f>IF(DoNotChange[[#This Row],[Annual_Fees]]/DoNotChange[[#This Row],[IQ2_Average]]&gt;0, DoNotChange[[#This Row],[Annual_Fees]]/DoNotChange[[#This Row],[IQ2_Average]], "Do not know fees")</f>
        <v>#DIV/0!</v>
      </c>
      <c r="V102" s="93" t="str">
        <f>DoNotChange[[#This Row],[Community]]</f>
        <v xml:space="preserve">Flat  </v>
      </c>
      <c r="W102" s="85" t="e">
        <f>IF(DoNotChange[[#This Row],[Annual_Fees]]/DoNotChange[[#This Row],[IQ3_Average]]&gt;0,DoNotChange[[#This Row],[Annual_Fees]]/DoNotChange[[#This Row],[IQ3_Average]], "Do not know fees")</f>
        <v>#DIV/0!</v>
      </c>
      <c r="X102" s="93" t="str">
        <f>DoNotChange[[#This Row],[Community]]</f>
        <v xml:space="preserve">Flat  </v>
      </c>
      <c r="Y102" s="85" t="str">
        <f>IFERROR(AVERAGE(DoNotChange[[#This Row],[RI_IQ1]],DoNotChange[[#This Row],[RI_IQ2]],DoNotChange[[#This Row],[RI_IQ3]]),"ERROR")</f>
        <v>ERROR</v>
      </c>
      <c r="Z102" s="93" t="str">
        <f>DoNotChange[[#This Row],[Community]]</f>
        <v xml:space="preserve">Flat  </v>
      </c>
      <c r="AA102" s="84" t="e">
        <f>IF(DoNotChange[[#This Row],[SNAP_PercentagePoints]]&gt;20%,1, IF(DoNotChange[[#This Row],[SNAP_PercentagePoints]]&lt;=10%, 3, 2))</f>
        <v>#DIV/0!</v>
      </c>
      <c r="AB102" s="93" t="str">
        <f>DoNotChange[[#This Row],[Community]]</f>
        <v xml:space="preserve">Flat  </v>
      </c>
      <c r="AC102" s="84" t="e">
        <f>IF(DoNotChange[[#This Row],[Poverty_PercentagePoints]]&gt;20%,1, IF(DoNotChange[[#This Row],[Poverty_PercentagePoints]]&lt;=10%, 3, 2))</f>
        <v>#DIV/0!</v>
      </c>
      <c r="AD102" s="93" t="str">
        <f>DoNotChange[[#This Row],[Community]]</f>
        <v xml:space="preserve">Flat  </v>
      </c>
      <c r="AE102" s="84" t="e">
        <f>IF(DoNotChange[[#This Row],[FTE_PercentagePoints]]&lt;=30%,1, IF(DoNotChange[[#This Row],[FTE_PercentagePoints]]&gt;50%, 3, 2))</f>
        <v>#DIV/0!</v>
      </c>
      <c r="AF102" s="93" t="str">
        <f>DoNotChange[[#This Row],[Community]]</f>
        <v xml:space="preserve">Flat  </v>
      </c>
      <c r="AG102" s="86" t="e">
        <f>AVERAGE(DoNotChange[[#This Row],[SNAP_FCI]],DoNotChange[[#This Row],[Poverty_FCI]],DoNotChange[[#This Row],[FTE_FCI]])</f>
        <v>#DIV/0!</v>
      </c>
      <c r="AH102" s="112"/>
      <c r="AI102" s="86" t="e">
        <f>IF(DoNotChange[[#This Row],[Village_FCI]]&gt;2.5, 0.24, IF(DoNotChange[[#This Row],[Village_FCI]]&lt;=1.5, 0.06, 0.15))</f>
        <v>#DIV/0!</v>
      </c>
      <c r="AJ102" s="86" t="e">
        <f>IF(DoNotChange[[#This Row],[Village_FCI]]&gt;2.5, 0.15, IF(DoNotChange[[#This Row],[Village_FCI]]&lt;=1.5, "FALSE", 0.06))</f>
        <v>#DIV/0!</v>
      </c>
      <c r="AK102" s="115" t="e">
        <f>(1/DoNotChange[[#This Row],[IQ1_Average]]+1/DoNotChange[[#This Row],[IQ2_Average]]+1/DoNotChange[[#This Row],[IQ3_Average]])</f>
        <v>#DIV/0!</v>
      </c>
      <c r="AL102"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02" s="84" t="e">
        <f>ROUND(DoNotChange[[#This Row],[MediumBurden
Threshold_Calc]],1)</f>
        <v>#DIV/0!</v>
      </c>
      <c r="AN102" s="88" t="e">
        <f>(DoNotChange[[#This Row],[3RI_Calculation
Medium]]/DoNotChange[[#This Row],[Y = 1/IQ1+1/IQ2+1/IQ3]])/12</f>
        <v>#DIV/0!</v>
      </c>
      <c r="AO102" s="88" t="e">
        <f>DoNotChange[[#This Row],[MediumBurden
Threshold_Calc]]*12</f>
        <v>#DIV/0!</v>
      </c>
      <c r="AP102" s="137" t="e">
        <f>DoNotChange[[#This Row],[LowBurden
Annual]]/12</f>
        <v>#DIV/0!</v>
      </c>
      <c r="AQ102" s="88" t="e">
        <f>(DoNotChange[[#This Row],[3RI_Calculation
Low]]/DoNotChange[[#This Row],[Y = 1/IQ1+1/IQ2+1/IQ3]])</f>
        <v>#DIV/0!</v>
      </c>
      <c r="AR102" s="95"/>
      <c r="AS102" s="93" t="str">
        <f>Table1422[[#This Row],[Community]]</f>
        <v xml:space="preserve">Flat  </v>
      </c>
      <c r="AT102" s="87" t="e">
        <f>Table1422[[#This Row],[IQ1_Average]]</f>
        <v>#DIV/0!</v>
      </c>
      <c r="AU102" s="93" t="str">
        <f>DoNotChange[[#This Row],[Community]]</f>
        <v xml:space="preserve">Flat  </v>
      </c>
      <c r="AV102" s="96" t="e">
        <f>Table1422[[#This Row],[IQ2_Average]]</f>
        <v>#DIV/0!</v>
      </c>
      <c r="AW102" s="93" t="str">
        <f>DoNotChange[[#This Row],[Community]]</f>
        <v xml:space="preserve">Flat  </v>
      </c>
      <c r="AX102" s="97" t="e">
        <f>Table1422[[#This Row],[IQ3_Average]]</f>
        <v>#DIV/0!</v>
      </c>
      <c r="AY102" s="93" t="str">
        <f>DoNotChange[[#This Row],[Community]]</f>
        <v xml:space="preserve">Flat  </v>
      </c>
      <c r="AZ102" s="89" t="e">
        <f>Table1422[[#This Row],[SNAP_Average 
(Percentage Points)]]/100</f>
        <v>#DIV/0!</v>
      </c>
      <c r="BA102" s="98" t="str">
        <f>DoNotChange[[#This Row],[Community]]</f>
        <v xml:space="preserve">Flat  </v>
      </c>
      <c r="BB102" s="89" t="e">
        <f>Table1422[[#This Row],[Poverty_Average
(Percentage Points)]]/100</f>
        <v>#DIV/0!</v>
      </c>
      <c r="BC102" s="98" t="str">
        <f>DoNotChange[[#This Row],[Community]]</f>
        <v xml:space="preserve">Flat  </v>
      </c>
      <c r="BD102" s="89" t="e">
        <f>Table1422[[#This Row],[Full Time Employment_Average
(Percentage Points)]]/100</f>
        <v>#DIV/0!</v>
      </c>
    </row>
    <row r="103" spans="1:56" s="99" customFormat="1" ht="14.25" x14ac:dyDescent="0.25">
      <c r="A103" s="93" t="str">
        <f>DoNotChange[[#This Row],[Community]]</f>
        <v xml:space="preserve">Fort Greely  </v>
      </c>
      <c r="B10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3" s="93" t="str">
        <f>DoNotChange[[#This Row],[Community]]</f>
        <v xml:space="preserve">Fort Greely  </v>
      </c>
      <c r="D103" s="109">
        <f>IFERROR(DoNotChange[[#This Row],[Medium Burden Threshold]],"Cannot Calculate")</f>
        <v>302.2</v>
      </c>
      <c r="E103" s="118" t="str">
        <f>DoNotChange[[#This Row],[Community]]</f>
        <v xml:space="preserve">Fort Greely  </v>
      </c>
      <c r="F103" s="109">
        <f>IFERROR(DoNotChange[[#This Row],[MediumBurden
Annual]], "Cannot Calculate")</f>
        <v>3625.9656901636627</v>
      </c>
      <c r="G103" s="93" t="str">
        <f>DoNotChange[[#This Row],[Community]]</f>
        <v xml:space="preserve">Fort Greely  </v>
      </c>
      <c r="H103" s="140">
        <f>IFERROR(DoNotChange[[#This Row],[LowBurden
Threshold]],"Any fee will be at least a medium burden")</f>
        <v>188.85237969602414</v>
      </c>
      <c r="I103" s="118" t="str">
        <f>DoNotChange[[#This Row],[Community]]</f>
        <v xml:space="preserve">Fort Greely  </v>
      </c>
      <c r="J103" s="109">
        <f>IFERROR(DoNotChange[[#This Row],[LowBurden
Annual]], "Any fee will be at least a medium burden")</f>
        <v>2266.2285563522896</v>
      </c>
      <c r="K103" s="93" t="str">
        <f>DoNotChange[[#This Row],[Community]]</f>
        <v xml:space="preserve">Fort Greely  </v>
      </c>
      <c r="L103" s="102">
        <f>Table1422[[#This Row],[Monthly Fees]]</f>
        <v>0</v>
      </c>
      <c r="M103" s="93" t="str">
        <f>DoNotChange[[#This Row],[Community]]</f>
        <v xml:space="preserve">Fort Greely  </v>
      </c>
      <c r="N103" s="102">
        <f>DoNotChange[[#This Row],[Monthly_Fees]]*12</f>
        <v>0</v>
      </c>
      <c r="O103" s="93" t="str">
        <f>DoNotChange[[#This Row],[Community]]</f>
        <v xml:space="preserve">Fort Greely  </v>
      </c>
      <c r="P103" s="94" t="str">
        <f>Table1422[[#This Row],[Notes]]</f>
        <v>The water and sewer charges are unknown</v>
      </c>
      <c r="Q103" s="95"/>
      <c r="R103" s="93" t="str">
        <f>DoNotChange[[#This Row],[Community]]</f>
        <v xml:space="preserve">Fort Greely  </v>
      </c>
      <c r="S103" s="85" t="str">
        <f>IF(DoNotChange[[#This Row],[Annual_Fees]]/DoNotChange[[#This Row],[IQ1_Average]]&gt;0, DoNotChange[[#This Row],[Annual_Fees]]/DoNotChange[[#This Row],[IQ1_Average]], "Do not know fees")</f>
        <v>Do not know fees</v>
      </c>
      <c r="T103" s="93" t="str">
        <f>DoNotChange[[#This Row],[Community]]</f>
        <v xml:space="preserve">Fort Greely  </v>
      </c>
      <c r="U103" s="85" t="str">
        <f>IF(DoNotChange[[#This Row],[Annual_Fees]]/DoNotChange[[#This Row],[IQ2_Average]]&gt;0, DoNotChange[[#This Row],[Annual_Fees]]/DoNotChange[[#This Row],[IQ2_Average]], "Do not know fees")</f>
        <v>Do not know fees</v>
      </c>
      <c r="V103" s="93" t="str">
        <f>DoNotChange[[#This Row],[Community]]</f>
        <v xml:space="preserve">Fort Greely  </v>
      </c>
      <c r="W103" s="85" t="str">
        <f>IF(DoNotChange[[#This Row],[Annual_Fees]]/DoNotChange[[#This Row],[IQ3_Average]]&gt;0,DoNotChange[[#This Row],[Annual_Fees]]/DoNotChange[[#This Row],[IQ3_Average]], "Do not know fees")</f>
        <v>Do not know fees</v>
      </c>
      <c r="X103" s="93" t="str">
        <f>DoNotChange[[#This Row],[Community]]</f>
        <v xml:space="preserve">Fort Greely  </v>
      </c>
      <c r="Y103" s="85" t="str">
        <f>IFERROR(AVERAGE(DoNotChange[[#This Row],[RI_IQ1]],DoNotChange[[#This Row],[RI_IQ2]],DoNotChange[[#This Row],[RI_IQ3]]),"ERROR")</f>
        <v>ERROR</v>
      </c>
      <c r="Z103" s="93" t="str">
        <f>DoNotChange[[#This Row],[Community]]</f>
        <v xml:space="preserve">Fort Greely  </v>
      </c>
      <c r="AA103" s="84">
        <f>IF(DoNotChange[[#This Row],[SNAP_PercentagePoints]]&gt;20%,1, IF(DoNotChange[[#This Row],[SNAP_PercentagePoints]]&lt;=10%, 3, 2))</f>
        <v>3</v>
      </c>
      <c r="AB103" s="93" t="str">
        <f>DoNotChange[[#This Row],[Community]]</f>
        <v xml:space="preserve">Fort Greely  </v>
      </c>
      <c r="AC103" s="84">
        <f>IF(DoNotChange[[#This Row],[Poverty_PercentagePoints]]&gt;20%,1, IF(DoNotChange[[#This Row],[Poverty_PercentagePoints]]&lt;=10%, 3, 2))</f>
        <v>3</v>
      </c>
      <c r="AD103" s="93" t="str">
        <f>DoNotChange[[#This Row],[Community]]</f>
        <v xml:space="preserve">Fort Greely  </v>
      </c>
      <c r="AE103" s="84">
        <f>IF(DoNotChange[[#This Row],[FTE_PercentagePoints]]&lt;=30%,1, IF(DoNotChange[[#This Row],[FTE_PercentagePoints]]&gt;50%, 3, 2))</f>
        <v>3</v>
      </c>
      <c r="AF103" s="93" t="str">
        <f>DoNotChange[[#This Row],[Community]]</f>
        <v xml:space="preserve">Fort Greely  </v>
      </c>
      <c r="AG103" s="86">
        <f>AVERAGE(DoNotChange[[#This Row],[SNAP_FCI]],DoNotChange[[#This Row],[Poverty_FCI]],DoNotChange[[#This Row],[FTE_FCI]])</f>
        <v>3</v>
      </c>
      <c r="AH103" s="112"/>
      <c r="AI103" s="86">
        <f>IF(DoNotChange[[#This Row],[Village_FCI]]&gt;2.5, 0.24, IF(DoNotChange[[#This Row],[Village_FCI]]&lt;=1.5, 0.06, 0.15))</f>
        <v>0.24</v>
      </c>
      <c r="AJ103" s="86">
        <f>IF(DoNotChange[[#This Row],[Village_FCI]]&gt;2.5, 0.15, IF(DoNotChange[[#This Row],[Village_FCI]]&lt;=1.5, "FALSE", 0.06))</f>
        <v>0.15</v>
      </c>
      <c r="AK103" s="115">
        <f>(1/DoNotChange[[#This Row],[IQ1_Average]]+1/DoNotChange[[#This Row],[IQ2_Average]]+1/DoNotChange[[#This Row],[IQ3_Average]])</f>
        <v>6.618926391142086E-5</v>
      </c>
      <c r="AL10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3" s="84">
        <f>ROUND(DoNotChange[[#This Row],[MediumBurden
Threshold_Calc]],1)</f>
        <v>302.2</v>
      </c>
      <c r="AN103" s="88">
        <f>(DoNotChange[[#This Row],[3RI_Calculation
Medium]]/DoNotChange[[#This Row],[Y = 1/IQ1+1/IQ2+1/IQ3]])/12</f>
        <v>302.16380751363857</v>
      </c>
      <c r="AO103" s="88">
        <f>DoNotChange[[#This Row],[MediumBurden
Threshold_Calc]]*12</f>
        <v>3625.9656901636627</v>
      </c>
      <c r="AP103" s="137">
        <f>DoNotChange[[#This Row],[LowBurden
Annual]]/12</f>
        <v>188.85237969602414</v>
      </c>
      <c r="AQ103" s="88">
        <f>(DoNotChange[[#This Row],[3RI_Calculation
Low]]/DoNotChange[[#This Row],[Y = 1/IQ1+1/IQ2+1/IQ3]])</f>
        <v>2266.2285563522896</v>
      </c>
      <c r="AR103" s="95"/>
      <c r="AS103" s="93" t="str">
        <f>Table1422[[#This Row],[Community]]</f>
        <v xml:space="preserve">Fort Greely  </v>
      </c>
      <c r="AT103" s="87">
        <f>Table1422[[#This Row],[IQ1_Average]]</f>
        <v>28541.200000000001</v>
      </c>
      <c r="AU103" s="93" t="str">
        <f>DoNotChange[[#This Row],[Community]]</f>
        <v xml:space="preserve">Fort Greely  </v>
      </c>
      <c r="AV103" s="96">
        <f>Table1422[[#This Row],[IQ2_Average]]</f>
        <v>63830.2</v>
      </c>
      <c r="AW103" s="93" t="str">
        <f>DoNotChange[[#This Row],[Community]]</f>
        <v xml:space="preserve">Fort Greely  </v>
      </c>
      <c r="AX103" s="97">
        <f>Table1422[[#This Row],[IQ3_Average]]</f>
        <v>64576</v>
      </c>
      <c r="AY103" s="93" t="str">
        <f>DoNotChange[[#This Row],[Community]]</f>
        <v xml:space="preserve">Fort Greely  </v>
      </c>
      <c r="AZ103" s="89">
        <f>Table1422[[#This Row],[SNAP_Average 
(Percentage Points)]]/100</f>
        <v>0</v>
      </c>
      <c r="BA103" s="98" t="str">
        <f>DoNotChange[[#This Row],[Community]]</f>
        <v xml:space="preserve">Fort Greely  </v>
      </c>
      <c r="BB103" s="89">
        <f>Table1422[[#This Row],[Poverty_Average
(Percentage Points)]]/100</f>
        <v>0</v>
      </c>
      <c r="BC103" s="98" t="str">
        <f>DoNotChange[[#This Row],[Community]]</f>
        <v xml:space="preserve">Fort Greely  </v>
      </c>
      <c r="BD103" s="89">
        <f>Table1422[[#This Row],[Full Time Employment_Average
(Percentage Points)]]/100</f>
        <v>0.83620000000000005</v>
      </c>
    </row>
    <row r="104" spans="1:56" s="99" customFormat="1" ht="14.25" x14ac:dyDescent="0.25">
      <c r="A104" s="93" t="str">
        <f>DoNotChange[[#This Row],[Community]]</f>
        <v xml:space="preserve">Fort Yukon </v>
      </c>
      <c r="B10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04" s="93" t="str">
        <f>DoNotChange[[#This Row],[Community]]</f>
        <v xml:space="preserve">Fort Yukon </v>
      </c>
      <c r="D104" s="109">
        <f>IFERROR(DoNotChange[[#This Row],[Medium Burden Threshold]],"Cannot Calculate")</f>
        <v>44.4</v>
      </c>
      <c r="E104" s="118" t="str">
        <f>DoNotChange[[#This Row],[Community]]</f>
        <v xml:space="preserve">Fort Yukon </v>
      </c>
      <c r="F104" s="109">
        <f>IFERROR(DoNotChange[[#This Row],[MediumBurden
Annual]], "Cannot Calculate")</f>
        <v>532.84007915165682</v>
      </c>
      <c r="G104" s="93" t="str">
        <f>DoNotChange[[#This Row],[Community]]</f>
        <v xml:space="preserve">Fort Yukon </v>
      </c>
      <c r="H104" s="140" t="str">
        <f>IFERROR(DoNotChange[[#This Row],[LowBurden
Threshold]],"Any fee will be at least a medium burden")</f>
        <v>Any fee will be at least a medium burden</v>
      </c>
      <c r="I104" s="118" t="str">
        <f>DoNotChange[[#This Row],[Community]]</f>
        <v xml:space="preserve">Fort Yukon </v>
      </c>
      <c r="J104" s="109" t="str">
        <f>IFERROR(DoNotChange[[#This Row],[LowBurden
Annual]], "Any fee will be at least a medium burden")</f>
        <v>Any fee will be at least a medium burden</v>
      </c>
      <c r="K104" s="93" t="str">
        <f>DoNotChange[[#This Row],[Community]]</f>
        <v xml:space="preserve">Fort Yukon </v>
      </c>
      <c r="L104" s="102">
        <f>Table1422[[#This Row],[Monthly Fees]]</f>
        <v>141.36000000000001</v>
      </c>
      <c r="M104" s="93" t="str">
        <f>DoNotChange[[#This Row],[Community]]</f>
        <v xml:space="preserve">Fort Yukon </v>
      </c>
      <c r="N104" s="102">
        <f>DoNotChange[[#This Row],[Monthly_Fees]]*12</f>
        <v>1696.3200000000002</v>
      </c>
      <c r="O104" s="93" t="str">
        <f>DoNotChange[[#This Row],[Community]]</f>
        <v xml:space="preserve">Fort Yukon </v>
      </c>
      <c r="P104" s="94" t="str">
        <f>Table1422[[#This Row],[Notes]]</f>
        <v xml:space="preserve">This is the reported user fee for this community. This excludes the city tax. </v>
      </c>
      <c r="Q104" s="95"/>
      <c r="R104" s="93" t="str">
        <f>DoNotChange[[#This Row],[Community]]</f>
        <v xml:space="preserve">Fort Yukon </v>
      </c>
      <c r="S104" s="85">
        <f>IF(DoNotChange[[#This Row],[Annual_Fees]]/DoNotChange[[#This Row],[IQ1_Average]]&gt;0, DoNotChange[[#This Row],[Annual_Fees]]/DoNotChange[[#This Row],[IQ1_Average]], "Do not know fees")</f>
        <v>0.10912038287853643</v>
      </c>
      <c r="T104" s="93" t="str">
        <f>DoNotChange[[#This Row],[Community]]</f>
        <v xml:space="preserve">Fort Yukon </v>
      </c>
      <c r="U104" s="85">
        <f>IF(DoNotChange[[#This Row],[Annual_Fees]]/DoNotChange[[#This Row],[IQ2_Average]]&gt;0, DoNotChange[[#This Row],[Annual_Fees]]/DoNotChange[[#This Row],[IQ2_Average]], "Do not know fees")</f>
        <v>5.3488386759076495E-2</v>
      </c>
      <c r="V104" s="93" t="str">
        <f>DoNotChange[[#This Row],[Community]]</f>
        <v xml:space="preserve">Fort Yukon </v>
      </c>
      <c r="W104" s="85">
        <f>IF(DoNotChange[[#This Row],[Annual_Fees]]/DoNotChange[[#This Row],[IQ3_Average]]&gt;0,DoNotChange[[#This Row],[Annual_Fees]]/DoNotChange[[#This Row],[IQ3_Average]], "Do not know fees")</f>
        <v>2.8403888723305216E-2</v>
      </c>
      <c r="X104" s="93" t="str">
        <f>DoNotChange[[#This Row],[Community]]</f>
        <v xml:space="preserve">Fort Yukon </v>
      </c>
      <c r="Y104" s="85">
        <f>IFERROR(AVERAGE(DoNotChange[[#This Row],[RI_IQ1]],DoNotChange[[#This Row],[RI_IQ2]],DoNotChange[[#This Row],[RI_IQ3]]),"ERROR")</f>
        <v>6.3670886120306039E-2</v>
      </c>
      <c r="Z104" s="93" t="str">
        <f>DoNotChange[[#This Row],[Community]]</f>
        <v xml:space="preserve">Fort Yukon </v>
      </c>
      <c r="AA104" s="84">
        <f>IF(DoNotChange[[#This Row],[SNAP_PercentagePoints]]&gt;20%,1, IF(DoNotChange[[#This Row],[SNAP_PercentagePoints]]&lt;=10%, 3, 2))</f>
        <v>1</v>
      </c>
      <c r="AB104" s="93" t="str">
        <f>DoNotChange[[#This Row],[Community]]</f>
        <v xml:space="preserve">Fort Yukon </v>
      </c>
      <c r="AC104" s="84">
        <f>IF(DoNotChange[[#This Row],[Poverty_PercentagePoints]]&gt;20%,1, IF(DoNotChange[[#This Row],[Poverty_PercentagePoints]]&lt;=10%, 3, 2))</f>
        <v>1</v>
      </c>
      <c r="AD104" s="93" t="str">
        <f>DoNotChange[[#This Row],[Community]]</f>
        <v xml:space="preserve">Fort Yukon </v>
      </c>
      <c r="AE104" s="84">
        <f>IF(DoNotChange[[#This Row],[FTE_PercentagePoints]]&lt;=30%,1, IF(DoNotChange[[#This Row],[FTE_PercentagePoints]]&gt;50%, 3, 2))</f>
        <v>2</v>
      </c>
      <c r="AF104" s="93" t="str">
        <f>DoNotChange[[#This Row],[Community]]</f>
        <v xml:space="preserve">Fort Yukon </v>
      </c>
      <c r="AG104" s="86">
        <f>AVERAGE(DoNotChange[[#This Row],[SNAP_FCI]],DoNotChange[[#This Row],[Poverty_FCI]],DoNotChange[[#This Row],[FTE_FCI]])</f>
        <v>1.3333333333333333</v>
      </c>
      <c r="AH104" s="112"/>
      <c r="AI104" s="86">
        <f>IF(DoNotChange[[#This Row],[Village_FCI]]&gt;2.5, 0.24, IF(DoNotChange[[#This Row],[Village_FCI]]&lt;=1.5, 0.06, 0.15))</f>
        <v>0.06</v>
      </c>
      <c r="AJ104" s="86" t="str">
        <f>IF(DoNotChange[[#This Row],[Village_FCI]]&gt;2.5, 0.15, IF(DoNotChange[[#This Row],[Village_FCI]]&lt;=1.5, "FALSE", 0.06))</f>
        <v>FALSE</v>
      </c>
      <c r="AK104" s="115">
        <f>(1/DoNotChange[[#This Row],[IQ1_Average]]+1/DoNotChange[[#This Row],[IQ2_Average]]+1/DoNotChange[[#This Row],[IQ3_Average]])</f>
        <v>1.1260414211995267E-4</v>
      </c>
      <c r="AL10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4" s="84">
        <f>ROUND(DoNotChange[[#This Row],[MediumBurden
Threshold_Calc]],1)</f>
        <v>44.4</v>
      </c>
      <c r="AN104" s="88">
        <f>(DoNotChange[[#This Row],[3RI_Calculation
Medium]]/DoNotChange[[#This Row],[Y = 1/IQ1+1/IQ2+1/IQ3]])/12</f>
        <v>44.403339929304735</v>
      </c>
      <c r="AO104" s="88">
        <f>DoNotChange[[#This Row],[MediumBurden
Threshold_Calc]]*12</f>
        <v>532.84007915165682</v>
      </c>
      <c r="AP104" s="137" t="e">
        <f>DoNotChange[[#This Row],[LowBurden
Annual]]/12</f>
        <v>#VALUE!</v>
      </c>
      <c r="AQ104" s="88" t="e">
        <f>(DoNotChange[[#This Row],[3RI_Calculation
Low]]/DoNotChange[[#This Row],[Y = 1/IQ1+1/IQ2+1/IQ3]])</f>
        <v>#VALUE!</v>
      </c>
      <c r="AR104" s="95"/>
      <c r="AS104" s="93" t="str">
        <f>Table1422[[#This Row],[Community]]</f>
        <v xml:space="preserve">Fort Yukon </v>
      </c>
      <c r="AT104" s="87">
        <f>Table1422[[#This Row],[IQ1_Average]]</f>
        <v>15545.4</v>
      </c>
      <c r="AU104" s="93" t="str">
        <f>DoNotChange[[#This Row],[Community]]</f>
        <v xml:space="preserve">Fort Yukon </v>
      </c>
      <c r="AV104" s="96">
        <f>Table1422[[#This Row],[IQ2_Average]]</f>
        <v>31713.8</v>
      </c>
      <c r="AW104" s="93" t="str">
        <f>DoNotChange[[#This Row],[Community]]</f>
        <v xml:space="preserve">Fort Yukon </v>
      </c>
      <c r="AX104" s="97">
        <f>Table1422[[#This Row],[IQ3_Average]]</f>
        <v>59721.4</v>
      </c>
      <c r="AY104" s="93" t="str">
        <f>DoNotChange[[#This Row],[Community]]</f>
        <v xml:space="preserve">Fort Yukon </v>
      </c>
      <c r="AZ104" s="89">
        <f>Table1422[[#This Row],[SNAP_Average 
(Percentage Points)]]/100</f>
        <v>0.28860000000000002</v>
      </c>
      <c r="BA104" s="98" t="str">
        <f>DoNotChange[[#This Row],[Community]]</f>
        <v xml:space="preserve">Fort Yukon </v>
      </c>
      <c r="BB104" s="89">
        <f>Table1422[[#This Row],[Poverty_Average
(Percentage Points)]]/100</f>
        <v>0.28199999999999997</v>
      </c>
      <c r="BC104" s="98" t="str">
        <f>DoNotChange[[#This Row],[Community]]</f>
        <v xml:space="preserve">Fort Yukon </v>
      </c>
      <c r="BD104" s="89">
        <f>Table1422[[#This Row],[Full Time Employment_Average
(Percentage Points)]]/100</f>
        <v>0.47960000000000003</v>
      </c>
    </row>
    <row r="105" spans="1:56" s="99" customFormat="1" ht="14.25" x14ac:dyDescent="0.25">
      <c r="A105" s="93" t="str">
        <f>DoNotChange[[#This Row],[Community]]</f>
        <v xml:space="preserve">Four Mile Road  </v>
      </c>
      <c r="B10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5" s="93" t="str">
        <f>DoNotChange[[#This Row],[Community]]</f>
        <v xml:space="preserve">Four Mile Road  </v>
      </c>
      <c r="D105" s="109" t="str">
        <f>IFERROR(DoNotChange[[#This Row],[Medium Burden Threshold]],"Cannot Calculate")</f>
        <v>Cannot Calculate</v>
      </c>
      <c r="E105" s="118" t="str">
        <f>DoNotChange[[#This Row],[Community]]</f>
        <v xml:space="preserve">Four Mile Road  </v>
      </c>
      <c r="F105" s="109" t="str">
        <f>IFERROR(DoNotChange[[#This Row],[MediumBurden
Annual]], "Cannot Calculate")</f>
        <v>Cannot Calculate</v>
      </c>
      <c r="G105" s="93" t="str">
        <f>DoNotChange[[#This Row],[Community]]</f>
        <v xml:space="preserve">Four Mile Road  </v>
      </c>
      <c r="H105" s="140" t="str">
        <f>IFERROR(DoNotChange[[#This Row],[LowBurden
Threshold]],"Any fee will be at least a medium burden")</f>
        <v>Any fee will be at least a medium burden</v>
      </c>
      <c r="I105" s="118" t="str">
        <f>DoNotChange[[#This Row],[Community]]</f>
        <v xml:space="preserve">Four Mile Road  </v>
      </c>
      <c r="J105" s="109" t="str">
        <f>IFERROR(DoNotChange[[#This Row],[LowBurden
Annual]], "Any fee will be at least a medium burden")</f>
        <v>Any fee will be at least a medium burden</v>
      </c>
      <c r="K105" s="93" t="str">
        <f>DoNotChange[[#This Row],[Community]]</f>
        <v xml:space="preserve">Four Mile Road  </v>
      </c>
      <c r="L105" s="102">
        <f>Table1422[[#This Row],[Monthly Fees]]</f>
        <v>0</v>
      </c>
      <c r="M105" s="93" t="str">
        <f>DoNotChange[[#This Row],[Community]]</f>
        <v xml:space="preserve">Four Mile Road  </v>
      </c>
      <c r="N105" s="102">
        <f>DoNotChange[[#This Row],[Monthly_Fees]]*12</f>
        <v>0</v>
      </c>
      <c r="O105" s="93" t="str">
        <f>DoNotChange[[#This Row],[Community]]</f>
        <v xml:space="preserve">Four Mile Road  </v>
      </c>
      <c r="P105" s="94" t="str">
        <f>Table1422[[#This Row],[Notes]]</f>
        <v>The water and sewer charges are unknown</v>
      </c>
      <c r="Q105" s="95"/>
      <c r="R105" s="93" t="str">
        <f>DoNotChange[[#This Row],[Community]]</f>
        <v xml:space="preserve">Four Mile Road  </v>
      </c>
      <c r="S105" s="85" t="e">
        <f>IF(DoNotChange[[#This Row],[Annual_Fees]]/DoNotChange[[#This Row],[IQ1_Average]]&gt;0, DoNotChange[[#This Row],[Annual_Fees]]/DoNotChange[[#This Row],[IQ1_Average]], "Do not know fees")</f>
        <v>#DIV/0!</v>
      </c>
      <c r="T105" s="93" t="str">
        <f>DoNotChange[[#This Row],[Community]]</f>
        <v xml:space="preserve">Four Mile Road  </v>
      </c>
      <c r="U105" s="85" t="e">
        <f>IF(DoNotChange[[#This Row],[Annual_Fees]]/DoNotChange[[#This Row],[IQ2_Average]]&gt;0, DoNotChange[[#This Row],[Annual_Fees]]/DoNotChange[[#This Row],[IQ2_Average]], "Do not know fees")</f>
        <v>#DIV/0!</v>
      </c>
      <c r="V105" s="93" t="str">
        <f>DoNotChange[[#This Row],[Community]]</f>
        <v xml:space="preserve">Four Mile Road  </v>
      </c>
      <c r="W105" s="85" t="e">
        <f>IF(DoNotChange[[#This Row],[Annual_Fees]]/DoNotChange[[#This Row],[IQ3_Average]]&gt;0,DoNotChange[[#This Row],[Annual_Fees]]/DoNotChange[[#This Row],[IQ3_Average]], "Do not know fees")</f>
        <v>#DIV/0!</v>
      </c>
      <c r="X105" s="93" t="str">
        <f>DoNotChange[[#This Row],[Community]]</f>
        <v xml:space="preserve">Four Mile Road  </v>
      </c>
      <c r="Y105" s="85" t="str">
        <f>IFERROR(AVERAGE(DoNotChange[[#This Row],[RI_IQ1]],DoNotChange[[#This Row],[RI_IQ2]],DoNotChange[[#This Row],[RI_IQ3]]),"ERROR")</f>
        <v>ERROR</v>
      </c>
      <c r="Z105" s="93" t="str">
        <f>DoNotChange[[#This Row],[Community]]</f>
        <v xml:space="preserve">Four Mile Road  </v>
      </c>
      <c r="AA105" s="84">
        <f>IF(DoNotChange[[#This Row],[SNAP_PercentagePoints]]&gt;20%,1, IF(DoNotChange[[#This Row],[SNAP_PercentagePoints]]&lt;=10%, 3, 2))</f>
        <v>3</v>
      </c>
      <c r="AB105" s="93" t="str">
        <f>DoNotChange[[#This Row],[Community]]</f>
        <v xml:space="preserve">Four Mile Road  </v>
      </c>
      <c r="AC105" s="84">
        <f>IF(DoNotChange[[#This Row],[Poverty_PercentagePoints]]&gt;20%,1, IF(DoNotChange[[#This Row],[Poverty_PercentagePoints]]&lt;=10%, 3, 2))</f>
        <v>3</v>
      </c>
      <c r="AD105" s="93" t="str">
        <f>DoNotChange[[#This Row],[Community]]</f>
        <v xml:space="preserve">Four Mile Road  </v>
      </c>
      <c r="AE105" s="84">
        <f>IF(DoNotChange[[#This Row],[FTE_PercentagePoints]]&lt;=30%,1, IF(DoNotChange[[#This Row],[FTE_PercentagePoints]]&gt;50%, 3, 2))</f>
        <v>1</v>
      </c>
      <c r="AF105" s="93" t="str">
        <f>DoNotChange[[#This Row],[Community]]</f>
        <v xml:space="preserve">Four Mile Road  </v>
      </c>
      <c r="AG105" s="86">
        <f>AVERAGE(DoNotChange[[#This Row],[SNAP_FCI]],DoNotChange[[#This Row],[Poverty_FCI]],DoNotChange[[#This Row],[FTE_FCI]])</f>
        <v>2.3333333333333335</v>
      </c>
      <c r="AH105" s="112"/>
      <c r="AI105" s="86">
        <f>IF(DoNotChange[[#This Row],[Village_FCI]]&gt;2.5, 0.24, IF(DoNotChange[[#This Row],[Village_FCI]]&lt;=1.5, 0.06, 0.15))</f>
        <v>0.15</v>
      </c>
      <c r="AJ105" s="86">
        <f>IF(DoNotChange[[#This Row],[Village_FCI]]&gt;2.5, 0.15, IF(DoNotChange[[#This Row],[Village_FCI]]&lt;=1.5, "FALSE", 0.06))</f>
        <v>0.06</v>
      </c>
      <c r="AK105" s="115" t="e">
        <f>(1/DoNotChange[[#This Row],[IQ1_Average]]+1/DoNotChange[[#This Row],[IQ2_Average]]+1/DoNotChange[[#This Row],[IQ3_Average]])</f>
        <v>#DIV/0!</v>
      </c>
      <c r="AL10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5" s="84" t="e">
        <f>ROUND(DoNotChange[[#This Row],[MediumBurden
Threshold_Calc]],1)</f>
        <v>#DIV/0!</v>
      </c>
      <c r="AN105" s="88" t="e">
        <f>(DoNotChange[[#This Row],[3RI_Calculation
Medium]]/DoNotChange[[#This Row],[Y = 1/IQ1+1/IQ2+1/IQ3]])/12</f>
        <v>#DIV/0!</v>
      </c>
      <c r="AO105" s="88" t="e">
        <f>DoNotChange[[#This Row],[MediumBurden
Threshold_Calc]]*12</f>
        <v>#DIV/0!</v>
      </c>
      <c r="AP105" s="137" t="e">
        <f>DoNotChange[[#This Row],[LowBurden
Annual]]/12</f>
        <v>#DIV/0!</v>
      </c>
      <c r="AQ105" s="88" t="e">
        <f>(DoNotChange[[#This Row],[3RI_Calculation
Low]]/DoNotChange[[#This Row],[Y = 1/IQ1+1/IQ2+1/IQ3]])</f>
        <v>#DIV/0!</v>
      </c>
      <c r="AR105" s="95"/>
      <c r="AS105" s="93" t="str">
        <f>Table1422[[#This Row],[Community]]</f>
        <v xml:space="preserve">Four Mile Road  </v>
      </c>
      <c r="AT105" s="87" t="e">
        <f>Table1422[[#This Row],[IQ1_Average]]</f>
        <v>#DIV/0!</v>
      </c>
      <c r="AU105" s="93" t="str">
        <f>DoNotChange[[#This Row],[Community]]</f>
        <v xml:space="preserve">Four Mile Road  </v>
      </c>
      <c r="AV105" s="96" t="e">
        <f>Table1422[[#This Row],[IQ2_Average]]</f>
        <v>#DIV/0!</v>
      </c>
      <c r="AW105" s="93" t="str">
        <f>DoNotChange[[#This Row],[Community]]</f>
        <v xml:space="preserve">Four Mile Road  </v>
      </c>
      <c r="AX105" s="97" t="e">
        <f>Table1422[[#This Row],[IQ3_Average]]</f>
        <v>#DIV/0!</v>
      </c>
      <c r="AY105" s="93" t="str">
        <f>DoNotChange[[#This Row],[Community]]</f>
        <v xml:space="preserve">Four Mile Road  </v>
      </c>
      <c r="AZ105" s="89">
        <f>Table1422[[#This Row],[SNAP_Average 
(Percentage Points)]]/100</f>
        <v>0</v>
      </c>
      <c r="BA105" s="98" t="str">
        <f>DoNotChange[[#This Row],[Community]]</f>
        <v xml:space="preserve">Four Mile Road  </v>
      </c>
      <c r="BB105" s="89">
        <f>Table1422[[#This Row],[Poverty_Average
(Percentage Points)]]/100</f>
        <v>0</v>
      </c>
      <c r="BC105" s="98" t="str">
        <f>DoNotChange[[#This Row],[Community]]</f>
        <v xml:space="preserve">Four Mile Road  </v>
      </c>
      <c r="BD105" s="89">
        <f>Table1422[[#This Row],[Full Time Employment_Average
(Percentage Points)]]/100</f>
        <v>0</v>
      </c>
    </row>
    <row r="106" spans="1:56" s="99" customFormat="1" ht="14.25" x14ac:dyDescent="0.25">
      <c r="A106" s="93" t="str">
        <f>DoNotChange[[#This Row],[Community]]</f>
        <v xml:space="preserve">Fox  </v>
      </c>
      <c r="B10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6" s="93" t="str">
        <f>DoNotChange[[#This Row],[Community]]</f>
        <v xml:space="preserve">Fox  </v>
      </c>
      <c r="D106" s="109" t="str">
        <f>IFERROR(DoNotChange[[#This Row],[Medium Burden Threshold]],"Cannot Calculate")</f>
        <v>Cannot Calculate</v>
      </c>
      <c r="E106" s="118" t="str">
        <f>DoNotChange[[#This Row],[Community]]</f>
        <v xml:space="preserve">Fox  </v>
      </c>
      <c r="F106" s="109" t="str">
        <f>IFERROR(DoNotChange[[#This Row],[MediumBurden
Annual]], "Cannot Calculate")</f>
        <v>Cannot Calculate</v>
      </c>
      <c r="G106" s="93" t="str">
        <f>DoNotChange[[#This Row],[Community]]</f>
        <v xml:space="preserve">Fox  </v>
      </c>
      <c r="H106" s="140" t="str">
        <f>IFERROR(DoNotChange[[#This Row],[LowBurden
Threshold]],"Any fee will be at least a medium burden")</f>
        <v>Any fee will be at least a medium burden</v>
      </c>
      <c r="I106" s="118" t="str">
        <f>DoNotChange[[#This Row],[Community]]</f>
        <v xml:space="preserve">Fox  </v>
      </c>
      <c r="J106" s="109" t="str">
        <f>IFERROR(DoNotChange[[#This Row],[LowBurden
Annual]], "Any fee will be at least a medium burden")</f>
        <v>Any fee will be at least a medium burden</v>
      </c>
      <c r="K106" s="93" t="str">
        <f>DoNotChange[[#This Row],[Community]]</f>
        <v xml:space="preserve">Fox  </v>
      </c>
      <c r="L106" s="102">
        <f>Table1422[[#This Row],[Monthly Fees]]</f>
        <v>0</v>
      </c>
      <c r="M106" s="93" t="str">
        <f>DoNotChange[[#This Row],[Community]]</f>
        <v xml:space="preserve">Fox  </v>
      </c>
      <c r="N106" s="102">
        <f>DoNotChange[[#This Row],[Monthly_Fees]]*12</f>
        <v>0</v>
      </c>
      <c r="O106" s="93" t="str">
        <f>DoNotChange[[#This Row],[Community]]</f>
        <v xml:space="preserve">Fox  </v>
      </c>
      <c r="P106" s="94" t="str">
        <f>Table1422[[#This Row],[Notes]]</f>
        <v>The water and sewer charges are unknown</v>
      </c>
      <c r="Q106" s="95"/>
      <c r="R106" s="93" t="str">
        <f>DoNotChange[[#This Row],[Community]]</f>
        <v xml:space="preserve">Fox  </v>
      </c>
      <c r="S106" s="85" t="e">
        <f>IF(DoNotChange[[#This Row],[Annual_Fees]]/DoNotChange[[#This Row],[IQ1_Average]]&gt;0, DoNotChange[[#This Row],[Annual_Fees]]/DoNotChange[[#This Row],[IQ1_Average]], "Do not know fees")</f>
        <v>#DIV/0!</v>
      </c>
      <c r="T106" s="93" t="str">
        <f>DoNotChange[[#This Row],[Community]]</f>
        <v xml:space="preserve">Fox  </v>
      </c>
      <c r="U106" s="85" t="e">
        <f>IF(DoNotChange[[#This Row],[Annual_Fees]]/DoNotChange[[#This Row],[IQ2_Average]]&gt;0, DoNotChange[[#This Row],[Annual_Fees]]/DoNotChange[[#This Row],[IQ2_Average]], "Do not know fees")</f>
        <v>#DIV/0!</v>
      </c>
      <c r="V106" s="93" t="str">
        <f>DoNotChange[[#This Row],[Community]]</f>
        <v xml:space="preserve">Fox  </v>
      </c>
      <c r="W106" s="85" t="e">
        <f>IF(DoNotChange[[#This Row],[Annual_Fees]]/DoNotChange[[#This Row],[IQ3_Average]]&gt;0,DoNotChange[[#This Row],[Annual_Fees]]/DoNotChange[[#This Row],[IQ3_Average]], "Do not know fees")</f>
        <v>#DIV/0!</v>
      </c>
      <c r="X106" s="93" t="str">
        <f>DoNotChange[[#This Row],[Community]]</f>
        <v xml:space="preserve">Fox  </v>
      </c>
      <c r="Y106" s="85" t="str">
        <f>IFERROR(AVERAGE(DoNotChange[[#This Row],[RI_IQ1]],DoNotChange[[#This Row],[RI_IQ2]],DoNotChange[[#This Row],[RI_IQ3]]),"ERROR")</f>
        <v>ERROR</v>
      </c>
      <c r="Z106" s="93" t="str">
        <f>DoNotChange[[#This Row],[Community]]</f>
        <v xml:space="preserve">Fox  </v>
      </c>
      <c r="AA106" s="84">
        <f>IF(DoNotChange[[#This Row],[SNAP_PercentagePoints]]&gt;20%,1, IF(DoNotChange[[#This Row],[SNAP_PercentagePoints]]&lt;=10%, 3, 2))</f>
        <v>3</v>
      </c>
      <c r="AB106" s="93" t="str">
        <f>DoNotChange[[#This Row],[Community]]</f>
        <v xml:space="preserve">Fox  </v>
      </c>
      <c r="AC106" s="84">
        <f>IF(DoNotChange[[#This Row],[Poverty_PercentagePoints]]&gt;20%,1, IF(DoNotChange[[#This Row],[Poverty_PercentagePoints]]&lt;=10%, 3, 2))</f>
        <v>3</v>
      </c>
      <c r="AD106" s="93" t="str">
        <f>DoNotChange[[#This Row],[Community]]</f>
        <v xml:space="preserve">Fox  </v>
      </c>
      <c r="AE106" s="84">
        <f>IF(DoNotChange[[#This Row],[FTE_PercentagePoints]]&lt;=30%,1, IF(DoNotChange[[#This Row],[FTE_PercentagePoints]]&gt;50%, 3, 2))</f>
        <v>3</v>
      </c>
      <c r="AF106" s="93" t="str">
        <f>DoNotChange[[#This Row],[Community]]</f>
        <v xml:space="preserve">Fox  </v>
      </c>
      <c r="AG106" s="86">
        <f>AVERAGE(DoNotChange[[#This Row],[SNAP_FCI]],DoNotChange[[#This Row],[Poverty_FCI]],DoNotChange[[#This Row],[FTE_FCI]])</f>
        <v>3</v>
      </c>
      <c r="AH106" s="112"/>
      <c r="AI106" s="86">
        <f>IF(DoNotChange[[#This Row],[Village_FCI]]&gt;2.5, 0.24, IF(DoNotChange[[#This Row],[Village_FCI]]&lt;=1.5, 0.06, 0.15))</f>
        <v>0.24</v>
      </c>
      <c r="AJ106" s="86">
        <f>IF(DoNotChange[[#This Row],[Village_FCI]]&gt;2.5, 0.15, IF(DoNotChange[[#This Row],[Village_FCI]]&lt;=1.5, "FALSE", 0.06))</f>
        <v>0.15</v>
      </c>
      <c r="AK106" s="115" t="e">
        <f>(1/DoNotChange[[#This Row],[IQ1_Average]]+1/DoNotChange[[#This Row],[IQ2_Average]]+1/DoNotChange[[#This Row],[IQ3_Average]])</f>
        <v>#DIV/0!</v>
      </c>
      <c r="AL10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06" s="84" t="e">
        <f>ROUND(DoNotChange[[#This Row],[MediumBurden
Threshold_Calc]],1)</f>
        <v>#DIV/0!</v>
      </c>
      <c r="AN106" s="88" t="e">
        <f>(DoNotChange[[#This Row],[3RI_Calculation
Medium]]/DoNotChange[[#This Row],[Y = 1/IQ1+1/IQ2+1/IQ3]])/12</f>
        <v>#DIV/0!</v>
      </c>
      <c r="AO106" s="88" t="e">
        <f>DoNotChange[[#This Row],[MediumBurden
Threshold_Calc]]*12</f>
        <v>#DIV/0!</v>
      </c>
      <c r="AP106" s="137" t="e">
        <f>DoNotChange[[#This Row],[LowBurden
Annual]]/12</f>
        <v>#DIV/0!</v>
      </c>
      <c r="AQ106" s="88" t="e">
        <f>(DoNotChange[[#This Row],[3RI_Calculation
Low]]/DoNotChange[[#This Row],[Y = 1/IQ1+1/IQ2+1/IQ3]])</f>
        <v>#DIV/0!</v>
      </c>
      <c r="AR106" s="95"/>
      <c r="AS106" s="93" t="str">
        <f>Table1422[[#This Row],[Community]]</f>
        <v xml:space="preserve">Fox  </v>
      </c>
      <c r="AT106" s="87" t="e">
        <f>Table1422[[#This Row],[IQ1_Average]]</f>
        <v>#DIV/0!</v>
      </c>
      <c r="AU106" s="93" t="str">
        <f>DoNotChange[[#This Row],[Community]]</f>
        <v xml:space="preserve">Fox  </v>
      </c>
      <c r="AV106" s="96" t="e">
        <f>Table1422[[#This Row],[IQ2_Average]]</f>
        <v>#DIV/0!</v>
      </c>
      <c r="AW106" s="93" t="str">
        <f>DoNotChange[[#This Row],[Community]]</f>
        <v xml:space="preserve">Fox  </v>
      </c>
      <c r="AX106" s="97" t="e">
        <f>Table1422[[#This Row],[IQ3_Average]]</f>
        <v>#DIV/0!</v>
      </c>
      <c r="AY106" s="93" t="str">
        <f>DoNotChange[[#This Row],[Community]]</f>
        <v xml:space="preserve">Fox  </v>
      </c>
      <c r="AZ106" s="89">
        <f>Table1422[[#This Row],[SNAP_Average 
(Percentage Points)]]/100</f>
        <v>0</v>
      </c>
      <c r="BA106" s="98" t="str">
        <f>DoNotChange[[#This Row],[Community]]</f>
        <v xml:space="preserve">Fox  </v>
      </c>
      <c r="BB106" s="89">
        <f>Table1422[[#This Row],[Poverty_Average
(Percentage Points)]]/100</f>
        <v>0</v>
      </c>
      <c r="BC106" s="98" t="str">
        <f>DoNotChange[[#This Row],[Community]]</f>
        <v xml:space="preserve">Fox  </v>
      </c>
      <c r="BD106" s="89">
        <f>Table1422[[#This Row],[Full Time Employment_Average
(Percentage Points)]]/100</f>
        <v>0.55249999999999999</v>
      </c>
    </row>
    <row r="107" spans="1:56" s="99" customFormat="1" ht="14.25" x14ac:dyDescent="0.25">
      <c r="A107" s="93" t="str">
        <f>DoNotChange[[#This Row],[Community]]</f>
        <v xml:space="preserve">Fox River  </v>
      </c>
      <c r="B10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7" s="93" t="str">
        <f>DoNotChange[[#This Row],[Community]]</f>
        <v xml:space="preserve">Fox River  </v>
      </c>
      <c r="D107" s="109">
        <f>IFERROR(DoNotChange[[#This Row],[Medium Burden Threshold]],"Cannot Calculate")</f>
        <v>146.1</v>
      </c>
      <c r="E107" s="118" t="str">
        <f>DoNotChange[[#This Row],[Community]]</f>
        <v xml:space="preserve">Fox River  </v>
      </c>
      <c r="F107" s="109">
        <f>IFERROR(DoNotChange[[#This Row],[MediumBurden
Annual]], "Cannot Calculate")</f>
        <v>1753.2540802957235</v>
      </c>
      <c r="G107" s="93" t="str">
        <f>DoNotChange[[#This Row],[Community]]</f>
        <v xml:space="preserve">Fox River  </v>
      </c>
      <c r="H107" s="140">
        <f>IFERROR(DoNotChange[[#This Row],[LowBurden
Threshold]],"Any fee will be at least a medium burden")</f>
        <v>58.441802676524112</v>
      </c>
      <c r="I107" s="118" t="str">
        <f>DoNotChange[[#This Row],[Community]]</f>
        <v xml:space="preserve">Fox River  </v>
      </c>
      <c r="J107" s="109">
        <f>IFERROR(DoNotChange[[#This Row],[LowBurden
Annual]], "Any fee will be at least a medium burden")</f>
        <v>701.30163211828938</v>
      </c>
      <c r="K107" s="93" t="str">
        <f>DoNotChange[[#This Row],[Community]]</f>
        <v xml:space="preserve">Fox River  </v>
      </c>
      <c r="L107" s="102">
        <f>Table1422[[#This Row],[Monthly Fees]]</f>
        <v>0</v>
      </c>
      <c r="M107" s="93" t="str">
        <f>DoNotChange[[#This Row],[Community]]</f>
        <v xml:space="preserve">Fox River  </v>
      </c>
      <c r="N107" s="102">
        <f>DoNotChange[[#This Row],[Monthly_Fees]]*12</f>
        <v>0</v>
      </c>
      <c r="O107" s="93" t="str">
        <f>DoNotChange[[#This Row],[Community]]</f>
        <v xml:space="preserve">Fox River  </v>
      </c>
      <c r="P107" s="94" t="str">
        <f>Table1422[[#This Row],[Notes]]</f>
        <v>The water and sewer charges are unknown</v>
      </c>
      <c r="Q107" s="95"/>
      <c r="R107" s="93" t="str">
        <f>DoNotChange[[#This Row],[Community]]</f>
        <v xml:space="preserve">Fox River  </v>
      </c>
      <c r="S107" s="85" t="str">
        <f>IF(DoNotChange[[#This Row],[Annual_Fees]]/DoNotChange[[#This Row],[IQ1_Average]]&gt;0, DoNotChange[[#This Row],[Annual_Fees]]/DoNotChange[[#This Row],[IQ1_Average]], "Do not know fees")</f>
        <v>Do not know fees</v>
      </c>
      <c r="T107" s="93" t="str">
        <f>DoNotChange[[#This Row],[Community]]</f>
        <v xml:space="preserve">Fox River  </v>
      </c>
      <c r="U107" s="85" t="str">
        <f>IF(DoNotChange[[#This Row],[Annual_Fees]]/DoNotChange[[#This Row],[IQ2_Average]]&gt;0, DoNotChange[[#This Row],[Annual_Fees]]/DoNotChange[[#This Row],[IQ2_Average]], "Do not know fees")</f>
        <v>Do not know fees</v>
      </c>
      <c r="V107" s="93" t="str">
        <f>DoNotChange[[#This Row],[Community]]</f>
        <v xml:space="preserve">Fox River  </v>
      </c>
      <c r="W107" s="85" t="str">
        <f>IF(DoNotChange[[#This Row],[Annual_Fees]]/DoNotChange[[#This Row],[IQ3_Average]]&gt;0,DoNotChange[[#This Row],[Annual_Fees]]/DoNotChange[[#This Row],[IQ3_Average]], "Do not know fees")</f>
        <v>Do not know fees</v>
      </c>
      <c r="X107" s="93" t="str">
        <f>DoNotChange[[#This Row],[Community]]</f>
        <v xml:space="preserve">Fox River  </v>
      </c>
      <c r="Y107" s="85" t="str">
        <f>IFERROR(AVERAGE(DoNotChange[[#This Row],[RI_IQ1]],DoNotChange[[#This Row],[RI_IQ2]],DoNotChange[[#This Row],[RI_IQ3]]),"ERROR")</f>
        <v>ERROR</v>
      </c>
      <c r="Z107" s="93" t="str">
        <f>DoNotChange[[#This Row],[Community]]</f>
        <v xml:space="preserve">Fox River  </v>
      </c>
      <c r="AA107" s="84">
        <f>IF(DoNotChange[[#This Row],[SNAP_PercentagePoints]]&gt;20%,1, IF(DoNotChange[[#This Row],[SNAP_PercentagePoints]]&lt;=10%, 3, 2))</f>
        <v>3</v>
      </c>
      <c r="AB107" s="93" t="str">
        <f>DoNotChange[[#This Row],[Community]]</f>
        <v xml:space="preserve">Fox River  </v>
      </c>
      <c r="AC107" s="84">
        <f>IF(DoNotChange[[#This Row],[Poverty_PercentagePoints]]&gt;20%,1, IF(DoNotChange[[#This Row],[Poverty_PercentagePoints]]&lt;=10%, 3, 2))</f>
        <v>2</v>
      </c>
      <c r="AD107" s="93" t="str">
        <f>DoNotChange[[#This Row],[Community]]</f>
        <v xml:space="preserve">Fox River  </v>
      </c>
      <c r="AE107" s="84">
        <f>IF(DoNotChange[[#This Row],[FTE_PercentagePoints]]&lt;=30%,1, IF(DoNotChange[[#This Row],[FTE_PercentagePoints]]&gt;50%, 3, 2))</f>
        <v>2</v>
      </c>
      <c r="AF107" s="93" t="str">
        <f>DoNotChange[[#This Row],[Community]]</f>
        <v xml:space="preserve">Fox River  </v>
      </c>
      <c r="AG107" s="86">
        <f>AVERAGE(DoNotChange[[#This Row],[SNAP_FCI]],DoNotChange[[#This Row],[Poverty_FCI]],DoNotChange[[#This Row],[FTE_FCI]])</f>
        <v>2.3333333333333335</v>
      </c>
      <c r="AH107" s="112"/>
      <c r="AI107" s="86">
        <f>IF(DoNotChange[[#This Row],[Village_FCI]]&gt;2.5, 0.24, IF(DoNotChange[[#This Row],[Village_FCI]]&lt;=1.5, 0.06, 0.15))</f>
        <v>0.15</v>
      </c>
      <c r="AJ107" s="86">
        <f>IF(DoNotChange[[#This Row],[Village_FCI]]&gt;2.5, 0.15, IF(DoNotChange[[#This Row],[Village_FCI]]&lt;=1.5, "FALSE", 0.06))</f>
        <v>0.06</v>
      </c>
      <c r="AK107" s="115">
        <f>(1/DoNotChange[[#This Row],[IQ1_Average]]+1/DoNotChange[[#This Row],[IQ2_Average]]+1/DoNotChange[[#This Row],[IQ3_Average]])</f>
        <v>8.5555198009121025E-5</v>
      </c>
      <c r="AL10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7" s="84">
        <f>ROUND(DoNotChange[[#This Row],[MediumBurden
Threshold_Calc]],1)</f>
        <v>146.1</v>
      </c>
      <c r="AN107" s="88">
        <f>(DoNotChange[[#This Row],[3RI_Calculation
Medium]]/DoNotChange[[#This Row],[Y = 1/IQ1+1/IQ2+1/IQ3]])/12</f>
        <v>146.10450669131029</v>
      </c>
      <c r="AO107" s="88">
        <f>DoNotChange[[#This Row],[MediumBurden
Threshold_Calc]]*12</f>
        <v>1753.2540802957235</v>
      </c>
      <c r="AP107" s="137">
        <f>DoNotChange[[#This Row],[LowBurden
Annual]]/12</f>
        <v>58.441802676524112</v>
      </c>
      <c r="AQ107" s="88">
        <f>(DoNotChange[[#This Row],[3RI_Calculation
Low]]/DoNotChange[[#This Row],[Y = 1/IQ1+1/IQ2+1/IQ3]])</f>
        <v>701.30163211828938</v>
      </c>
      <c r="AR107" s="95"/>
      <c r="AS107" s="93" t="str">
        <f>Table1422[[#This Row],[Community]]</f>
        <v xml:space="preserve">Fox River  </v>
      </c>
      <c r="AT107" s="87">
        <f>Table1422[[#This Row],[IQ1_Average]]</f>
        <v>21443.8</v>
      </c>
      <c r="AU107" s="93" t="str">
        <f>DoNotChange[[#This Row],[Community]]</f>
        <v xml:space="preserve">Fox River  </v>
      </c>
      <c r="AV107" s="96">
        <f>Table1422[[#This Row],[IQ2_Average]]</f>
        <v>38760</v>
      </c>
      <c r="AW107" s="93" t="str">
        <f>DoNotChange[[#This Row],[Community]]</f>
        <v xml:space="preserve">Fox River  </v>
      </c>
      <c r="AX107" s="97">
        <f>Table1422[[#This Row],[IQ3_Average]]</f>
        <v>76208.600000000006</v>
      </c>
      <c r="AY107" s="93" t="str">
        <f>DoNotChange[[#This Row],[Community]]</f>
        <v xml:space="preserve">Fox River  </v>
      </c>
      <c r="AZ107" s="89">
        <f>Table1422[[#This Row],[SNAP_Average 
(Percentage Points)]]/100</f>
        <v>7.4599999999999986E-2</v>
      </c>
      <c r="BA107" s="98" t="str">
        <f>DoNotChange[[#This Row],[Community]]</f>
        <v xml:space="preserve">Fox River  </v>
      </c>
      <c r="BB107" s="89">
        <f>Table1422[[#This Row],[Poverty_Average
(Percentage Points)]]/100</f>
        <v>0.159</v>
      </c>
      <c r="BC107" s="98" t="str">
        <f>DoNotChange[[#This Row],[Community]]</f>
        <v xml:space="preserve">Fox River  </v>
      </c>
      <c r="BD107" s="89">
        <f>Table1422[[#This Row],[Full Time Employment_Average
(Percentage Points)]]/100</f>
        <v>0.36339999999999995</v>
      </c>
    </row>
    <row r="108" spans="1:56" s="99" customFormat="1" ht="14.25" x14ac:dyDescent="0.25">
      <c r="A108" s="93" t="str">
        <f>DoNotChange[[#This Row],[Community]]</f>
        <v xml:space="preserve">Fritz Creek  </v>
      </c>
      <c r="B10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8" s="93" t="str">
        <f>DoNotChange[[#This Row],[Community]]</f>
        <v xml:space="preserve">Fritz Creek  </v>
      </c>
      <c r="D108" s="109">
        <f>IFERROR(DoNotChange[[#This Row],[Medium Burden Threshold]],"Cannot Calculate")</f>
        <v>211.4</v>
      </c>
      <c r="E108" s="118" t="str">
        <f>DoNotChange[[#This Row],[Community]]</f>
        <v xml:space="preserve">Fritz Creek  </v>
      </c>
      <c r="F108" s="109">
        <f>IFERROR(DoNotChange[[#This Row],[MediumBurden
Annual]], "Cannot Calculate")</f>
        <v>2536.2881923175978</v>
      </c>
      <c r="G108" s="93" t="str">
        <f>DoNotChange[[#This Row],[Community]]</f>
        <v xml:space="preserve">Fritz Creek  </v>
      </c>
      <c r="H108" s="140">
        <f>IFERROR(DoNotChange[[#This Row],[LowBurden
Threshold]],"Any fee will be at least a medium burden")</f>
        <v>84.542939743919931</v>
      </c>
      <c r="I108" s="118" t="str">
        <f>DoNotChange[[#This Row],[Community]]</f>
        <v xml:space="preserve">Fritz Creek  </v>
      </c>
      <c r="J108" s="109">
        <f>IFERROR(DoNotChange[[#This Row],[LowBurden
Annual]], "Any fee will be at least a medium burden")</f>
        <v>1014.5152769270392</v>
      </c>
      <c r="K108" s="93" t="str">
        <f>DoNotChange[[#This Row],[Community]]</f>
        <v xml:space="preserve">Fritz Creek  </v>
      </c>
      <c r="L108" s="102">
        <f>Table1422[[#This Row],[Monthly Fees]]</f>
        <v>0</v>
      </c>
      <c r="M108" s="93" t="str">
        <f>DoNotChange[[#This Row],[Community]]</f>
        <v xml:space="preserve">Fritz Creek  </v>
      </c>
      <c r="N108" s="102">
        <f>DoNotChange[[#This Row],[Monthly_Fees]]*12</f>
        <v>0</v>
      </c>
      <c r="O108" s="93" t="str">
        <f>DoNotChange[[#This Row],[Community]]</f>
        <v xml:space="preserve">Fritz Creek  </v>
      </c>
      <c r="P108" s="94" t="str">
        <f>Table1422[[#This Row],[Notes]]</f>
        <v>The water and sewer charges are unknown</v>
      </c>
      <c r="Q108" s="95"/>
      <c r="R108" s="93" t="str">
        <f>DoNotChange[[#This Row],[Community]]</f>
        <v xml:space="preserve">Fritz Creek  </v>
      </c>
      <c r="S108" s="85" t="str">
        <f>IF(DoNotChange[[#This Row],[Annual_Fees]]/DoNotChange[[#This Row],[IQ1_Average]]&gt;0, DoNotChange[[#This Row],[Annual_Fees]]/DoNotChange[[#This Row],[IQ1_Average]], "Do not know fees")</f>
        <v>Do not know fees</v>
      </c>
      <c r="T108" s="93" t="str">
        <f>DoNotChange[[#This Row],[Community]]</f>
        <v xml:space="preserve">Fritz Creek  </v>
      </c>
      <c r="U108" s="85" t="str">
        <f>IF(DoNotChange[[#This Row],[Annual_Fees]]/DoNotChange[[#This Row],[IQ2_Average]]&gt;0, DoNotChange[[#This Row],[Annual_Fees]]/DoNotChange[[#This Row],[IQ2_Average]], "Do not know fees")</f>
        <v>Do not know fees</v>
      </c>
      <c r="V108" s="93" t="str">
        <f>DoNotChange[[#This Row],[Community]]</f>
        <v xml:space="preserve">Fritz Creek  </v>
      </c>
      <c r="W108" s="85" t="str">
        <f>IF(DoNotChange[[#This Row],[Annual_Fees]]/DoNotChange[[#This Row],[IQ3_Average]]&gt;0,DoNotChange[[#This Row],[Annual_Fees]]/DoNotChange[[#This Row],[IQ3_Average]], "Do not know fees")</f>
        <v>Do not know fees</v>
      </c>
      <c r="X108" s="93" t="str">
        <f>DoNotChange[[#This Row],[Community]]</f>
        <v xml:space="preserve">Fritz Creek  </v>
      </c>
      <c r="Y108" s="85" t="str">
        <f>IFERROR(AVERAGE(DoNotChange[[#This Row],[RI_IQ1]],DoNotChange[[#This Row],[RI_IQ2]],DoNotChange[[#This Row],[RI_IQ3]]),"ERROR")</f>
        <v>ERROR</v>
      </c>
      <c r="Z108" s="93" t="str">
        <f>DoNotChange[[#This Row],[Community]]</f>
        <v xml:space="preserve">Fritz Creek  </v>
      </c>
      <c r="AA108" s="84">
        <f>IF(DoNotChange[[#This Row],[SNAP_PercentagePoints]]&gt;20%,1, IF(DoNotChange[[#This Row],[SNAP_PercentagePoints]]&lt;=10%, 3, 2))</f>
        <v>3</v>
      </c>
      <c r="AB108" s="93" t="str">
        <f>DoNotChange[[#This Row],[Community]]</f>
        <v xml:space="preserve">Fritz Creek  </v>
      </c>
      <c r="AC108" s="84">
        <f>IF(DoNotChange[[#This Row],[Poverty_PercentagePoints]]&gt;20%,1, IF(DoNotChange[[#This Row],[Poverty_PercentagePoints]]&lt;=10%, 3, 2))</f>
        <v>1</v>
      </c>
      <c r="AD108" s="93" t="str">
        <f>DoNotChange[[#This Row],[Community]]</f>
        <v xml:space="preserve">Fritz Creek  </v>
      </c>
      <c r="AE108" s="84">
        <f>IF(DoNotChange[[#This Row],[FTE_PercentagePoints]]&lt;=30%,1, IF(DoNotChange[[#This Row],[FTE_PercentagePoints]]&gt;50%, 3, 2))</f>
        <v>3</v>
      </c>
      <c r="AF108" s="93" t="str">
        <f>DoNotChange[[#This Row],[Community]]</f>
        <v xml:space="preserve">Fritz Creek  </v>
      </c>
      <c r="AG108" s="86">
        <f>AVERAGE(DoNotChange[[#This Row],[SNAP_FCI]],DoNotChange[[#This Row],[Poverty_FCI]],DoNotChange[[#This Row],[FTE_FCI]])</f>
        <v>2.3333333333333335</v>
      </c>
      <c r="AH108" s="112"/>
      <c r="AI108" s="86">
        <f>IF(DoNotChange[[#This Row],[Village_FCI]]&gt;2.5, 0.24, IF(DoNotChange[[#This Row],[Village_FCI]]&lt;=1.5, 0.06, 0.15))</f>
        <v>0.15</v>
      </c>
      <c r="AJ108" s="86">
        <f>IF(DoNotChange[[#This Row],[Village_FCI]]&gt;2.5, 0.15, IF(DoNotChange[[#This Row],[Village_FCI]]&lt;=1.5, "FALSE", 0.06))</f>
        <v>0.06</v>
      </c>
      <c r="AK108" s="115">
        <f>(1/DoNotChange[[#This Row],[IQ1_Average]]+1/DoNotChange[[#This Row],[IQ2_Average]]+1/DoNotChange[[#This Row],[IQ3_Average]])</f>
        <v>5.9141544109359939E-5</v>
      </c>
      <c r="AL10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8" s="84">
        <f>ROUND(DoNotChange[[#This Row],[MediumBurden
Threshold_Calc]],1)</f>
        <v>211.4</v>
      </c>
      <c r="AN108" s="88">
        <f>(DoNotChange[[#This Row],[3RI_Calculation
Medium]]/DoNotChange[[#This Row],[Y = 1/IQ1+1/IQ2+1/IQ3]])/12</f>
        <v>211.35734935979983</v>
      </c>
      <c r="AO108" s="88">
        <f>DoNotChange[[#This Row],[MediumBurden
Threshold_Calc]]*12</f>
        <v>2536.2881923175978</v>
      </c>
      <c r="AP108" s="137">
        <f>DoNotChange[[#This Row],[LowBurden
Annual]]/12</f>
        <v>84.542939743919931</v>
      </c>
      <c r="AQ108" s="88">
        <f>(DoNotChange[[#This Row],[3RI_Calculation
Low]]/DoNotChange[[#This Row],[Y = 1/IQ1+1/IQ2+1/IQ3]])</f>
        <v>1014.5152769270392</v>
      </c>
      <c r="AR108" s="95"/>
      <c r="AS108" s="93" t="str">
        <f>Table1422[[#This Row],[Community]]</f>
        <v xml:space="preserve">Fritz Creek  </v>
      </c>
      <c r="AT108" s="87">
        <f>Table1422[[#This Row],[IQ1_Average]]</f>
        <v>32234</v>
      </c>
      <c r="AU108" s="93" t="str">
        <f>DoNotChange[[#This Row],[Community]]</f>
        <v xml:space="preserve">Fritz Creek  </v>
      </c>
      <c r="AV108" s="96">
        <f>Table1422[[#This Row],[IQ2_Average]]</f>
        <v>57540.2</v>
      </c>
      <c r="AW108" s="93" t="str">
        <f>DoNotChange[[#This Row],[Community]]</f>
        <v xml:space="preserve">Fritz Creek  </v>
      </c>
      <c r="AX108" s="97">
        <f>Table1422[[#This Row],[IQ3_Average]]</f>
        <v>93116.4</v>
      </c>
      <c r="AY108" s="93" t="str">
        <f>DoNotChange[[#This Row],[Community]]</f>
        <v xml:space="preserve">Fritz Creek  </v>
      </c>
      <c r="AZ108" s="89">
        <f>Table1422[[#This Row],[SNAP_Average 
(Percentage Points)]]/100</f>
        <v>4.6600000000000003E-2</v>
      </c>
      <c r="BA108" s="98" t="str">
        <f>DoNotChange[[#This Row],[Community]]</f>
        <v xml:space="preserve">Fritz Creek  </v>
      </c>
      <c r="BB108" s="89">
        <f>Table1422[[#This Row],[Poverty_Average
(Percentage Points)]]/100</f>
        <v>0.20040000000000002</v>
      </c>
      <c r="BC108" s="98" t="str">
        <f>DoNotChange[[#This Row],[Community]]</f>
        <v xml:space="preserve">Fritz Creek  </v>
      </c>
      <c r="BD108" s="89">
        <f>Table1422[[#This Row],[Full Time Employment_Average
(Percentage Points)]]/100</f>
        <v>0.51800000000000002</v>
      </c>
    </row>
    <row r="109" spans="1:56" s="99" customFormat="1" ht="14.25" x14ac:dyDescent="0.25">
      <c r="A109" s="93" t="str">
        <f>DoNotChange[[#This Row],[Community]]</f>
        <v xml:space="preserve">Funny River  </v>
      </c>
      <c r="B10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09" s="93" t="str">
        <f>DoNotChange[[#This Row],[Community]]</f>
        <v xml:space="preserve">Funny River  </v>
      </c>
      <c r="D109" s="109">
        <f>IFERROR(DoNotChange[[#This Row],[Medium Burden Threshold]],"Cannot Calculate")</f>
        <v>113.8</v>
      </c>
      <c r="E109" s="118" t="str">
        <f>DoNotChange[[#This Row],[Community]]</f>
        <v xml:space="preserve">Funny River  </v>
      </c>
      <c r="F109" s="109">
        <f>IFERROR(DoNotChange[[#This Row],[MediumBurden
Annual]], "Cannot Calculate")</f>
        <v>1365.3684937712621</v>
      </c>
      <c r="G109" s="93" t="str">
        <f>DoNotChange[[#This Row],[Community]]</f>
        <v xml:space="preserve">Funny River  </v>
      </c>
      <c r="H109" s="140">
        <f>IFERROR(DoNotChange[[#This Row],[LowBurden
Threshold]],"Any fee will be at least a medium burden")</f>
        <v>45.512283125708741</v>
      </c>
      <c r="I109" s="118" t="str">
        <f>DoNotChange[[#This Row],[Community]]</f>
        <v xml:space="preserve">Funny River  </v>
      </c>
      <c r="J109" s="109">
        <f>IFERROR(DoNotChange[[#This Row],[LowBurden
Annual]], "Any fee will be at least a medium burden")</f>
        <v>546.14739750850492</v>
      </c>
      <c r="K109" s="93" t="str">
        <f>DoNotChange[[#This Row],[Community]]</f>
        <v xml:space="preserve">Funny River  </v>
      </c>
      <c r="L109" s="102">
        <f>Table1422[[#This Row],[Monthly Fees]]</f>
        <v>0</v>
      </c>
      <c r="M109" s="93" t="str">
        <f>DoNotChange[[#This Row],[Community]]</f>
        <v xml:space="preserve">Funny River  </v>
      </c>
      <c r="N109" s="102">
        <f>DoNotChange[[#This Row],[Monthly_Fees]]*12</f>
        <v>0</v>
      </c>
      <c r="O109" s="93" t="str">
        <f>DoNotChange[[#This Row],[Community]]</f>
        <v xml:space="preserve">Funny River  </v>
      </c>
      <c r="P109" s="94" t="str">
        <f>Table1422[[#This Row],[Notes]]</f>
        <v>The water and sewer charges are unknown</v>
      </c>
      <c r="Q109" s="95"/>
      <c r="R109" s="93" t="str">
        <f>DoNotChange[[#This Row],[Community]]</f>
        <v xml:space="preserve">Funny River  </v>
      </c>
      <c r="S109" s="85" t="str">
        <f>IF(DoNotChange[[#This Row],[Annual_Fees]]/DoNotChange[[#This Row],[IQ1_Average]]&gt;0, DoNotChange[[#This Row],[Annual_Fees]]/DoNotChange[[#This Row],[IQ1_Average]], "Do not know fees")</f>
        <v>Do not know fees</v>
      </c>
      <c r="T109" s="93" t="str">
        <f>DoNotChange[[#This Row],[Community]]</f>
        <v xml:space="preserve">Funny River  </v>
      </c>
      <c r="U109" s="85" t="str">
        <f>IF(DoNotChange[[#This Row],[Annual_Fees]]/DoNotChange[[#This Row],[IQ2_Average]]&gt;0, DoNotChange[[#This Row],[Annual_Fees]]/DoNotChange[[#This Row],[IQ2_Average]], "Do not know fees")</f>
        <v>Do not know fees</v>
      </c>
      <c r="V109" s="93" t="str">
        <f>DoNotChange[[#This Row],[Community]]</f>
        <v xml:space="preserve">Funny River  </v>
      </c>
      <c r="W109" s="85" t="str">
        <f>IF(DoNotChange[[#This Row],[Annual_Fees]]/DoNotChange[[#This Row],[IQ3_Average]]&gt;0,DoNotChange[[#This Row],[Annual_Fees]]/DoNotChange[[#This Row],[IQ3_Average]], "Do not know fees")</f>
        <v>Do not know fees</v>
      </c>
      <c r="X109" s="93" t="str">
        <f>DoNotChange[[#This Row],[Community]]</f>
        <v xml:space="preserve">Funny River  </v>
      </c>
      <c r="Y109" s="85" t="str">
        <f>IFERROR(AVERAGE(DoNotChange[[#This Row],[RI_IQ1]],DoNotChange[[#This Row],[RI_IQ2]],DoNotChange[[#This Row],[RI_IQ3]]),"ERROR")</f>
        <v>ERROR</v>
      </c>
      <c r="Z109" s="93" t="str">
        <f>DoNotChange[[#This Row],[Community]]</f>
        <v xml:space="preserve">Funny River  </v>
      </c>
      <c r="AA109" s="84">
        <f>IF(DoNotChange[[#This Row],[SNAP_PercentagePoints]]&gt;20%,1, IF(DoNotChange[[#This Row],[SNAP_PercentagePoints]]&lt;=10%, 3, 2))</f>
        <v>2</v>
      </c>
      <c r="AB109" s="93" t="str">
        <f>DoNotChange[[#This Row],[Community]]</f>
        <v xml:space="preserve">Funny River  </v>
      </c>
      <c r="AC109" s="84">
        <f>IF(DoNotChange[[#This Row],[Poverty_PercentagePoints]]&gt;20%,1, IF(DoNotChange[[#This Row],[Poverty_PercentagePoints]]&lt;=10%, 3, 2))</f>
        <v>1</v>
      </c>
      <c r="AD109" s="93" t="str">
        <f>DoNotChange[[#This Row],[Community]]</f>
        <v xml:space="preserve">Funny River  </v>
      </c>
      <c r="AE109" s="84">
        <f>IF(DoNotChange[[#This Row],[FTE_PercentagePoints]]&lt;=30%,1, IF(DoNotChange[[#This Row],[FTE_PercentagePoints]]&gt;50%, 3, 2))</f>
        <v>2</v>
      </c>
      <c r="AF109" s="93" t="str">
        <f>DoNotChange[[#This Row],[Community]]</f>
        <v xml:space="preserve">Funny River  </v>
      </c>
      <c r="AG109" s="86">
        <f>AVERAGE(DoNotChange[[#This Row],[SNAP_FCI]],DoNotChange[[#This Row],[Poverty_FCI]],DoNotChange[[#This Row],[FTE_FCI]])</f>
        <v>1.6666666666666667</v>
      </c>
      <c r="AH109" s="112"/>
      <c r="AI109" s="86">
        <f>IF(DoNotChange[[#This Row],[Village_FCI]]&gt;2.5, 0.24, IF(DoNotChange[[#This Row],[Village_FCI]]&lt;=1.5, 0.06, 0.15))</f>
        <v>0.15</v>
      </c>
      <c r="AJ109" s="86">
        <f>IF(DoNotChange[[#This Row],[Village_FCI]]&gt;2.5, 0.15, IF(DoNotChange[[#This Row],[Village_FCI]]&lt;=1.5, "FALSE", 0.06))</f>
        <v>0.06</v>
      </c>
      <c r="AK109" s="115">
        <f>(1/DoNotChange[[#This Row],[IQ1_Average]]+1/DoNotChange[[#This Row],[IQ2_Average]]+1/DoNotChange[[#This Row],[IQ3_Average]])</f>
        <v>1.0986045209354979E-4</v>
      </c>
      <c r="AL10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09" s="84">
        <f>ROUND(DoNotChange[[#This Row],[MediumBurden
Threshold_Calc]],1)</f>
        <v>113.8</v>
      </c>
      <c r="AN109" s="88">
        <f>(DoNotChange[[#This Row],[3RI_Calculation
Medium]]/DoNotChange[[#This Row],[Y = 1/IQ1+1/IQ2+1/IQ3]])/12</f>
        <v>113.78070781427185</v>
      </c>
      <c r="AO109" s="88">
        <f>DoNotChange[[#This Row],[MediumBurden
Threshold_Calc]]*12</f>
        <v>1365.3684937712621</v>
      </c>
      <c r="AP109" s="137">
        <f>DoNotChange[[#This Row],[LowBurden
Annual]]/12</f>
        <v>45.512283125708741</v>
      </c>
      <c r="AQ109" s="88">
        <f>(DoNotChange[[#This Row],[3RI_Calculation
Low]]/DoNotChange[[#This Row],[Y = 1/IQ1+1/IQ2+1/IQ3]])</f>
        <v>546.14739750850492</v>
      </c>
      <c r="AR109" s="95"/>
      <c r="AS109" s="93" t="str">
        <f>Table1422[[#This Row],[Community]]</f>
        <v xml:space="preserve">Funny River  </v>
      </c>
      <c r="AT109" s="87">
        <f>Table1422[[#This Row],[IQ1_Average]]</f>
        <v>14943.2</v>
      </c>
      <c r="AU109" s="93" t="str">
        <f>DoNotChange[[#This Row],[Community]]</f>
        <v xml:space="preserve">Funny River  </v>
      </c>
      <c r="AV109" s="96">
        <f>Table1422[[#This Row],[IQ2_Average]]</f>
        <v>37400</v>
      </c>
      <c r="AW109" s="93" t="str">
        <f>DoNotChange[[#This Row],[Community]]</f>
        <v xml:space="preserve">Funny River  </v>
      </c>
      <c r="AX109" s="97">
        <f>Table1422[[#This Row],[IQ3_Average]]</f>
        <v>61719.199999999997</v>
      </c>
      <c r="AY109" s="93" t="str">
        <f>DoNotChange[[#This Row],[Community]]</f>
        <v xml:space="preserve">Funny River  </v>
      </c>
      <c r="AZ109" s="89">
        <f>Table1422[[#This Row],[SNAP_Average 
(Percentage Points)]]/100</f>
        <v>0.12559999999999999</v>
      </c>
      <c r="BA109" s="98" t="str">
        <f>DoNotChange[[#This Row],[Community]]</f>
        <v xml:space="preserve">Funny River  </v>
      </c>
      <c r="BB109" s="89">
        <f>Table1422[[#This Row],[Poverty_Average
(Percentage Points)]]/100</f>
        <v>0.41799999999999998</v>
      </c>
      <c r="BC109" s="98" t="str">
        <f>DoNotChange[[#This Row],[Community]]</f>
        <v xml:space="preserve">Funny River  </v>
      </c>
      <c r="BD109" s="89">
        <f>Table1422[[#This Row],[Full Time Employment_Average
(Percentage Points)]]/100</f>
        <v>0.33679999999999999</v>
      </c>
    </row>
    <row r="110" spans="1:56" s="99" customFormat="1" ht="14.25" x14ac:dyDescent="0.25">
      <c r="A110" s="93" t="str">
        <f>DoNotChange[[#This Row],[Community]]</f>
        <v xml:space="preserve">Gakona  </v>
      </c>
      <c r="B11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0" s="93" t="str">
        <f>DoNotChange[[#This Row],[Community]]</f>
        <v xml:space="preserve">Gakona  </v>
      </c>
      <c r="D110" s="109">
        <f>IFERROR(DoNotChange[[#This Row],[Medium Burden Threshold]],"Cannot Calculate")</f>
        <v>116.2</v>
      </c>
      <c r="E110" s="118" t="str">
        <f>DoNotChange[[#This Row],[Community]]</f>
        <v xml:space="preserve">Gakona  </v>
      </c>
      <c r="F110" s="109">
        <f>IFERROR(DoNotChange[[#This Row],[MediumBurden
Annual]], "Cannot Calculate")</f>
        <v>1394.1503851445643</v>
      </c>
      <c r="G110" s="93" t="str">
        <f>DoNotChange[[#This Row],[Community]]</f>
        <v xml:space="preserve">Gakona  </v>
      </c>
      <c r="H110" s="140">
        <f>IFERROR(DoNotChange[[#This Row],[LowBurden
Threshold]],"Any fee will be at least a medium burden")</f>
        <v>46.471679504818809</v>
      </c>
      <c r="I110" s="118" t="str">
        <f>DoNotChange[[#This Row],[Community]]</f>
        <v xml:space="preserve">Gakona  </v>
      </c>
      <c r="J110" s="109">
        <f>IFERROR(DoNotChange[[#This Row],[LowBurden
Annual]], "Any fee will be at least a medium burden")</f>
        <v>557.66015405782571</v>
      </c>
      <c r="K110" s="93" t="str">
        <f>DoNotChange[[#This Row],[Community]]</f>
        <v xml:space="preserve">Gakona  </v>
      </c>
      <c r="L110" s="102">
        <f>Table1422[[#This Row],[Monthly Fees]]</f>
        <v>0</v>
      </c>
      <c r="M110" s="93" t="str">
        <f>DoNotChange[[#This Row],[Community]]</f>
        <v xml:space="preserve">Gakona  </v>
      </c>
      <c r="N110" s="102">
        <f>DoNotChange[[#This Row],[Monthly_Fees]]*12</f>
        <v>0</v>
      </c>
      <c r="O110" s="93" t="str">
        <f>DoNotChange[[#This Row],[Community]]</f>
        <v xml:space="preserve">Gakona  </v>
      </c>
      <c r="P110" s="94" t="str">
        <f>Table1422[[#This Row],[Notes]]</f>
        <v>The water and sewer charges are unknown</v>
      </c>
      <c r="Q110" s="95"/>
      <c r="R110" s="93" t="str">
        <f>DoNotChange[[#This Row],[Community]]</f>
        <v xml:space="preserve">Gakona  </v>
      </c>
      <c r="S110" s="85" t="str">
        <f>IF(DoNotChange[[#This Row],[Annual_Fees]]/DoNotChange[[#This Row],[IQ1_Average]]&gt;0, DoNotChange[[#This Row],[Annual_Fees]]/DoNotChange[[#This Row],[IQ1_Average]], "Do not know fees")</f>
        <v>Do not know fees</v>
      </c>
      <c r="T110" s="93" t="str">
        <f>DoNotChange[[#This Row],[Community]]</f>
        <v xml:space="preserve">Gakona  </v>
      </c>
      <c r="U110" s="85" t="str">
        <f>IF(DoNotChange[[#This Row],[Annual_Fees]]/DoNotChange[[#This Row],[IQ2_Average]]&gt;0, DoNotChange[[#This Row],[Annual_Fees]]/DoNotChange[[#This Row],[IQ2_Average]], "Do not know fees")</f>
        <v>Do not know fees</v>
      </c>
      <c r="V110" s="93" t="str">
        <f>DoNotChange[[#This Row],[Community]]</f>
        <v xml:space="preserve">Gakona  </v>
      </c>
      <c r="W110" s="85" t="str">
        <f>IF(DoNotChange[[#This Row],[Annual_Fees]]/DoNotChange[[#This Row],[IQ3_Average]]&gt;0,DoNotChange[[#This Row],[Annual_Fees]]/DoNotChange[[#This Row],[IQ3_Average]], "Do not know fees")</f>
        <v>Do not know fees</v>
      </c>
      <c r="X110" s="93" t="str">
        <f>DoNotChange[[#This Row],[Community]]</f>
        <v xml:space="preserve">Gakona  </v>
      </c>
      <c r="Y110" s="85" t="str">
        <f>IFERROR(AVERAGE(DoNotChange[[#This Row],[RI_IQ1]],DoNotChange[[#This Row],[RI_IQ2]],DoNotChange[[#This Row],[RI_IQ3]]),"ERROR")</f>
        <v>ERROR</v>
      </c>
      <c r="Z110" s="93" t="str">
        <f>DoNotChange[[#This Row],[Community]]</f>
        <v xml:space="preserve">Gakona  </v>
      </c>
      <c r="AA110" s="84">
        <f>IF(DoNotChange[[#This Row],[SNAP_PercentagePoints]]&gt;20%,1, IF(DoNotChange[[#This Row],[SNAP_PercentagePoints]]&lt;=10%, 3, 2))</f>
        <v>3</v>
      </c>
      <c r="AB110" s="93" t="str">
        <f>DoNotChange[[#This Row],[Community]]</f>
        <v xml:space="preserve">Gakona  </v>
      </c>
      <c r="AC110" s="84">
        <f>IF(DoNotChange[[#This Row],[Poverty_PercentagePoints]]&gt;20%,1, IF(DoNotChange[[#This Row],[Poverty_PercentagePoints]]&lt;=10%, 3, 2))</f>
        <v>1</v>
      </c>
      <c r="AD110" s="93" t="str">
        <f>DoNotChange[[#This Row],[Community]]</f>
        <v xml:space="preserve">Gakona  </v>
      </c>
      <c r="AE110" s="84">
        <f>IF(DoNotChange[[#This Row],[FTE_PercentagePoints]]&lt;=30%,1, IF(DoNotChange[[#This Row],[FTE_PercentagePoints]]&gt;50%, 3, 2))</f>
        <v>3</v>
      </c>
      <c r="AF110" s="93" t="str">
        <f>DoNotChange[[#This Row],[Community]]</f>
        <v xml:space="preserve">Gakona  </v>
      </c>
      <c r="AG110" s="86">
        <f>AVERAGE(DoNotChange[[#This Row],[SNAP_FCI]],DoNotChange[[#This Row],[Poverty_FCI]],DoNotChange[[#This Row],[FTE_FCI]])</f>
        <v>2.3333333333333335</v>
      </c>
      <c r="AH110" s="112"/>
      <c r="AI110" s="86">
        <f>IF(DoNotChange[[#This Row],[Village_FCI]]&gt;2.5, 0.24, IF(DoNotChange[[#This Row],[Village_FCI]]&lt;=1.5, 0.06, 0.15))</f>
        <v>0.15</v>
      </c>
      <c r="AJ110" s="86">
        <f>IF(DoNotChange[[#This Row],[Village_FCI]]&gt;2.5, 0.15, IF(DoNotChange[[#This Row],[Village_FCI]]&lt;=1.5, "FALSE", 0.06))</f>
        <v>0.06</v>
      </c>
      <c r="AK110" s="115">
        <f>(1/DoNotChange[[#This Row],[IQ1_Average]]+1/DoNotChange[[#This Row],[IQ2_Average]]+1/DoNotChange[[#This Row],[IQ3_Average]])</f>
        <v>1.0759241011467064E-4</v>
      </c>
      <c r="AL11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0" s="84">
        <f>ROUND(DoNotChange[[#This Row],[MediumBurden
Threshold_Calc]],1)</f>
        <v>116.2</v>
      </c>
      <c r="AN110" s="88">
        <f>(DoNotChange[[#This Row],[3RI_Calculation
Medium]]/DoNotChange[[#This Row],[Y = 1/IQ1+1/IQ2+1/IQ3]])/12</f>
        <v>116.17919876204702</v>
      </c>
      <c r="AO110" s="88">
        <f>DoNotChange[[#This Row],[MediumBurden
Threshold_Calc]]*12</f>
        <v>1394.1503851445643</v>
      </c>
      <c r="AP110" s="137">
        <f>DoNotChange[[#This Row],[LowBurden
Annual]]/12</f>
        <v>46.471679504818809</v>
      </c>
      <c r="AQ110" s="88">
        <f>(DoNotChange[[#This Row],[3RI_Calculation
Low]]/DoNotChange[[#This Row],[Y = 1/IQ1+1/IQ2+1/IQ3]])</f>
        <v>557.66015405782571</v>
      </c>
      <c r="AR110" s="95"/>
      <c r="AS110" s="93" t="str">
        <f>Table1422[[#This Row],[Community]]</f>
        <v xml:space="preserve">Gakona  </v>
      </c>
      <c r="AT110" s="87">
        <f>Table1422[[#This Row],[IQ1_Average]]</f>
        <v>17483.2</v>
      </c>
      <c r="AU110" s="93" t="str">
        <f>DoNotChange[[#This Row],[Community]]</f>
        <v xml:space="preserve">Gakona  </v>
      </c>
      <c r="AV110" s="96">
        <f>Table1422[[#This Row],[IQ2_Average]]</f>
        <v>27907</v>
      </c>
      <c r="AW110" s="93" t="str">
        <f>DoNotChange[[#This Row],[Community]]</f>
        <v xml:space="preserve">Gakona  </v>
      </c>
      <c r="AX110" s="97">
        <f>Table1422[[#This Row],[IQ3_Average]]</f>
        <v>68675</v>
      </c>
      <c r="AY110" s="93" t="str">
        <f>DoNotChange[[#This Row],[Community]]</f>
        <v xml:space="preserve">Gakona  </v>
      </c>
      <c r="AZ110" s="89">
        <f>Table1422[[#This Row],[SNAP_Average 
(Percentage Points)]]/100</f>
        <v>4.5999999999999999E-2</v>
      </c>
      <c r="BA110" s="98" t="str">
        <f>DoNotChange[[#This Row],[Community]]</f>
        <v xml:space="preserve">Gakona  </v>
      </c>
      <c r="BB110" s="89">
        <f>Table1422[[#This Row],[Poverty_Average
(Percentage Points)]]/100</f>
        <v>0.30075000000000002</v>
      </c>
      <c r="BC110" s="98" t="str">
        <f>DoNotChange[[#This Row],[Community]]</f>
        <v xml:space="preserve">Gakona  </v>
      </c>
      <c r="BD110" s="89">
        <f>Table1422[[#This Row],[Full Time Employment_Average
(Percentage Points)]]/100</f>
        <v>0.63459999999999994</v>
      </c>
    </row>
    <row r="111" spans="1:56" s="99" customFormat="1" ht="14.25" x14ac:dyDescent="0.25">
      <c r="A111" s="93" t="str">
        <f>DoNotChange[[#This Row],[Community]]</f>
        <v xml:space="preserve">Galena </v>
      </c>
      <c r="B11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1" s="93" t="str">
        <f>DoNotChange[[#This Row],[Community]]</f>
        <v xml:space="preserve">Galena </v>
      </c>
      <c r="D111" s="109">
        <f>IFERROR(DoNotChange[[#This Row],[Medium Burden Threshold]],"Cannot Calculate")</f>
        <v>276.7</v>
      </c>
      <c r="E111" s="118" t="str">
        <f>DoNotChange[[#This Row],[Community]]</f>
        <v xml:space="preserve">Galena </v>
      </c>
      <c r="F111" s="109">
        <f>IFERROR(DoNotChange[[#This Row],[MediumBurden
Annual]], "Cannot Calculate")</f>
        <v>3320.7749206504086</v>
      </c>
      <c r="G111" s="93" t="str">
        <f>DoNotChange[[#This Row],[Community]]</f>
        <v xml:space="preserve">Galena </v>
      </c>
      <c r="H111" s="140">
        <f>IFERROR(DoNotChange[[#This Row],[LowBurden
Threshold]],"Any fee will be at least a medium burden")</f>
        <v>110.6924973550136</v>
      </c>
      <c r="I111" s="118" t="str">
        <f>DoNotChange[[#This Row],[Community]]</f>
        <v xml:space="preserve">Galena </v>
      </c>
      <c r="J111" s="109">
        <f>IFERROR(DoNotChange[[#This Row],[LowBurden
Annual]], "Any fee will be at least a medium burden")</f>
        <v>1328.3099682601633</v>
      </c>
      <c r="K111" s="93" t="str">
        <f>DoNotChange[[#This Row],[Community]]</f>
        <v xml:space="preserve">Galena </v>
      </c>
      <c r="L111" s="102">
        <f>Table1422[[#This Row],[Monthly Fees]]</f>
        <v>0</v>
      </c>
      <c r="M111" s="93" t="str">
        <f>DoNotChange[[#This Row],[Community]]</f>
        <v xml:space="preserve">Galena </v>
      </c>
      <c r="N111" s="102">
        <f>DoNotChange[[#This Row],[Monthly_Fees]]*12</f>
        <v>0</v>
      </c>
      <c r="O111" s="93" t="str">
        <f>DoNotChange[[#This Row],[Community]]</f>
        <v xml:space="preserve">Galena </v>
      </c>
      <c r="P111" s="94" t="str">
        <f>Table1422[[#This Row],[Notes]]</f>
        <v xml:space="preserve">Galena charges a (unknown) metered rate or customers buy as needed. You can estimate the affordability of the rate by calculating the average household bill in Galena.  To continue, please enter the user fee in the blue cell below. </v>
      </c>
      <c r="Q111" s="95"/>
      <c r="R111" s="93" t="str">
        <f>DoNotChange[[#This Row],[Community]]</f>
        <v xml:space="preserve">Galena </v>
      </c>
      <c r="S111" s="85" t="str">
        <f>IF(DoNotChange[[#This Row],[Annual_Fees]]/DoNotChange[[#This Row],[IQ1_Average]]&gt;0, DoNotChange[[#This Row],[Annual_Fees]]/DoNotChange[[#This Row],[IQ1_Average]], "Do not know fees")</f>
        <v>Do not know fees</v>
      </c>
      <c r="T111" s="93" t="str">
        <f>DoNotChange[[#This Row],[Community]]</f>
        <v xml:space="preserve">Galena </v>
      </c>
      <c r="U111" s="85" t="str">
        <f>IF(DoNotChange[[#This Row],[Annual_Fees]]/DoNotChange[[#This Row],[IQ2_Average]]&gt;0, DoNotChange[[#This Row],[Annual_Fees]]/DoNotChange[[#This Row],[IQ2_Average]], "Do not know fees")</f>
        <v>Do not know fees</v>
      </c>
      <c r="V111" s="93" t="str">
        <f>DoNotChange[[#This Row],[Community]]</f>
        <v xml:space="preserve">Galena </v>
      </c>
      <c r="W111" s="85" t="str">
        <f>IF(DoNotChange[[#This Row],[Annual_Fees]]/DoNotChange[[#This Row],[IQ3_Average]]&gt;0,DoNotChange[[#This Row],[Annual_Fees]]/DoNotChange[[#This Row],[IQ3_Average]], "Do not know fees")</f>
        <v>Do not know fees</v>
      </c>
      <c r="X111" s="93" t="str">
        <f>DoNotChange[[#This Row],[Community]]</f>
        <v xml:space="preserve">Galena </v>
      </c>
      <c r="Y111" s="85" t="str">
        <f>IFERROR(AVERAGE(DoNotChange[[#This Row],[RI_IQ1]],DoNotChange[[#This Row],[RI_IQ2]],DoNotChange[[#This Row],[RI_IQ3]]),"ERROR")</f>
        <v>ERROR</v>
      </c>
      <c r="Z111" s="93" t="str">
        <f>DoNotChange[[#This Row],[Community]]</f>
        <v xml:space="preserve">Galena </v>
      </c>
      <c r="AA111" s="84">
        <f>IF(DoNotChange[[#This Row],[SNAP_PercentagePoints]]&gt;20%,1, IF(DoNotChange[[#This Row],[SNAP_PercentagePoints]]&lt;=10%, 3, 2))</f>
        <v>2</v>
      </c>
      <c r="AB111" s="93" t="str">
        <f>DoNotChange[[#This Row],[Community]]</f>
        <v xml:space="preserve">Galena </v>
      </c>
      <c r="AC111" s="84">
        <f>IF(DoNotChange[[#This Row],[Poverty_PercentagePoints]]&gt;20%,1, IF(DoNotChange[[#This Row],[Poverty_PercentagePoints]]&lt;=10%, 3, 2))</f>
        <v>1</v>
      </c>
      <c r="AD111" s="93" t="str">
        <f>DoNotChange[[#This Row],[Community]]</f>
        <v xml:space="preserve">Galena </v>
      </c>
      <c r="AE111" s="84">
        <f>IF(DoNotChange[[#This Row],[FTE_PercentagePoints]]&lt;=30%,1, IF(DoNotChange[[#This Row],[FTE_PercentagePoints]]&gt;50%, 3, 2))</f>
        <v>3</v>
      </c>
      <c r="AF111" s="93" t="str">
        <f>DoNotChange[[#This Row],[Community]]</f>
        <v xml:space="preserve">Galena </v>
      </c>
      <c r="AG111" s="86">
        <f>AVERAGE(DoNotChange[[#This Row],[SNAP_FCI]],DoNotChange[[#This Row],[Poverty_FCI]],DoNotChange[[#This Row],[FTE_FCI]])</f>
        <v>2</v>
      </c>
      <c r="AH111" s="112"/>
      <c r="AI111" s="86">
        <f>IF(DoNotChange[[#This Row],[Village_FCI]]&gt;2.5, 0.24, IF(DoNotChange[[#This Row],[Village_FCI]]&lt;=1.5, 0.06, 0.15))</f>
        <v>0.15</v>
      </c>
      <c r="AJ111" s="86">
        <f>IF(DoNotChange[[#This Row],[Village_FCI]]&gt;2.5, 0.15, IF(DoNotChange[[#This Row],[Village_FCI]]&lt;=1.5, "FALSE", 0.06))</f>
        <v>0.06</v>
      </c>
      <c r="AK111" s="115">
        <f>(1/DoNotChange[[#This Row],[IQ1_Average]]+1/DoNotChange[[#This Row],[IQ2_Average]]+1/DoNotChange[[#This Row],[IQ3_Average]])</f>
        <v>4.5170179727393547E-5</v>
      </c>
      <c r="AL11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1" s="84">
        <f>ROUND(DoNotChange[[#This Row],[MediumBurden
Threshold_Calc]],1)</f>
        <v>276.7</v>
      </c>
      <c r="AN111" s="88">
        <f>(DoNotChange[[#This Row],[3RI_Calculation
Medium]]/DoNotChange[[#This Row],[Y = 1/IQ1+1/IQ2+1/IQ3]])/12</f>
        <v>276.73124338753405</v>
      </c>
      <c r="AO111" s="88">
        <f>DoNotChange[[#This Row],[MediumBurden
Threshold_Calc]]*12</f>
        <v>3320.7749206504086</v>
      </c>
      <c r="AP111" s="137">
        <f>DoNotChange[[#This Row],[LowBurden
Annual]]/12</f>
        <v>110.6924973550136</v>
      </c>
      <c r="AQ111" s="88">
        <f>(DoNotChange[[#This Row],[3RI_Calculation
Low]]/DoNotChange[[#This Row],[Y = 1/IQ1+1/IQ2+1/IQ3]])</f>
        <v>1328.3099682601633</v>
      </c>
      <c r="AR111" s="95"/>
      <c r="AS111" s="93" t="str">
        <f>Table1422[[#This Row],[Community]]</f>
        <v xml:space="preserve">Galena </v>
      </c>
      <c r="AT111" s="87">
        <f>Table1422[[#This Row],[IQ1_Average]]</f>
        <v>50996.4</v>
      </c>
      <c r="AU111" s="93" t="str">
        <f>DoNotChange[[#This Row],[Community]]</f>
        <v xml:space="preserve">Galena </v>
      </c>
      <c r="AV111" s="96">
        <f>Table1422[[#This Row],[IQ2_Average]]</f>
        <v>70066</v>
      </c>
      <c r="AW111" s="93" t="str">
        <f>DoNotChange[[#This Row],[Community]]</f>
        <v xml:space="preserve">Galena </v>
      </c>
      <c r="AX111" s="97">
        <f>Table1422[[#This Row],[IQ3_Average]]</f>
        <v>88584.2</v>
      </c>
      <c r="AY111" s="93" t="str">
        <f>DoNotChange[[#This Row],[Community]]</f>
        <v xml:space="preserve">Galena </v>
      </c>
      <c r="AZ111" s="89">
        <f>Table1422[[#This Row],[SNAP_Average 
(Percentage Points)]]/100</f>
        <v>0.1326</v>
      </c>
      <c r="BA111" s="98" t="str">
        <f>DoNotChange[[#This Row],[Community]]</f>
        <v xml:space="preserve">Galena </v>
      </c>
      <c r="BB111" s="89">
        <f>Table1422[[#This Row],[Poverty_Average
(Percentage Points)]]/100</f>
        <v>0.20580000000000001</v>
      </c>
      <c r="BC111" s="98" t="str">
        <f>DoNotChange[[#This Row],[Community]]</f>
        <v xml:space="preserve">Galena </v>
      </c>
      <c r="BD111" s="89">
        <f>Table1422[[#This Row],[Full Time Employment_Average
(Percentage Points)]]/100</f>
        <v>0.62140000000000006</v>
      </c>
    </row>
    <row r="112" spans="1:56" s="99" customFormat="1" ht="14.25" x14ac:dyDescent="0.25">
      <c r="A112" s="93" t="str">
        <f>DoNotChange[[#This Row],[Community]]</f>
        <v xml:space="preserve">Gambell </v>
      </c>
      <c r="B11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2" s="93" t="str">
        <f>DoNotChange[[#This Row],[Community]]</f>
        <v xml:space="preserve">Gambell </v>
      </c>
      <c r="D112" s="109">
        <f>IFERROR(DoNotChange[[#This Row],[Medium Burden Threshold]],"Cannot Calculate")</f>
        <v>39.6</v>
      </c>
      <c r="E112" s="118" t="str">
        <f>DoNotChange[[#This Row],[Community]]</f>
        <v xml:space="preserve">Gambell </v>
      </c>
      <c r="F112" s="109">
        <f>IFERROR(DoNotChange[[#This Row],[MediumBurden
Annual]], "Cannot Calculate")</f>
        <v>474.90806474225531</v>
      </c>
      <c r="G112" s="93" t="str">
        <f>DoNotChange[[#This Row],[Community]]</f>
        <v xml:space="preserve">Gambell </v>
      </c>
      <c r="H112" s="140" t="str">
        <f>IFERROR(DoNotChange[[#This Row],[LowBurden
Threshold]],"Any fee will be at least a medium burden")</f>
        <v>Any fee will be at least a medium burden</v>
      </c>
      <c r="I112" s="118" t="str">
        <f>DoNotChange[[#This Row],[Community]]</f>
        <v xml:space="preserve">Gambell </v>
      </c>
      <c r="J112" s="109" t="str">
        <f>IFERROR(DoNotChange[[#This Row],[LowBurden
Annual]], "Any fee will be at least a medium burden")</f>
        <v>Any fee will be at least a medium burden</v>
      </c>
      <c r="K112" s="93" t="str">
        <f>DoNotChange[[#This Row],[Community]]</f>
        <v xml:space="preserve">Gambell </v>
      </c>
      <c r="L112" s="102">
        <f>Table1422[[#This Row],[Monthly Fees]]</f>
        <v>106</v>
      </c>
      <c r="M112" s="93" t="str">
        <f>DoNotChange[[#This Row],[Community]]</f>
        <v xml:space="preserve">Gambell </v>
      </c>
      <c r="N112" s="102">
        <f>DoNotChange[[#This Row],[Monthly_Fees]]*12</f>
        <v>1272</v>
      </c>
      <c r="O112" s="93" t="str">
        <f>DoNotChange[[#This Row],[Community]]</f>
        <v xml:space="preserve">Gambell </v>
      </c>
      <c r="P112" s="94" t="str">
        <f>Table1422[[#This Row],[Notes]]</f>
        <v>This is the reported user fee for combined water and sewer services.</v>
      </c>
      <c r="Q112" s="95"/>
      <c r="R112" s="93" t="str">
        <f>DoNotChange[[#This Row],[Community]]</f>
        <v xml:space="preserve">Gambell </v>
      </c>
      <c r="S112" s="85">
        <f>IF(DoNotChange[[#This Row],[Annual_Fees]]/DoNotChange[[#This Row],[IQ1_Average]]&gt;0, DoNotChange[[#This Row],[Annual_Fees]]/DoNotChange[[#This Row],[IQ1_Average]], "Do not know fees")</f>
        <v>9.8413926499032883E-2</v>
      </c>
      <c r="T112" s="93" t="str">
        <f>DoNotChange[[#This Row],[Community]]</f>
        <v xml:space="preserve">Gambell </v>
      </c>
      <c r="U112" s="85">
        <f>IF(DoNotChange[[#This Row],[Annual_Fees]]/DoNotChange[[#This Row],[IQ2_Average]]&gt;0, DoNotChange[[#This Row],[Annual_Fees]]/DoNotChange[[#This Row],[IQ2_Average]], "Do not know fees")</f>
        <v>3.881599023497101E-2</v>
      </c>
      <c r="V112" s="93" t="str">
        <f>DoNotChange[[#This Row],[Community]]</f>
        <v xml:space="preserve">Gambell </v>
      </c>
      <c r="W112" s="85">
        <f>IF(DoNotChange[[#This Row],[Annual_Fees]]/DoNotChange[[#This Row],[IQ3_Average]]&gt;0,DoNotChange[[#This Row],[Annual_Fees]]/DoNotChange[[#This Row],[IQ3_Average]], "Do not know fees")</f>
        <v>2.3474871552589618E-2</v>
      </c>
      <c r="X112" s="93" t="str">
        <f>DoNotChange[[#This Row],[Community]]</f>
        <v xml:space="preserve">Gambell </v>
      </c>
      <c r="Y112" s="85">
        <f>IFERROR(AVERAGE(DoNotChange[[#This Row],[RI_IQ1]],DoNotChange[[#This Row],[RI_IQ2]],DoNotChange[[#This Row],[RI_IQ3]]),"ERROR")</f>
        <v>5.3568262762197838E-2</v>
      </c>
      <c r="Z112" s="93" t="str">
        <f>DoNotChange[[#This Row],[Community]]</f>
        <v xml:space="preserve">Gambell </v>
      </c>
      <c r="AA112" s="84">
        <f>IF(DoNotChange[[#This Row],[SNAP_PercentagePoints]]&gt;20%,1, IF(DoNotChange[[#This Row],[SNAP_PercentagePoints]]&lt;=10%, 3, 2))</f>
        <v>1</v>
      </c>
      <c r="AB112" s="93" t="str">
        <f>DoNotChange[[#This Row],[Community]]</f>
        <v xml:space="preserve">Gambell </v>
      </c>
      <c r="AC112" s="84">
        <f>IF(DoNotChange[[#This Row],[Poverty_PercentagePoints]]&gt;20%,1, IF(DoNotChange[[#This Row],[Poverty_PercentagePoints]]&lt;=10%, 3, 2))</f>
        <v>1</v>
      </c>
      <c r="AD112" s="93" t="str">
        <f>DoNotChange[[#This Row],[Community]]</f>
        <v xml:space="preserve">Gambell </v>
      </c>
      <c r="AE112" s="84">
        <f>IF(DoNotChange[[#This Row],[FTE_PercentagePoints]]&lt;=30%,1, IF(DoNotChange[[#This Row],[FTE_PercentagePoints]]&gt;50%, 3, 2))</f>
        <v>1</v>
      </c>
      <c r="AF112" s="93" t="str">
        <f>DoNotChange[[#This Row],[Community]]</f>
        <v xml:space="preserve">Gambell </v>
      </c>
      <c r="AG112" s="86">
        <f>AVERAGE(DoNotChange[[#This Row],[SNAP_FCI]],DoNotChange[[#This Row],[Poverty_FCI]],DoNotChange[[#This Row],[FTE_FCI]])</f>
        <v>1</v>
      </c>
      <c r="AH112" s="112"/>
      <c r="AI112" s="86">
        <f>IF(DoNotChange[[#This Row],[Village_FCI]]&gt;2.5, 0.24, IF(DoNotChange[[#This Row],[Village_FCI]]&lt;=1.5, 0.06, 0.15))</f>
        <v>0.06</v>
      </c>
      <c r="AJ112" s="86" t="str">
        <f>IF(DoNotChange[[#This Row],[Village_FCI]]&gt;2.5, 0.15, IF(DoNotChange[[#This Row],[Village_FCI]]&lt;=1.5, "FALSE", 0.06))</f>
        <v>FALSE</v>
      </c>
      <c r="AK112" s="115">
        <f>(1/DoNotChange[[#This Row],[IQ1_Average]]+1/DoNotChange[[#This Row],[IQ2_Average]]+1/DoNotChange[[#This Row],[IQ3_Average]])</f>
        <v>1.2634024236367415E-4</v>
      </c>
      <c r="AL11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2" s="84">
        <f>ROUND(DoNotChange[[#This Row],[MediumBurden
Threshold_Calc]],1)</f>
        <v>39.6</v>
      </c>
      <c r="AN112" s="88">
        <f>(DoNotChange[[#This Row],[3RI_Calculation
Medium]]/DoNotChange[[#This Row],[Y = 1/IQ1+1/IQ2+1/IQ3]])/12</f>
        <v>39.575672061854611</v>
      </c>
      <c r="AO112" s="88">
        <f>DoNotChange[[#This Row],[MediumBurden
Threshold_Calc]]*12</f>
        <v>474.90806474225531</v>
      </c>
      <c r="AP112" s="137" t="e">
        <f>DoNotChange[[#This Row],[LowBurden
Annual]]/12</f>
        <v>#VALUE!</v>
      </c>
      <c r="AQ112" s="88" t="e">
        <f>(DoNotChange[[#This Row],[3RI_Calculation
Low]]/DoNotChange[[#This Row],[Y = 1/IQ1+1/IQ2+1/IQ3]])</f>
        <v>#VALUE!</v>
      </c>
      <c r="AR112" s="95"/>
      <c r="AS112" s="93" t="str">
        <f>Table1422[[#This Row],[Community]]</f>
        <v xml:space="preserve">Gambell </v>
      </c>
      <c r="AT112" s="87">
        <f>Table1422[[#This Row],[IQ1_Average]]</f>
        <v>12925</v>
      </c>
      <c r="AU112" s="93" t="str">
        <f>DoNotChange[[#This Row],[Community]]</f>
        <v xml:space="preserve">Gambell </v>
      </c>
      <c r="AV112" s="96">
        <f>Table1422[[#This Row],[IQ2_Average]]</f>
        <v>32770</v>
      </c>
      <c r="AW112" s="93" t="str">
        <f>DoNotChange[[#This Row],[Community]]</f>
        <v xml:space="preserve">Gambell </v>
      </c>
      <c r="AX112" s="97">
        <f>Table1422[[#This Row],[IQ3_Average]]</f>
        <v>54185.599999999999</v>
      </c>
      <c r="AY112" s="93" t="str">
        <f>DoNotChange[[#This Row],[Community]]</f>
        <v xml:space="preserve">Gambell </v>
      </c>
      <c r="AZ112" s="89">
        <f>Table1422[[#This Row],[SNAP_Average 
(Percentage Points)]]/100</f>
        <v>0.58260000000000001</v>
      </c>
      <c r="BA112" s="98" t="str">
        <f>DoNotChange[[#This Row],[Community]]</f>
        <v xml:space="preserve">Gambell </v>
      </c>
      <c r="BB112" s="89">
        <f>Table1422[[#This Row],[Poverty_Average
(Percentage Points)]]/100</f>
        <v>0.44040000000000007</v>
      </c>
      <c r="BC112" s="98" t="str">
        <f>DoNotChange[[#This Row],[Community]]</f>
        <v xml:space="preserve">Gambell </v>
      </c>
      <c r="BD112" s="89">
        <f>Table1422[[#This Row],[Full Time Employment_Average
(Percentage Points)]]/100</f>
        <v>0.21360000000000004</v>
      </c>
    </row>
    <row r="113" spans="1:56" s="99" customFormat="1" ht="14.25" x14ac:dyDescent="0.25">
      <c r="A113" s="93" t="str">
        <f>DoNotChange[[#This Row],[Community]]</f>
        <v xml:space="preserve">Game Creek  </v>
      </c>
      <c r="B11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3" s="93" t="str">
        <f>DoNotChange[[#This Row],[Community]]</f>
        <v xml:space="preserve">Game Creek  </v>
      </c>
      <c r="D113" s="109" t="str">
        <f>IFERROR(DoNotChange[[#This Row],[Medium Burden Threshold]],"Cannot Calculate")</f>
        <v>Cannot Calculate</v>
      </c>
      <c r="E113" s="118" t="str">
        <f>DoNotChange[[#This Row],[Community]]</f>
        <v xml:space="preserve">Game Creek  </v>
      </c>
      <c r="F113" s="109" t="str">
        <f>IFERROR(DoNotChange[[#This Row],[MediumBurden
Annual]], "Cannot Calculate")</f>
        <v>Cannot Calculate</v>
      </c>
      <c r="G113" s="93" t="str">
        <f>DoNotChange[[#This Row],[Community]]</f>
        <v xml:space="preserve">Game Creek  </v>
      </c>
      <c r="H113" s="140" t="str">
        <f>IFERROR(DoNotChange[[#This Row],[LowBurden
Threshold]],"Any fee will be at least a medium burden")</f>
        <v>Any fee will be at least a medium burden</v>
      </c>
      <c r="I113" s="118" t="str">
        <f>DoNotChange[[#This Row],[Community]]</f>
        <v xml:space="preserve">Game Creek  </v>
      </c>
      <c r="J113" s="109" t="str">
        <f>IFERROR(DoNotChange[[#This Row],[LowBurden
Annual]], "Any fee will be at least a medium burden")</f>
        <v>Any fee will be at least a medium burden</v>
      </c>
      <c r="K113" s="93" t="str">
        <f>DoNotChange[[#This Row],[Community]]</f>
        <v xml:space="preserve">Game Creek  </v>
      </c>
      <c r="L113" s="102">
        <f>Table1422[[#This Row],[Monthly Fees]]</f>
        <v>0</v>
      </c>
      <c r="M113" s="93" t="str">
        <f>DoNotChange[[#This Row],[Community]]</f>
        <v xml:space="preserve">Game Creek  </v>
      </c>
      <c r="N113" s="102">
        <f>DoNotChange[[#This Row],[Monthly_Fees]]*12</f>
        <v>0</v>
      </c>
      <c r="O113" s="93" t="str">
        <f>DoNotChange[[#This Row],[Community]]</f>
        <v xml:space="preserve">Game Creek  </v>
      </c>
      <c r="P113" s="94" t="str">
        <f>Table1422[[#This Row],[Notes]]</f>
        <v>The water and sewer charges are unknown</v>
      </c>
      <c r="Q113" s="95"/>
      <c r="R113" s="93" t="str">
        <f>DoNotChange[[#This Row],[Community]]</f>
        <v xml:space="preserve">Game Creek  </v>
      </c>
      <c r="S113" s="85" t="e">
        <f>IF(DoNotChange[[#This Row],[Annual_Fees]]/DoNotChange[[#This Row],[IQ1_Average]]&gt;0, DoNotChange[[#This Row],[Annual_Fees]]/DoNotChange[[#This Row],[IQ1_Average]], "Do not know fees")</f>
        <v>#DIV/0!</v>
      </c>
      <c r="T113" s="93" t="str">
        <f>DoNotChange[[#This Row],[Community]]</f>
        <v xml:space="preserve">Game Creek  </v>
      </c>
      <c r="U113" s="85" t="e">
        <f>IF(DoNotChange[[#This Row],[Annual_Fees]]/DoNotChange[[#This Row],[IQ2_Average]]&gt;0, DoNotChange[[#This Row],[Annual_Fees]]/DoNotChange[[#This Row],[IQ2_Average]], "Do not know fees")</f>
        <v>#DIV/0!</v>
      </c>
      <c r="V113" s="93" t="str">
        <f>DoNotChange[[#This Row],[Community]]</f>
        <v xml:space="preserve">Game Creek  </v>
      </c>
      <c r="W113" s="85" t="e">
        <f>IF(DoNotChange[[#This Row],[Annual_Fees]]/DoNotChange[[#This Row],[IQ3_Average]]&gt;0,DoNotChange[[#This Row],[Annual_Fees]]/DoNotChange[[#This Row],[IQ3_Average]], "Do not know fees")</f>
        <v>#DIV/0!</v>
      </c>
      <c r="X113" s="93" t="str">
        <f>DoNotChange[[#This Row],[Community]]</f>
        <v xml:space="preserve">Game Creek  </v>
      </c>
      <c r="Y113" s="85" t="str">
        <f>IFERROR(AVERAGE(DoNotChange[[#This Row],[RI_IQ1]],DoNotChange[[#This Row],[RI_IQ2]],DoNotChange[[#This Row],[RI_IQ3]]),"ERROR")</f>
        <v>ERROR</v>
      </c>
      <c r="Z113" s="93" t="str">
        <f>DoNotChange[[#This Row],[Community]]</f>
        <v xml:space="preserve">Game Creek  </v>
      </c>
      <c r="AA113" s="84" t="e">
        <f>IF(DoNotChange[[#This Row],[SNAP_PercentagePoints]]&gt;20%,1, IF(DoNotChange[[#This Row],[SNAP_PercentagePoints]]&lt;=10%, 3, 2))</f>
        <v>#DIV/0!</v>
      </c>
      <c r="AB113" s="93" t="str">
        <f>DoNotChange[[#This Row],[Community]]</f>
        <v xml:space="preserve">Game Creek  </v>
      </c>
      <c r="AC113" s="84" t="e">
        <f>IF(DoNotChange[[#This Row],[Poverty_PercentagePoints]]&gt;20%,1, IF(DoNotChange[[#This Row],[Poverty_PercentagePoints]]&lt;=10%, 3, 2))</f>
        <v>#DIV/0!</v>
      </c>
      <c r="AD113" s="93" t="str">
        <f>DoNotChange[[#This Row],[Community]]</f>
        <v xml:space="preserve">Game Creek  </v>
      </c>
      <c r="AE113" s="84" t="e">
        <f>IF(DoNotChange[[#This Row],[FTE_PercentagePoints]]&lt;=30%,1, IF(DoNotChange[[#This Row],[FTE_PercentagePoints]]&gt;50%, 3, 2))</f>
        <v>#DIV/0!</v>
      </c>
      <c r="AF113" s="93" t="str">
        <f>DoNotChange[[#This Row],[Community]]</f>
        <v xml:space="preserve">Game Creek  </v>
      </c>
      <c r="AG113" s="86" t="e">
        <f>AVERAGE(DoNotChange[[#This Row],[SNAP_FCI]],DoNotChange[[#This Row],[Poverty_FCI]],DoNotChange[[#This Row],[FTE_FCI]])</f>
        <v>#DIV/0!</v>
      </c>
      <c r="AH113" s="112"/>
      <c r="AI113" s="86" t="e">
        <f>IF(DoNotChange[[#This Row],[Village_FCI]]&gt;2.5, 0.24, IF(DoNotChange[[#This Row],[Village_FCI]]&lt;=1.5, 0.06, 0.15))</f>
        <v>#DIV/0!</v>
      </c>
      <c r="AJ113" s="86" t="e">
        <f>IF(DoNotChange[[#This Row],[Village_FCI]]&gt;2.5, 0.15, IF(DoNotChange[[#This Row],[Village_FCI]]&lt;=1.5, "FALSE", 0.06))</f>
        <v>#DIV/0!</v>
      </c>
      <c r="AK113" s="115" t="e">
        <f>(1/DoNotChange[[#This Row],[IQ1_Average]]+1/DoNotChange[[#This Row],[IQ2_Average]]+1/DoNotChange[[#This Row],[IQ3_Average]])</f>
        <v>#DIV/0!</v>
      </c>
      <c r="AL113"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13" s="84" t="e">
        <f>ROUND(DoNotChange[[#This Row],[MediumBurden
Threshold_Calc]],1)</f>
        <v>#DIV/0!</v>
      </c>
      <c r="AN113" s="88" t="e">
        <f>(DoNotChange[[#This Row],[3RI_Calculation
Medium]]/DoNotChange[[#This Row],[Y = 1/IQ1+1/IQ2+1/IQ3]])/12</f>
        <v>#DIV/0!</v>
      </c>
      <c r="AO113" s="88" t="e">
        <f>DoNotChange[[#This Row],[MediumBurden
Threshold_Calc]]*12</f>
        <v>#DIV/0!</v>
      </c>
      <c r="AP113" s="137" t="e">
        <f>DoNotChange[[#This Row],[LowBurden
Annual]]/12</f>
        <v>#DIV/0!</v>
      </c>
      <c r="AQ113" s="88" t="e">
        <f>(DoNotChange[[#This Row],[3RI_Calculation
Low]]/DoNotChange[[#This Row],[Y = 1/IQ1+1/IQ2+1/IQ3]])</f>
        <v>#DIV/0!</v>
      </c>
      <c r="AR113" s="95"/>
      <c r="AS113" s="93" t="str">
        <f>Table1422[[#This Row],[Community]]</f>
        <v xml:space="preserve">Game Creek  </v>
      </c>
      <c r="AT113" s="87" t="e">
        <f>Table1422[[#This Row],[IQ1_Average]]</f>
        <v>#DIV/0!</v>
      </c>
      <c r="AU113" s="93" t="str">
        <f>DoNotChange[[#This Row],[Community]]</f>
        <v xml:space="preserve">Game Creek  </v>
      </c>
      <c r="AV113" s="96" t="e">
        <f>Table1422[[#This Row],[IQ2_Average]]</f>
        <v>#DIV/0!</v>
      </c>
      <c r="AW113" s="93" t="str">
        <f>DoNotChange[[#This Row],[Community]]</f>
        <v xml:space="preserve">Game Creek  </v>
      </c>
      <c r="AX113" s="97" t="e">
        <f>Table1422[[#This Row],[IQ3_Average]]</f>
        <v>#DIV/0!</v>
      </c>
      <c r="AY113" s="93" t="str">
        <f>DoNotChange[[#This Row],[Community]]</f>
        <v xml:space="preserve">Game Creek  </v>
      </c>
      <c r="AZ113" s="89" t="e">
        <f>Table1422[[#This Row],[SNAP_Average 
(Percentage Points)]]/100</f>
        <v>#DIV/0!</v>
      </c>
      <c r="BA113" s="98" t="str">
        <f>DoNotChange[[#This Row],[Community]]</f>
        <v xml:space="preserve">Game Creek  </v>
      </c>
      <c r="BB113" s="89" t="e">
        <f>Table1422[[#This Row],[Poverty_Average
(Percentage Points)]]/100</f>
        <v>#DIV/0!</v>
      </c>
      <c r="BC113" s="98" t="str">
        <f>DoNotChange[[#This Row],[Community]]</f>
        <v xml:space="preserve">Game Creek  </v>
      </c>
      <c r="BD113" s="89" t="e">
        <f>Table1422[[#This Row],[Full Time Employment_Average
(Percentage Points)]]/100</f>
        <v>#DIV/0!</v>
      </c>
    </row>
    <row r="114" spans="1:56" s="99" customFormat="1" ht="14.25" x14ac:dyDescent="0.25">
      <c r="A114" s="93" t="str">
        <f>DoNotChange[[#This Row],[Community]]</f>
        <v xml:space="preserve">Gateway  </v>
      </c>
      <c r="B11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4" s="93" t="str">
        <f>DoNotChange[[#This Row],[Community]]</f>
        <v xml:space="preserve">Gateway  </v>
      </c>
      <c r="D114" s="109">
        <f>IFERROR(DoNotChange[[#This Row],[Medium Burden Threshold]],"Cannot Calculate")</f>
        <v>631.5</v>
      </c>
      <c r="E114" s="118" t="str">
        <f>DoNotChange[[#This Row],[Community]]</f>
        <v xml:space="preserve">Gateway  </v>
      </c>
      <c r="F114" s="109">
        <f>IFERROR(DoNotChange[[#This Row],[MediumBurden
Annual]], "Cannot Calculate")</f>
        <v>7578.0610093260502</v>
      </c>
      <c r="G114" s="93" t="str">
        <f>DoNotChange[[#This Row],[Community]]</f>
        <v xml:space="preserve">Gateway  </v>
      </c>
      <c r="H114" s="140">
        <f>IFERROR(DoNotChange[[#This Row],[LowBurden
Threshold]],"Any fee will be at least a medium burden")</f>
        <v>394.69067756906514</v>
      </c>
      <c r="I114" s="118" t="str">
        <f>DoNotChange[[#This Row],[Community]]</f>
        <v xml:space="preserve">Gateway  </v>
      </c>
      <c r="J114" s="109">
        <f>IFERROR(DoNotChange[[#This Row],[LowBurden
Annual]], "Any fee will be at least a medium burden")</f>
        <v>4736.2881308287815</v>
      </c>
      <c r="K114" s="93" t="str">
        <f>DoNotChange[[#This Row],[Community]]</f>
        <v xml:space="preserve">Gateway  </v>
      </c>
      <c r="L114" s="102">
        <f>Table1422[[#This Row],[Monthly Fees]]</f>
        <v>0</v>
      </c>
      <c r="M114" s="93" t="str">
        <f>DoNotChange[[#This Row],[Community]]</f>
        <v xml:space="preserve">Gateway  </v>
      </c>
      <c r="N114" s="102">
        <f>DoNotChange[[#This Row],[Monthly_Fees]]*12</f>
        <v>0</v>
      </c>
      <c r="O114" s="93" t="str">
        <f>DoNotChange[[#This Row],[Community]]</f>
        <v xml:space="preserve">Gateway  </v>
      </c>
      <c r="P114" s="94" t="str">
        <f>Table1422[[#This Row],[Notes]]</f>
        <v>The water and sewer charges are unknown</v>
      </c>
      <c r="Q114" s="95"/>
      <c r="R114" s="93" t="str">
        <f>DoNotChange[[#This Row],[Community]]</f>
        <v xml:space="preserve">Gateway  </v>
      </c>
      <c r="S114" s="85" t="str">
        <f>IF(DoNotChange[[#This Row],[Annual_Fees]]/DoNotChange[[#This Row],[IQ1_Average]]&gt;0, DoNotChange[[#This Row],[Annual_Fees]]/DoNotChange[[#This Row],[IQ1_Average]], "Do not know fees")</f>
        <v>Do not know fees</v>
      </c>
      <c r="T114" s="93" t="str">
        <f>DoNotChange[[#This Row],[Community]]</f>
        <v xml:space="preserve">Gateway  </v>
      </c>
      <c r="U114" s="85" t="str">
        <f>IF(DoNotChange[[#This Row],[Annual_Fees]]/DoNotChange[[#This Row],[IQ2_Average]]&gt;0, DoNotChange[[#This Row],[Annual_Fees]]/DoNotChange[[#This Row],[IQ2_Average]], "Do not know fees")</f>
        <v>Do not know fees</v>
      </c>
      <c r="V114" s="93" t="str">
        <f>DoNotChange[[#This Row],[Community]]</f>
        <v xml:space="preserve">Gateway  </v>
      </c>
      <c r="W114" s="85" t="str">
        <f>IF(DoNotChange[[#This Row],[Annual_Fees]]/DoNotChange[[#This Row],[IQ3_Average]]&gt;0,DoNotChange[[#This Row],[Annual_Fees]]/DoNotChange[[#This Row],[IQ3_Average]], "Do not know fees")</f>
        <v>Do not know fees</v>
      </c>
      <c r="X114" s="93" t="str">
        <f>DoNotChange[[#This Row],[Community]]</f>
        <v xml:space="preserve">Gateway  </v>
      </c>
      <c r="Y114" s="85" t="str">
        <f>IFERROR(AVERAGE(DoNotChange[[#This Row],[RI_IQ1]],DoNotChange[[#This Row],[RI_IQ2]],DoNotChange[[#This Row],[RI_IQ3]]),"ERROR")</f>
        <v>ERROR</v>
      </c>
      <c r="Z114" s="93" t="str">
        <f>DoNotChange[[#This Row],[Community]]</f>
        <v xml:space="preserve">Gateway  </v>
      </c>
      <c r="AA114" s="84">
        <f>IF(DoNotChange[[#This Row],[SNAP_PercentagePoints]]&gt;20%,1, IF(DoNotChange[[#This Row],[SNAP_PercentagePoints]]&lt;=10%, 3, 2))</f>
        <v>3</v>
      </c>
      <c r="AB114" s="93" t="str">
        <f>DoNotChange[[#This Row],[Community]]</f>
        <v xml:space="preserve">Gateway  </v>
      </c>
      <c r="AC114" s="84">
        <f>IF(DoNotChange[[#This Row],[Poverty_PercentagePoints]]&gt;20%,1, IF(DoNotChange[[#This Row],[Poverty_PercentagePoints]]&lt;=10%, 3, 2))</f>
        <v>2</v>
      </c>
      <c r="AD114" s="93" t="str">
        <f>DoNotChange[[#This Row],[Community]]</f>
        <v xml:space="preserve">Gateway  </v>
      </c>
      <c r="AE114" s="84">
        <f>IF(DoNotChange[[#This Row],[FTE_PercentagePoints]]&lt;=30%,1, IF(DoNotChange[[#This Row],[FTE_PercentagePoints]]&gt;50%, 3, 2))</f>
        <v>3</v>
      </c>
      <c r="AF114" s="93" t="str">
        <f>DoNotChange[[#This Row],[Community]]</f>
        <v xml:space="preserve">Gateway  </v>
      </c>
      <c r="AG114" s="86">
        <f>AVERAGE(DoNotChange[[#This Row],[SNAP_FCI]],DoNotChange[[#This Row],[Poverty_FCI]],DoNotChange[[#This Row],[FTE_FCI]])</f>
        <v>2.6666666666666665</v>
      </c>
      <c r="AH114" s="112"/>
      <c r="AI114" s="86">
        <f>IF(DoNotChange[[#This Row],[Village_FCI]]&gt;2.5, 0.24, IF(DoNotChange[[#This Row],[Village_FCI]]&lt;=1.5, 0.06, 0.15))</f>
        <v>0.24</v>
      </c>
      <c r="AJ114" s="86">
        <f>IF(DoNotChange[[#This Row],[Village_FCI]]&gt;2.5, 0.15, IF(DoNotChange[[#This Row],[Village_FCI]]&lt;=1.5, "FALSE", 0.06))</f>
        <v>0.15</v>
      </c>
      <c r="AK114" s="115">
        <f>(1/DoNotChange[[#This Row],[IQ1_Average]]+1/DoNotChange[[#This Row],[IQ2_Average]]+1/DoNotChange[[#This Row],[IQ3_Average]])</f>
        <v>3.1670370521514742E-5</v>
      </c>
      <c r="AL11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4" s="84">
        <f>ROUND(DoNotChange[[#This Row],[MediumBurden
Threshold_Calc]],1)</f>
        <v>631.5</v>
      </c>
      <c r="AN114" s="88">
        <f>(DoNotChange[[#This Row],[3RI_Calculation
Medium]]/DoNotChange[[#This Row],[Y = 1/IQ1+1/IQ2+1/IQ3]])/12</f>
        <v>631.50508411050419</v>
      </c>
      <c r="AO114" s="88">
        <f>DoNotChange[[#This Row],[MediumBurden
Threshold_Calc]]*12</f>
        <v>7578.0610093260502</v>
      </c>
      <c r="AP114" s="137">
        <f>DoNotChange[[#This Row],[LowBurden
Annual]]/12</f>
        <v>394.69067756906514</v>
      </c>
      <c r="AQ114" s="88">
        <f>(DoNotChange[[#This Row],[3RI_Calculation
Low]]/DoNotChange[[#This Row],[Y = 1/IQ1+1/IQ2+1/IQ3]])</f>
        <v>4736.2881308287815</v>
      </c>
      <c r="AR114" s="95"/>
      <c r="AS114" s="93" t="str">
        <f>Table1422[[#This Row],[Community]]</f>
        <v xml:space="preserve">Gateway  </v>
      </c>
      <c r="AT114" s="87">
        <f>Table1422[[#This Row],[IQ1_Average]]</f>
        <v>68044</v>
      </c>
      <c r="AU114" s="93" t="str">
        <f>DoNotChange[[#This Row],[Community]]</f>
        <v xml:space="preserve">Gateway  </v>
      </c>
      <c r="AV114" s="96">
        <f>Table1422[[#This Row],[IQ2_Average]]</f>
        <v>100488.2</v>
      </c>
      <c r="AW114" s="93" t="str">
        <f>DoNotChange[[#This Row],[Community]]</f>
        <v xml:space="preserve">Gateway  </v>
      </c>
      <c r="AX114" s="97">
        <f>Table1422[[#This Row],[IQ3_Average]]</f>
        <v>142397.79999999999</v>
      </c>
      <c r="AY114" s="93" t="str">
        <f>DoNotChange[[#This Row],[Community]]</f>
        <v xml:space="preserve">Gateway  </v>
      </c>
      <c r="AZ114" s="89">
        <f>Table1422[[#This Row],[SNAP_Average 
(Percentage Points)]]/100</f>
        <v>4.4199999999999996E-2</v>
      </c>
      <c r="BA114" s="98" t="str">
        <f>DoNotChange[[#This Row],[Community]]</f>
        <v xml:space="preserve">Gateway  </v>
      </c>
      <c r="BB114" s="89">
        <f>Table1422[[#This Row],[Poverty_Average
(Percentage Points)]]/100</f>
        <v>0.12839999999999999</v>
      </c>
      <c r="BC114" s="98" t="str">
        <f>DoNotChange[[#This Row],[Community]]</f>
        <v xml:space="preserve">Gateway  </v>
      </c>
      <c r="BD114" s="89">
        <f>Table1422[[#This Row],[Full Time Employment_Average
(Percentage Points)]]/100</f>
        <v>0.69599999999999995</v>
      </c>
    </row>
    <row r="115" spans="1:56" s="99" customFormat="1" x14ac:dyDescent="0.25">
      <c r="A115" s="93" t="str">
        <f>DoNotChange[[#This Row],[Community]]</f>
        <v xml:space="preserve">Glacier View  </v>
      </c>
      <c r="B11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5" s="93" t="str">
        <f>DoNotChange[[#This Row],[Community]]</f>
        <v xml:space="preserve">Glacier View  </v>
      </c>
      <c r="D115" s="109">
        <f>IFERROR(DoNotChange[[#This Row],[Medium Burden Threshold]],"Cannot Calculate")</f>
        <v>138.19999999999999</v>
      </c>
      <c r="E115" s="118" t="str">
        <f>DoNotChange[[#This Row],[Community]]</f>
        <v xml:space="preserve">Glacier View  </v>
      </c>
      <c r="F115" s="109">
        <f>IFERROR(DoNotChange[[#This Row],[MediumBurden
Annual]], "Cannot Calculate")</f>
        <v>1658.1562084586603</v>
      </c>
      <c r="G115" s="93" t="str">
        <f>DoNotChange[[#This Row],[Community]]</f>
        <v xml:space="preserve">Glacier View  </v>
      </c>
      <c r="H115" s="140">
        <f>IFERROR(DoNotChange[[#This Row],[LowBurden
Threshold]],"Any fee will be at least a medium burden")</f>
        <v>86.362302523888559</v>
      </c>
      <c r="I115" s="118" t="str">
        <f>DoNotChange[[#This Row],[Community]]</f>
        <v xml:space="preserve">Glacier View  </v>
      </c>
      <c r="J115" s="109">
        <f>IFERROR(DoNotChange[[#This Row],[LowBurden
Annual]], "Any fee will be at least a medium burden")</f>
        <v>1036.3476302866627</v>
      </c>
      <c r="K115" s="93" t="str">
        <f>DoNotChange[[#This Row],[Community]]</f>
        <v xml:space="preserve">Glacier View  </v>
      </c>
      <c r="L115" s="102">
        <f>Table1422[[#This Row],[Monthly Fees]]</f>
        <v>0</v>
      </c>
      <c r="M115" s="93" t="str">
        <f>DoNotChange[[#This Row],[Community]]</f>
        <v xml:space="preserve">Glacier View  </v>
      </c>
      <c r="N115" s="102">
        <f>DoNotChange[[#This Row],[Monthly_Fees]]*12</f>
        <v>0</v>
      </c>
      <c r="O115" s="93" t="str">
        <f>DoNotChange[[#This Row],[Community]]</f>
        <v xml:space="preserve">Glacier View  </v>
      </c>
      <c r="P115" s="94" t="str">
        <f>Table1422[[#This Row],[Notes]]</f>
        <v>The water and sewer charges are unknown</v>
      </c>
      <c r="Q115" s="95"/>
      <c r="R115" s="93" t="str">
        <f>DoNotChange[[#This Row],[Community]]</f>
        <v xml:space="preserve">Glacier View  </v>
      </c>
      <c r="S115" s="85" t="str">
        <f>IF(DoNotChange[[#This Row],[Annual_Fees]]/DoNotChange[[#This Row],[IQ1_Average]]&gt;0, DoNotChange[[#This Row],[Annual_Fees]]/DoNotChange[[#This Row],[IQ1_Average]], "Do not know fees")</f>
        <v>Do not know fees</v>
      </c>
      <c r="T115" s="93" t="str">
        <f>DoNotChange[[#This Row],[Community]]</f>
        <v xml:space="preserve">Glacier View  </v>
      </c>
      <c r="U115" s="85" t="str">
        <f>IF(DoNotChange[[#This Row],[Annual_Fees]]/DoNotChange[[#This Row],[IQ2_Average]]&gt;0, DoNotChange[[#This Row],[Annual_Fees]]/DoNotChange[[#This Row],[IQ2_Average]], "Do not know fees")</f>
        <v>Do not know fees</v>
      </c>
      <c r="V115" s="93" t="str">
        <f>DoNotChange[[#This Row],[Community]]</f>
        <v xml:space="preserve">Glacier View  </v>
      </c>
      <c r="W115" s="85" t="str">
        <f>IF(DoNotChange[[#This Row],[Annual_Fees]]/DoNotChange[[#This Row],[IQ3_Average]]&gt;0,DoNotChange[[#This Row],[Annual_Fees]]/DoNotChange[[#This Row],[IQ3_Average]], "Do not know fees")</f>
        <v>Do not know fees</v>
      </c>
      <c r="X115" s="93" t="str">
        <f>DoNotChange[[#This Row],[Community]]</f>
        <v xml:space="preserve">Glacier View  </v>
      </c>
      <c r="Y115" s="85" t="str">
        <f>IFERROR(AVERAGE(DoNotChange[[#This Row],[RI_IQ1]],DoNotChange[[#This Row],[RI_IQ2]],DoNotChange[[#This Row],[RI_IQ3]]),"ERROR")</f>
        <v>ERROR</v>
      </c>
      <c r="Z115" s="93" t="str">
        <f>DoNotChange[[#This Row],[Community]]</f>
        <v xml:space="preserve">Glacier View  </v>
      </c>
      <c r="AA115" s="84">
        <f>IF(DoNotChange[[#This Row],[SNAP_PercentagePoints]]&gt;20%,1, IF(DoNotChange[[#This Row],[SNAP_PercentagePoints]]&lt;=10%, 3, 2))</f>
        <v>3</v>
      </c>
      <c r="AB115" s="93" t="str">
        <f>DoNotChange[[#This Row],[Community]]</f>
        <v xml:space="preserve">Glacier View  </v>
      </c>
      <c r="AC115" s="84">
        <f>IF(DoNotChange[[#This Row],[Poverty_PercentagePoints]]&gt;20%,1, IF(DoNotChange[[#This Row],[Poverty_PercentagePoints]]&lt;=10%, 3, 2))</f>
        <v>2</v>
      </c>
      <c r="AD115" s="93" t="str">
        <f>DoNotChange[[#This Row],[Community]]</f>
        <v xml:space="preserve">Glacier View  </v>
      </c>
      <c r="AE115" s="84">
        <f>IF(DoNotChange[[#This Row],[FTE_PercentagePoints]]&lt;=30%,1, IF(DoNotChange[[#This Row],[FTE_PercentagePoints]]&gt;50%, 3, 2))</f>
        <v>3</v>
      </c>
      <c r="AF115" s="93" t="str">
        <f>DoNotChange[[#This Row],[Community]]</f>
        <v xml:space="preserve">Glacier View  </v>
      </c>
      <c r="AG115" s="86">
        <f>AVERAGE(DoNotChange[[#This Row],[SNAP_FCI]],DoNotChange[[#This Row],[Poverty_FCI]],DoNotChange[[#This Row],[FTE_FCI]])</f>
        <v>2.6666666666666665</v>
      </c>
      <c r="AH115" s="112"/>
      <c r="AI115" s="86">
        <f>IF(DoNotChange[[#This Row],[Village_FCI]]&gt;2.5, 0.24, IF(DoNotChange[[#This Row],[Village_FCI]]&lt;=1.5, 0.06, 0.15))</f>
        <v>0.24</v>
      </c>
      <c r="AJ115" s="86">
        <f>IF(DoNotChange[[#This Row],[Village_FCI]]&gt;2.5, 0.15, IF(DoNotChange[[#This Row],[Village_FCI]]&lt;=1.5, "FALSE", 0.06))</f>
        <v>0.15</v>
      </c>
      <c r="AK115" s="115">
        <f>(1/DoNotChange[[#This Row],[IQ1_Average]]+1/DoNotChange[[#This Row],[IQ2_Average]]+1/DoNotChange[[#This Row],[IQ3_Average]])</f>
        <v>1.447390775221908E-4</v>
      </c>
      <c r="AL11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5" s="84">
        <f>ROUND(DoNotChange[[#This Row],[MediumBurden
Threshold_Calc]],1)</f>
        <v>138.19999999999999</v>
      </c>
      <c r="AN115" s="88">
        <f>(DoNotChange[[#This Row],[3RI_Calculation
Medium]]/DoNotChange[[#This Row],[Y = 1/IQ1+1/IQ2+1/IQ3]])/12</f>
        <v>138.17968403822169</v>
      </c>
      <c r="AO115" s="88">
        <f>DoNotChange[[#This Row],[MediumBurden
Threshold_Calc]]*12</f>
        <v>1658.1562084586603</v>
      </c>
      <c r="AP115" s="137">
        <f>DoNotChange[[#This Row],[LowBurden
Annual]]/12</f>
        <v>86.362302523888559</v>
      </c>
      <c r="AQ115" s="88">
        <f>(DoNotChange[[#This Row],[3RI_Calculation
Low]]/DoNotChange[[#This Row],[Y = 1/IQ1+1/IQ2+1/IQ3]])</f>
        <v>1036.3476302866627</v>
      </c>
      <c r="AR115" s="95"/>
      <c r="AS115" s="93" t="str">
        <f>Table1422[[#This Row],[Community]]</f>
        <v xml:space="preserve">Glacier View  </v>
      </c>
      <c r="AT115" s="87">
        <f>Table1422[[#This Row],[IQ1_Average]]</f>
        <v>11746.8</v>
      </c>
      <c r="AU115" s="93" t="str">
        <f>DoNotChange[[#This Row],[Community]]</f>
        <v xml:space="preserve">Glacier View  </v>
      </c>
      <c r="AV115" s="96">
        <f>Table1422[[#This Row],[IQ2_Average]]</f>
        <v>26130.2</v>
      </c>
      <c r="AW115" s="93" t="str">
        <f>DoNotChange[[#This Row],[Community]]</f>
        <v xml:space="preserve">Glacier View  </v>
      </c>
      <c r="AX115" s="97">
        <f>Table1422[[#This Row],[IQ3_Average]]</f>
        <v>46861.2</v>
      </c>
      <c r="AY115" s="93" t="str">
        <f>DoNotChange[[#This Row],[Community]]</f>
        <v xml:space="preserve">Glacier View  </v>
      </c>
      <c r="AZ115" s="89">
        <f>Table1422[[#This Row],[SNAP_Average 
(Percentage Points)]]/100</f>
        <v>3.3399999999999999E-2</v>
      </c>
      <c r="BA115" s="98" t="str">
        <f>DoNotChange[[#This Row],[Community]]</f>
        <v xml:space="preserve">Glacier View  </v>
      </c>
      <c r="BB115" s="89">
        <f>Table1422[[#This Row],[Poverty_Average
(Percentage Points)]]/100</f>
        <v>0.12775</v>
      </c>
      <c r="BC115" s="98" t="str">
        <f>DoNotChange[[#This Row],[Community]]</f>
        <v xml:space="preserve">Glacier View  </v>
      </c>
      <c r="BD115" s="89">
        <f>Table1422[[#This Row],[Full Time Employment_Average
(Percentage Points)]]/100</f>
        <v>0.51700000000000002</v>
      </c>
    </row>
    <row r="116" spans="1:56" s="99" customFormat="1" x14ac:dyDescent="0.25">
      <c r="A116" s="93" t="str">
        <f>DoNotChange[[#This Row],[Community]]</f>
        <v xml:space="preserve">Glennallen  </v>
      </c>
      <c r="B11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6" s="93" t="str">
        <f>DoNotChange[[#This Row],[Community]]</f>
        <v xml:space="preserve">Glennallen  </v>
      </c>
      <c r="D116" s="109">
        <f>IFERROR(DoNotChange[[#This Row],[Medium Burden Threshold]],"Cannot Calculate")</f>
        <v>472.1</v>
      </c>
      <c r="E116" s="118" t="str">
        <f>DoNotChange[[#This Row],[Community]]</f>
        <v xml:space="preserve">Glennallen  </v>
      </c>
      <c r="F116" s="109">
        <f>IFERROR(DoNotChange[[#This Row],[MediumBurden
Annual]], "Cannot Calculate")</f>
        <v>5665.6692369686216</v>
      </c>
      <c r="G116" s="93" t="str">
        <f>DoNotChange[[#This Row],[Community]]</f>
        <v xml:space="preserve">Glennallen  </v>
      </c>
      <c r="H116" s="140">
        <f>IFERROR(DoNotChange[[#This Row],[LowBurden
Threshold]],"Any fee will be at least a medium burden")</f>
        <v>295.08693942544903</v>
      </c>
      <c r="I116" s="118" t="str">
        <f>DoNotChange[[#This Row],[Community]]</f>
        <v xml:space="preserve">Glennallen  </v>
      </c>
      <c r="J116" s="109">
        <f>IFERROR(DoNotChange[[#This Row],[LowBurden
Annual]], "Any fee will be at least a medium burden")</f>
        <v>3541.0432731053884</v>
      </c>
      <c r="K116" s="93" t="str">
        <f>DoNotChange[[#This Row],[Community]]</f>
        <v xml:space="preserve">Glennallen  </v>
      </c>
      <c r="L116" s="102">
        <f>Table1422[[#This Row],[Monthly Fees]]</f>
        <v>0</v>
      </c>
      <c r="M116" s="93" t="str">
        <f>DoNotChange[[#This Row],[Community]]</f>
        <v xml:space="preserve">Glennallen  </v>
      </c>
      <c r="N116" s="102">
        <f>DoNotChange[[#This Row],[Monthly_Fees]]*12</f>
        <v>0</v>
      </c>
      <c r="O116" s="93" t="str">
        <f>DoNotChange[[#This Row],[Community]]</f>
        <v xml:space="preserve">Glennallen  </v>
      </c>
      <c r="P116" s="94" t="str">
        <f>Table1422[[#This Row],[Notes]]</f>
        <v>The water and sewer charges are unknown</v>
      </c>
      <c r="Q116" s="95"/>
      <c r="R116" s="93" t="str">
        <f>DoNotChange[[#This Row],[Community]]</f>
        <v xml:space="preserve">Glennallen  </v>
      </c>
      <c r="S116" s="85" t="str">
        <f>IF(DoNotChange[[#This Row],[Annual_Fees]]/DoNotChange[[#This Row],[IQ1_Average]]&gt;0, DoNotChange[[#This Row],[Annual_Fees]]/DoNotChange[[#This Row],[IQ1_Average]], "Do not know fees")</f>
        <v>Do not know fees</v>
      </c>
      <c r="T116" s="93" t="str">
        <f>DoNotChange[[#This Row],[Community]]</f>
        <v xml:space="preserve">Glennallen  </v>
      </c>
      <c r="U116" s="85" t="str">
        <f>IF(DoNotChange[[#This Row],[Annual_Fees]]/DoNotChange[[#This Row],[IQ2_Average]]&gt;0, DoNotChange[[#This Row],[Annual_Fees]]/DoNotChange[[#This Row],[IQ2_Average]], "Do not know fees")</f>
        <v>Do not know fees</v>
      </c>
      <c r="V116" s="93" t="str">
        <f>DoNotChange[[#This Row],[Community]]</f>
        <v xml:space="preserve">Glennallen  </v>
      </c>
      <c r="W116" s="85" t="str">
        <f>IF(DoNotChange[[#This Row],[Annual_Fees]]/DoNotChange[[#This Row],[IQ3_Average]]&gt;0,DoNotChange[[#This Row],[Annual_Fees]]/DoNotChange[[#This Row],[IQ3_Average]], "Do not know fees")</f>
        <v>Do not know fees</v>
      </c>
      <c r="X116" s="93" t="str">
        <f>DoNotChange[[#This Row],[Community]]</f>
        <v xml:space="preserve">Glennallen  </v>
      </c>
      <c r="Y116" s="85" t="str">
        <f>IFERROR(AVERAGE(DoNotChange[[#This Row],[RI_IQ1]],DoNotChange[[#This Row],[RI_IQ2]],DoNotChange[[#This Row],[RI_IQ3]]),"ERROR")</f>
        <v>ERROR</v>
      </c>
      <c r="Z116" s="93" t="str">
        <f>DoNotChange[[#This Row],[Community]]</f>
        <v xml:space="preserve">Glennallen  </v>
      </c>
      <c r="AA116" s="84">
        <f>IF(DoNotChange[[#This Row],[SNAP_PercentagePoints]]&gt;20%,1, IF(DoNotChange[[#This Row],[SNAP_PercentagePoints]]&lt;=10%, 3, 2))</f>
        <v>3</v>
      </c>
      <c r="AB116" s="93" t="str">
        <f>DoNotChange[[#This Row],[Community]]</f>
        <v xml:space="preserve">Glennallen  </v>
      </c>
      <c r="AC116" s="84">
        <f>IF(DoNotChange[[#This Row],[Poverty_PercentagePoints]]&gt;20%,1, IF(DoNotChange[[#This Row],[Poverty_PercentagePoints]]&lt;=10%, 3, 2))</f>
        <v>3</v>
      </c>
      <c r="AD116" s="93" t="str">
        <f>DoNotChange[[#This Row],[Community]]</f>
        <v xml:space="preserve">Glennallen  </v>
      </c>
      <c r="AE116" s="84">
        <f>IF(DoNotChange[[#This Row],[FTE_PercentagePoints]]&lt;=30%,1, IF(DoNotChange[[#This Row],[FTE_PercentagePoints]]&gt;50%, 3, 2))</f>
        <v>3</v>
      </c>
      <c r="AF116" s="93" t="str">
        <f>DoNotChange[[#This Row],[Community]]</f>
        <v xml:space="preserve">Glennallen  </v>
      </c>
      <c r="AG116" s="86">
        <f>AVERAGE(DoNotChange[[#This Row],[SNAP_FCI]],DoNotChange[[#This Row],[Poverty_FCI]],DoNotChange[[#This Row],[FTE_FCI]])</f>
        <v>3</v>
      </c>
      <c r="AH116" s="112"/>
      <c r="AI116" s="86">
        <f>IF(DoNotChange[[#This Row],[Village_FCI]]&gt;2.5, 0.24, IF(DoNotChange[[#This Row],[Village_FCI]]&lt;=1.5, 0.06, 0.15))</f>
        <v>0.24</v>
      </c>
      <c r="AJ116" s="86">
        <f>IF(DoNotChange[[#This Row],[Village_FCI]]&gt;2.5, 0.15, IF(DoNotChange[[#This Row],[Village_FCI]]&lt;=1.5, "FALSE", 0.06))</f>
        <v>0.15</v>
      </c>
      <c r="AK116" s="115">
        <f>(1/DoNotChange[[#This Row],[IQ1_Average]]+1/DoNotChange[[#This Row],[IQ2_Average]]+1/DoNotChange[[#This Row],[IQ3_Average]])</f>
        <v>4.2360397326761418E-5</v>
      </c>
      <c r="AL11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16" s="84">
        <f>ROUND(DoNotChange[[#This Row],[MediumBurden
Threshold_Calc]],1)</f>
        <v>472.1</v>
      </c>
      <c r="AN116" s="88">
        <f>(DoNotChange[[#This Row],[3RI_Calculation
Medium]]/DoNotChange[[#This Row],[Y = 1/IQ1+1/IQ2+1/IQ3]])/12</f>
        <v>472.13910308071848</v>
      </c>
      <c r="AO116" s="88">
        <f>DoNotChange[[#This Row],[MediumBurden
Threshold_Calc]]*12</f>
        <v>5665.6692369686216</v>
      </c>
      <c r="AP116" s="137">
        <f>DoNotChange[[#This Row],[LowBurden
Annual]]/12</f>
        <v>295.08693942544903</v>
      </c>
      <c r="AQ116" s="88">
        <f>(DoNotChange[[#This Row],[3RI_Calculation
Low]]/DoNotChange[[#This Row],[Y = 1/IQ1+1/IQ2+1/IQ3]])</f>
        <v>3541.0432731053884</v>
      </c>
      <c r="AR116" s="95"/>
      <c r="AS116" s="93" t="str">
        <f>Table1422[[#This Row],[Community]]</f>
        <v xml:space="preserve">Glennallen  </v>
      </c>
      <c r="AT116" s="87">
        <f>Table1422[[#This Row],[IQ1_Average]]</f>
        <v>61059</v>
      </c>
      <c r="AU116" s="93" t="str">
        <f>DoNotChange[[#This Row],[Community]]</f>
        <v xml:space="preserve">Glennallen  </v>
      </c>
      <c r="AV116" s="96">
        <f>Table1422[[#This Row],[IQ2_Average]]</f>
        <v>69659.399999999994</v>
      </c>
      <c r="AW116" s="93" t="str">
        <f>DoNotChange[[#This Row],[Community]]</f>
        <v xml:space="preserve">Glennallen  </v>
      </c>
      <c r="AX116" s="97">
        <f>Table1422[[#This Row],[IQ3_Average]]</f>
        <v>86005</v>
      </c>
      <c r="AY116" s="93" t="str">
        <f>DoNotChange[[#This Row],[Community]]</f>
        <v xml:space="preserve">Glennallen  </v>
      </c>
      <c r="AZ116" s="89">
        <f>Table1422[[#This Row],[SNAP_Average 
(Percentage Points)]]/100</f>
        <v>5.1799999999999999E-2</v>
      </c>
      <c r="BA116" s="98" t="str">
        <f>DoNotChange[[#This Row],[Community]]</f>
        <v xml:space="preserve">Glennallen  </v>
      </c>
      <c r="BB116" s="89">
        <f>Table1422[[#This Row],[Poverty_Average
(Percentage Points)]]/100</f>
        <v>1.9E-2</v>
      </c>
      <c r="BC116" s="98" t="str">
        <f>DoNotChange[[#This Row],[Community]]</f>
        <v xml:space="preserve">Glennallen  </v>
      </c>
      <c r="BD116" s="89">
        <f>Table1422[[#This Row],[Full Time Employment_Average
(Percentage Points)]]/100</f>
        <v>0.72120000000000006</v>
      </c>
    </row>
    <row r="117" spans="1:56" s="99" customFormat="1" x14ac:dyDescent="0.25">
      <c r="A117" s="93" t="str">
        <f>DoNotChange[[#This Row],[Community]]</f>
        <v xml:space="preserve">Goldstream  </v>
      </c>
      <c r="B11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17" s="93" t="str">
        <f>DoNotChange[[#This Row],[Community]]</f>
        <v xml:space="preserve">Goldstream  </v>
      </c>
      <c r="D117" s="109">
        <f>IFERROR(DoNotChange[[#This Row],[Medium Burden Threshold]],"Cannot Calculate")</f>
        <v>208</v>
      </c>
      <c r="E117" s="118" t="str">
        <f>DoNotChange[[#This Row],[Community]]</f>
        <v xml:space="preserve">Goldstream  </v>
      </c>
      <c r="F117" s="109">
        <f>IFERROR(DoNotChange[[#This Row],[MediumBurden
Annual]], "Cannot Calculate")</f>
        <v>2495.8867523159392</v>
      </c>
      <c r="G117" s="93" t="str">
        <f>DoNotChange[[#This Row],[Community]]</f>
        <v xml:space="preserve">Goldstream  </v>
      </c>
      <c r="H117" s="140">
        <f>IFERROR(DoNotChange[[#This Row],[LowBurden
Threshold]],"Any fee will be at least a medium burden")</f>
        <v>83.196225077197965</v>
      </c>
      <c r="I117" s="118" t="str">
        <f>DoNotChange[[#This Row],[Community]]</f>
        <v xml:space="preserve">Goldstream  </v>
      </c>
      <c r="J117" s="109">
        <f>IFERROR(DoNotChange[[#This Row],[LowBurden
Annual]], "Any fee will be at least a medium burden")</f>
        <v>998.35470092637559</v>
      </c>
      <c r="K117" s="93" t="str">
        <f>DoNotChange[[#This Row],[Community]]</f>
        <v xml:space="preserve">Goldstream  </v>
      </c>
      <c r="L117" s="102">
        <f>Table1422[[#This Row],[Monthly Fees]]</f>
        <v>0</v>
      </c>
      <c r="M117" s="93" t="str">
        <f>DoNotChange[[#This Row],[Community]]</f>
        <v xml:space="preserve">Goldstream  </v>
      </c>
      <c r="N117" s="102">
        <f>DoNotChange[[#This Row],[Monthly_Fees]]*12</f>
        <v>0</v>
      </c>
      <c r="O117" s="93" t="str">
        <f>DoNotChange[[#This Row],[Community]]</f>
        <v xml:space="preserve">Goldstream  </v>
      </c>
      <c r="P117" s="94" t="str">
        <f>Table1422[[#This Row],[Notes]]</f>
        <v>The water and sewer charges are unknown</v>
      </c>
      <c r="Q117" s="95"/>
      <c r="R117" s="93" t="str">
        <f>DoNotChange[[#This Row],[Community]]</f>
        <v xml:space="preserve">Goldstream  </v>
      </c>
      <c r="S117" s="85" t="str">
        <f>IF(DoNotChange[[#This Row],[Annual_Fees]]/DoNotChange[[#This Row],[IQ1_Average]]&gt;0, DoNotChange[[#This Row],[Annual_Fees]]/DoNotChange[[#This Row],[IQ1_Average]], "Do not know fees")</f>
        <v>Do not know fees</v>
      </c>
      <c r="T117" s="93" t="str">
        <f>DoNotChange[[#This Row],[Community]]</f>
        <v xml:space="preserve">Goldstream  </v>
      </c>
      <c r="U117" s="85" t="str">
        <f>IF(DoNotChange[[#This Row],[Annual_Fees]]/DoNotChange[[#This Row],[IQ2_Average]]&gt;0, DoNotChange[[#This Row],[Annual_Fees]]/DoNotChange[[#This Row],[IQ2_Average]], "Do not know fees")</f>
        <v>Do not know fees</v>
      </c>
      <c r="V117" s="93" t="str">
        <f>DoNotChange[[#This Row],[Community]]</f>
        <v xml:space="preserve">Goldstream  </v>
      </c>
      <c r="W117" s="85" t="str">
        <f>IF(DoNotChange[[#This Row],[Annual_Fees]]/DoNotChange[[#This Row],[IQ3_Average]]&gt;0,DoNotChange[[#This Row],[Annual_Fees]]/DoNotChange[[#This Row],[IQ3_Average]], "Do not know fees")</f>
        <v>Do not know fees</v>
      </c>
      <c r="X117" s="93" t="str">
        <f>DoNotChange[[#This Row],[Community]]</f>
        <v xml:space="preserve">Goldstream  </v>
      </c>
      <c r="Y117" s="85" t="str">
        <f>IFERROR(AVERAGE(DoNotChange[[#This Row],[RI_IQ1]],DoNotChange[[#This Row],[RI_IQ2]],DoNotChange[[#This Row],[RI_IQ3]]),"ERROR")</f>
        <v>ERROR</v>
      </c>
      <c r="Z117" s="93" t="str">
        <f>DoNotChange[[#This Row],[Community]]</f>
        <v xml:space="preserve">Goldstream  </v>
      </c>
      <c r="AA117" s="84">
        <f>IF(DoNotChange[[#This Row],[SNAP_PercentagePoints]]&gt;20%,1, IF(DoNotChange[[#This Row],[SNAP_PercentagePoints]]&lt;=10%, 3, 2))</f>
        <v>3</v>
      </c>
      <c r="AB117" s="93" t="str">
        <f>DoNotChange[[#This Row],[Community]]</f>
        <v xml:space="preserve">Goldstream  </v>
      </c>
      <c r="AC117" s="84">
        <f>IF(DoNotChange[[#This Row],[Poverty_PercentagePoints]]&gt;20%,1, IF(DoNotChange[[#This Row],[Poverty_PercentagePoints]]&lt;=10%, 3, 2))</f>
        <v>2</v>
      </c>
      <c r="AD117" s="93" t="str">
        <f>DoNotChange[[#This Row],[Community]]</f>
        <v xml:space="preserve">Goldstream  </v>
      </c>
      <c r="AE117" s="84">
        <f>IF(DoNotChange[[#This Row],[FTE_PercentagePoints]]&lt;=30%,1, IF(DoNotChange[[#This Row],[FTE_PercentagePoints]]&gt;50%, 3, 2))</f>
        <v>2</v>
      </c>
      <c r="AF117" s="93" t="str">
        <f>DoNotChange[[#This Row],[Community]]</f>
        <v xml:space="preserve">Goldstream  </v>
      </c>
      <c r="AG117" s="86">
        <f>AVERAGE(DoNotChange[[#This Row],[SNAP_FCI]],DoNotChange[[#This Row],[Poverty_FCI]],DoNotChange[[#This Row],[FTE_FCI]])</f>
        <v>2.3333333333333335</v>
      </c>
      <c r="AH117" s="112"/>
      <c r="AI117" s="86">
        <f>IF(DoNotChange[[#This Row],[Village_FCI]]&gt;2.5, 0.24, IF(DoNotChange[[#This Row],[Village_FCI]]&lt;=1.5, 0.06, 0.15))</f>
        <v>0.15</v>
      </c>
      <c r="AJ117" s="86">
        <f>IF(DoNotChange[[#This Row],[Village_FCI]]&gt;2.5, 0.15, IF(DoNotChange[[#This Row],[Village_FCI]]&lt;=1.5, "FALSE", 0.06))</f>
        <v>0.06</v>
      </c>
      <c r="AK117" s="115">
        <f>(1/DoNotChange[[#This Row],[IQ1_Average]]+1/DoNotChange[[#This Row],[IQ2_Average]]+1/DoNotChange[[#This Row],[IQ3_Average]])</f>
        <v>6.0098880632630728E-5</v>
      </c>
      <c r="AL11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7" s="84">
        <f>ROUND(DoNotChange[[#This Row],[MediumBurden
Threshold_Calc]],1)</f>
        <v>208</v>
      </c>
      <c r="AN117" s="88">
        <f>(DoNotChange[[#This Row],[3RI_Calculation
Medium]]/DoNotChange[[#This Row],[Y = 1/IQ1+1/IQ2+1/IQ3]])/12</f>
        <v>207.99056269299493</v>
      </c>
      <c r="AO117" s="88">
        <f>DoNotChange[[#This Row],[MediumBurden
Threshold_Calc]]*12</f>
        <v>2495.8867523159392</v>
      </c>
      <c r="AP117" s="137">
        <f>DoNotChange[[#This Row],[LowBurden
Annual]]/12</f>
        <v>83.196225077197965</v>
      </c>
      <c r="AQ117" s="88">
        <f>(DoNotChange[[#This Row],[3RI_Calculation
Low]]/DoNotChange[[#This Row],[Y = 1/IQ1+1/IQ2+1/IQ3]])</f>
        <v>998.35470092637559</v>
      </c>
      <c r="AR117" s="95"/>
      <c r="AS117" s="93" t="str">
        <f>Table1422[[#This Row],[Community]]</f>
        <v xml:space="preserve">Goldstream  </v>
      </c>
      <c r="AT117" s="87">
        <f>Table1422[[#This Row],[IQ1_Average]]</f>
        <v>29082.799999999999</v>
      </c>
      <c r="AU117" s="93" t="str">
        <f>DoNotChange[[#This Row],[Community]]</f>
        <v xml:space="preserve">Goldstream  </v>
      </c>
      <c r="AV117" s="96">
        <f>Table1422[[#This Row],[IQ2_Average]]</f>
        <v>66864</v>
      </c>
      <c r="AW117" s="93" t="str">
        <f>DoNotChange[[#This Row],[Community]]</f>
        <v xml:space="preserve">Goldstream  </v>
      </c>
      <c r="AX117" s="97">
        <f>Table1422[[#This Row],[IQ3_Average]]</f>
        <v>92949.2</v>
      </c>
      <c r="AY117" s="93" t="str">
        <f>DoNotChange[[#This Row],[Community]]</f>
        <v xml:space="preserve">Goldstream  </v>
      </c>
      <c r="AZ117" s="89">
        <f>Table1422[[#This Row],[SNAP_Average 
(Percentage Points)]]/100</f>
        <v>2.5999999999999999E-3</v>
      </c>
      <c r="BA117" s="98" t="str">
        <f>DoNotChange[[#This Row],[Community]]</f>
        <v xml:space="preserve">Goldstream  </v>
      </c>
      <c r="BB117" s="89">
        <f>Table1422[[#This Row],[Poverty_Average
(Percentage Points)]]/100</f>
        <v>0.12</v>
      </c>
      <c r="BC117" s="98" t="str">
        <f>DoNotChange[[#This Row],[Community]]</f>
        <v xml:space="preserve">Goldstream  </v>
      </c>
      <c r="BD117" s="89">
        <f>Table1422[[#This Row],[Full Time Employment_Average
(Percentage Points)]]/100</f>
        <v>0.49019999999999997</v>
      </c>
    </row>
    <row r="118" spans="1:56" s="99" customFormat="1" x14ac:dyDescent="0.25">
      <c r="A118" s="93" t="str">
        <f>DoNotChange[[#This Row],[Community]]</f>
        <v xml:space="preserve">Golovin </v>
      </c>
      <c r="B11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8" s="93" t="str">
        <f>DoNotChange[[#This Row],[Community]]</f>
        <v xml:space="preserve">Golovin </v>
      </c>
      <c r="D118" s="109">
        <f>IFERROR(DoNotChange[[#This Row],[Medium Burden Threshold]],"Cannot Calculate")</f>
        <v>52.7</v>
      </c>
      <c r="E118" s="118" t="str">
        <f>DoNotChange[[#This Row],[Community]]</f>
        <v xml:space="preserve">Golovin </v>
      </c>
      <c r="F118" s="109">
        <f>IFERROR(DoNotChange[[#This Row],[MediumBurden
Annual]], "Cannot Calculate")</f>
        <v>632.13604285384201</v>
      </c>
      <c r="G118" s="93" t="str">
        <f>DoNotChange[[#This Row],[Community]]</f>
        <v xml:space="preserve">Golovin </v>
      </c>
      <c r="H118" s="140" t="str">
        <f>IFERROR(DoNotChange[[#This Row],[LowBurden
Threshold]],"Any fee will be at least a medium burden")</f>
        <v>Any fee will be at least a medium burden</v>
      </c>
      <c r="I118" s="118" t="str">
        <f>DoNotChange[[#This Row],[Community]]</f>
        <v xml:space="preserve">Golovin </v>
      </c>
      <c r="J118" s="109" t="str">
        <f>IFERROR(DoNotChange[[#This Row],[LowBurden
Annual]], "Any fee will be at least a medium burden")</f>
        <v>Any fee will be at least a medium burden</v>
      </c>
      <c r="K118" s="93" t="str">
        <f>DoNotChange[[#This Row],[Community]]</f>
        <v xml:space="preserve">Golovin </v>
      </c>
      <c r="L118" s="102">
        <f>Table1422[[#This Row],[Monthly Fees]]</f>
        <v>110</v>
      </c>
      <c r="M118" s="93" t="str">
        <f>DoNotChange[[#This Row],[Community]]</f>
        <v xml:space="preserve">Golovin </v>
      </c>
      <c r="N118" s="102">
        <f>DoNotChange[[#This Row],[Monthly_Fees]]*12</f>
        <v>1320</v>
      </c>
      <c r="O118" s="93" t="str">
        <f>DoNotChange[[#This Row],[Community]]</f>
        <v xml:space="preserve">Golovin </v>
      </c>
      <c r="P118" s="94" t="str">
        <f>Table1422[[#This Row],[Notes]]</f>
        <v xml:space="preserve">This is the reported user fee for this community including the NSEDC CBS funds. </v>
      </c>
      <c r="Q118" s="95"/>
      <c r="R118" s="93" t="str">
        <f>DoNotChange[[#This Row],[Community]]</f>
        <v xml:space="preserve">Golovin </v>
      </c>
      <c r="S118" s="85">
        <f>IF(DoNotChange[[#This Row],[Annual_Fees]]/DoNotChange[[#This Row],[IQ1_Average]]&gt;0, DoNotChange[[#This Row],[Annual_Fees]]/DoNotChange[[#This Row],[IQ1_Average]], "Do not know fees")</f>
        <v>7.6595448373507249E-2</v>
      </c>
      <c r="T118" s="93" t="str">
        <f>DoNotChange[[#This Row],[Community]]</f>
        <v xml:space="preserve">Golovin </v>
      </c>
      <c r="U118" s="85">
        <f>IF(DoNotChange[[#This Row],[Annual_Fees]]/DoNotChange[[#This Row],[IQ2_Average]]&gt;0, DoNotChange[[#This Row],[Annual_Fees]]/DoNotChange[[#This Row],[IQ2_Average]], "Do not know fees")</f>
        <v>2.8884152665875996E-2</v>
      </c>
      <c r="V118" s="93" t="str">
        <f>DoNotChange[[#This Row],[Community]]</f>
        <v xml:space="preserve">Golovin </v>
      </c>
      <c r="W118" s="85">
        <f>IF(DoNotChange[[#This Row],[Annual_Fees]]/DoNotChange[[#This Row],[IQ3_Average]]&gt;0,DoNotChange[[#This Row],[Annual_Fees]]/DoNotChange[[#This Row],[IQ3_Average]], "Do not know fees")</f>
        <v>1.9809885132681209E-2</v>
      </c>
      <c r="X118" s="93" t="str">
        <f>DoNotChange[[#This Row],[Community]]</f>
        <v xml:space="preserve">Golovin </v>
      </c>
      <c r="Y118" s="85">
        <f>IFERROR(AVERAGE(DoNotChange[[#This Row],[RI_IQ1]],DoNotChange[[#This Row],[RI_IQ2]],DoNotChange[[#This Row],[RI_IQ3]]),"ERROR")</f>
        <v>4.1763162057354815E-2</v>
      </c>
      <c r="Z118" s="93" t="str">
        <f>DoNotChange[[#This Row],[Community]]</f>
        <v xml:space="preserve">Golovin </v>
      </c>
      <c r="AA118" s="84">
        <f>IF(DoNotChange[[#This Row],[SNAP_PercentagePoints]]&gt;20%,1, IF(DoNotChange[[#This Row],[SNAP_PercentagePoints]]&lt;=10%, 3, 2))</f>
        <v>2</v>
      </c>
      <c r="AB118" s="93" t="str">
        <f>DoNotChange[[#This Row],[Community]]</f>
        <v xml:space="preserve">Golovin </v>
      </c>
      <c r="AC118" s="84">
        <f>IF(DoNotChange[[#This Row],[Poverty_PercentagePoints]]&gt;20%,1, IF(DoNotChange[[#This Row],[Poverty_PercentagePoints]]&lt;=10%, 3, 2))</f>
        <v>1</v>
      </c>
      <c r="AD118" s="93" t="str">
        <f>DoNotChange[[#This Row],[Community]]</f>
        <v xml:space="preserve">Golovin </v>
      </c>
      <c r="AE118" s="84">
        <f>IF(DoNotChange[[#This Row],[FTE_PercentagePoints]]&lt;=30%,1, IF(DoNotChange[[#This Row],[FTE_PercentagePoints]]&gt;50%, 3, 2))</f>
        <v>1</v>
      </c>
      <c r="AF118" s="93" t="str">
        <f>DoNotChange[[#This Row],[Community]]</f>
        <v xml:space="preserve">Golovin </v>
      </c>
      <c r="AG118" s="86">
        <f>AVERAGE(DoNotChange[[#This Row],[SNAP_FCI]],DoNotChange[[#This Row],[Poverty_FCI]],DoNotChange[[#This Row],[FTE_FCI]])</f>
        <v>1.3333333333333333</v>
      </c>
      <c r="AH118" s="112"/>
      <c r="AI118" s="86">
        <f>IF(DoNotChange[[#This Row],[Village_FCI]]&gt;2.5, 0.24, IF(DoNotChange[[#This Row],[Village_FCI]]&lt;=1.5, 0.06, 0.15))</f>
        <v>0.06</v>
      </c>
      <c r="AJ118" s="86" t="str">
        <f>IF(DoNotChange[[#This Row],[Village_FCI]]&gt;2.5, 0.15, IF(DoNotChange[[#This Row],[Village_FCI]]&lt;=1.5, "FALSE", 0.06))</f>
        <v>FALSE</v>
      </c>
      <c r="AK118" s="115">
        <f>(1/DoNotChange[[#This Row],[IQ1_Average]]+1/DoNotChange[[#This Row],[IQ2_Average]]+1/DoNotChange[[#This Row],[IQ3_Average]])</f>
        <v>9.4916277403079142E-5</v>
      </c>
      <c r="AL11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8" s="84">
        <f>ROUND(DoNotChange[[#This Row],[MediumBurden
Threshold_Calc]],1)</f>
        <v>52.7</v>
      </c>
      <c r="AN118" s="88">
        <f>(DoNotChange[[#This Row],[3RI_Calculation
Medium]]/DoNotChange[[#This Row],[Y = 1/IQ1+1/IQ2+1/IQ3]])/12</f>
        <v>52.678003571153504</v>
      </c>
      <c r="AO118" s="88">
        <f>DoNotChange[[#This Row],[MediumBurden
Threshold_Calc]]*12</f>
        <v>632.13604285384201</v>
      </c>
      <c r="AP118" s="137" t="e">
        <f>DoNotChange[[#This Row],[LowBurden
Annual]]/12</f>
        <v>#VALUE!</v>
      </c>
      <c r="AQ118" s="88" t="e">
        <f>(DoNotChange[[#This Row],[3RI_Calculation
Low]]/DoNotChange[[#This Row],[Y = 1/IQ1+1/IQ2+1/IQ3]])</f>
        <v>#VALUE!</v>
      </c>
      <c r="AR118" s="95"/>
      <c r="AS118" s="93" t="str">
        <f>Table1422[[#This Row],[Community]]</f>
        <v xml:space="preserve">Golovin </v>
      </c>
      <c r="AT118" s="87">
        <f>Table1422[[#This Row],[IQ1_Average]]</f>
        <v>17233.400000000001</v>
      </c>
      <c r="AU118" s="93" t="str">
        <f>DoNotChange[[#This Row],[Community]]</f>
        <v xml:space="preserve">Golovin </v>
      </c>
      <c r="AV118" s="96">
        <f>Table1422[[#This Row],[IQ2_Average]]</f>
        <v>45699.8</v>
      </c>
      <c r="AW118" s="93" t="str">
        <f>DoNotChange[[#This Row],[Community]]</f>
        <v xml:space="preserve">Golovin </v>
      </c>
      <c r="AX118" s="97">
        <f>Table1422[[#This Row],[IQ3_Average]]</f>
        <v>66633.399999999994</v>
      </c>
      <c r="AY118" s="93" t="str">
        <f>DoNotChange[[#This Row],[Community]]</f>
        <v xml:space="preserve">Golovin </v>
      </c>
      <c r="AZ118" s="89">
        <f>Table1422[[#This Row],[SNAP_Average 
(Percentage Points)]]/100</f>
        <v>0.17340000000000003</v>
      </c>
      <c r="BA118" s="98" t="str">
        <f>DoNotChange[[#This Row],[Community]]</f>
        <v xml:space="preserve">Golovin </v>
      </c>
      <c r="BB118" s="89">
        <f>Table1422[[#This Row],[Poverty_Average
(Percentage Points)]]/100</f>
        <v>0.33260000000000006</v>
      </c>
      <c r="BC118" s="98" t="str">
        <f>DoNotChange[[#This Row],[Community]]</f>
        <v xml:space="preserve">Golovin </v>
      </c>
      <c r="BD118" s="89">
        <f>Table1422[[#This Row],[Full Time Employment_Average
(Percentage Points)]]/100</f>
        <v>0.2248</v>
      </c>
    </row>
    <row r="119" spans="1:56" s="99" customFormat="1" x14ac:dyDescent="0.25">
      <c r="A119" s="93" t="str">
        <f>DoNotChange[[#This Row],[Community]]</f>
        <v xml:space="preserve">Goodnews Bay </v>
      </c>
      <c r="B11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19" s="93" t="str">
        <f>DoNotChange[[#This Row],[Community]]</f>
        <v xml:space="preserve">Goodnews Bay </v>
      </c>
      <c r="D119" s="109">
        <f>IFERROR(DoNotChange[[#This Row],[Medium Burden Threshold]],"Cannot Calculate")</f>
        <v>31.5</v>
      </c>
      <c r="E119" s="118" t="str">
        <f>DoNotChange[[#This Row],[Community]]</f>
        <v xml:space="preserve">Goodnews Bay </v>
      </c>
      <c r="F119" s="109">
        <f>IFERROR(DoNotChange[[#This Row],[MediumBurden
Annual]], "Cannot Calculate")</f>
        <v>377.68811069308265</v>
      </c>
      <c r="G119" s="93" t="str">
        <f>DoNotChange[[#This Row],[Community]]</f>
        <v xml:space="preserve">Goodnews Bay </v>
      </c>
      <c r="H119" s="140" t="str">
        <f>IFERROR(DoNotChange[[#This Row],[LowBurden
Threshold]],"Any fee will be at least a medium burden")</f>
        <v>Any fee will be at least a medium burden</v>
      </c>
      <c r="I119" s="118" t="str">
        <f>DoNotChange[[#This Row],[Community]]</f>
        <v xml:space="preserve">Goodnews Bay </v>
      </c>
      <c r="J119" s="109" t="str">
        <f>IFERROR(DoNotChange[[#This Row],[LowBurden
Annual]], "Any fee will be at least a medium burden")</f>
        <v>Any fee will be at least a medium burden</v>
      </c>
      <c r="K119" s="93" t="str">
        <f>DoNotChange[[#This Row],[Community]]</f>
        <v xml:space="preserve">Goodnews Bay </v>
      </c>
      <c r="L119" s="102">
        <f>Table1422[[#This Row],[Monthly Fees]]</f>
        <v>106.25</v>
      </c>
      <c r="M119" s="93" t="str">
        <f>DoNotChange[[#This Row],[Community]]</f>
        <v xml:space="preserve">Goodnews Bay </v>
      </c>
      <c r="N119" s="102">
        <f>DoNotChange[[#This Row],[Monthly_Fees]]*12</f>
        <v>1275</v>
      </c>
      <c r="O119" s="93" t="str">
        <f>DoNotChange[[#This Row],[Community]]</f>
        <v xml:space="preserve">Goodnews Bay </v>
      </c>
      <c r="P119" s="94" t="str">
        <f>Table1422[[#This Row],[Notes]]</f>
        <v>This is the reported user fee for combined water and sewer services.</v>
      </c>
      <c r="Q119" s="95"/>
      <c r="R119" s="93" t="str">
        <f>DoNotChange[[#This Row],[Community]]</f>
        <v xml:space="preserve">Goodnews Bay </v>
      </c>
      <c r="S119" s="85">
        <f>IF(DoNotChange[[#This Row],[Annual_Fees]]/DoNotChange[[#This Row],[IQ1_Average]]&gt;0, DoNotChange[[#This Row],[Annual_Fees]]/DoNotChange[[#This Row],[IQ1_Average]], "Do not know fees")</f>
        <v>0.10260248177297088</v>
      </c>
      <c r="T119" s="93" t="str">
        <f>DoNotChange[[#This Row],[Community]]</f>
        <v xml:space="preserve">Goodnews Bay </v>
      </c>
      <c r="U119" s="85">
        <f>IF(DoNotChange[[#This Row],[Annual_Fees]]/DoNotChange[[#This Row],[IQ2_Average]]&gt;0, DoNotChange[[#This Row],[Annual_Fees]]/DoNotChange[[#This Row],[IQ2_Average]], "Do not know fees")</f>
        <v>5.4254857405468891E-2</v>
      </c>
      <c r="V119" s="93" t="str">
        <f>DoNotChange[[#This Row],[Community]]</f>
        <v xml:space="preserve">Goodnews Bay </v>
      </c>
      <c r="W119" s="85">
        <f>IF(DoNotChange[[#This Row],[Annual_Fees]]/DoNotChange[[#This Row],[IQ3_Average]]&gt;0,DoNotChange[[#This Row],[Annual_Fees]]/DoNotChange[[#This Row],[IQ3_Average]], "Do not know fees")</f>
        <v>4.5690736427163592E-2</v>
      </c>
      <c r="X119" s="93" t="str">
        <f>DoNotChange[[#This Row],[Community]]</f>
        <v xml:space="preserve">Goodnews Bay </v>
      </c>
      <c r="Y119" s="85">
        <f>IFERROR(AVERAGE(DoNotChange[[#This Row],[RI_IQ1]],DoNotChange[[#This Row],[RI_IQ2]],DoNotChange[[#This Row],[RI_IQ3]]),"ERROR")</f>
        <v>6.7516025201867794E-2</v>
      </c>
      <c r="Z119" s="93" t="str">
        <f>DoNotChange[[#This Row],[Community]]</f>
        <v xml:space="preserve">Goodnews Bay </v>
      </c>
      <c r="AA119" s="84">
        <f>IF(DoNotChange[[#This Row],[SNAP_PercentagePoints]]&gt;20%,1, IF(DoNotChange[[#This Row],[SNAP_PercentagePoints]]&lt;=10%, 3, 2))</f>
        <v>1</v>
      </c>
      <c r="AB119" s="93" t="str">
        <f>DoNotChange[[#This Row],[Community]]</f>
        <v xml:space="preserve">Goodnews Bay </v>
      </c>
      <c r="AC119" s="84">
        <f>IF(DoNotChange[[#This Row],[Poverty_PercentagePoints]]&gt;20%,1, IF(DoNotChange[[#This Row],[Poverty_PercentagePoints]]&lt;=10%, 3, 2))</f>
        <v>1</v>
      </c>
      <c r="AD119" s="93" t="str">
        <f>DoNotChange[[#This Row],[Community]]</f>
        <v xml:space="preserve">Goodnews Bay </v>
      </c>
      <c r="AE119" s="84">
        <f>IF(DoNotChange[[#This Row],[FTE_PercentagePoints]]&lt;=30%,1, IF(DoNotChange[[#This Row],[FTE_PercentagePoints]]&gt;50%, 3, 2))</f>
        <v>1</v>
      </c>
      <c r="AF119" s="93" t="str">
        <f>DoNotChange[[#This Row],[Community]]</f>
        <v xml:space="preserve">Goodnews Bay </v>
      </c>
      <c r="AG119" s="86">
        <f>AVERAGE(DoNotChange[[#This Row],[SNAP_FCI]],DoNotChange[[#This Row],[Poverty_FCI]],DoNotChange[[#This Row],[FTE_FCI]])</f>
        <v>1</v>
      </c>
      <c r="AH119" s="112"/>
      <c r="AI119" s="86">
        <f>IF(DoNotChange[[#This Row],[Village_FCI]]&gt;2.5, 0.24, IF(DoNotChange[[#This Row],[Village_FCI]]&lt;=1.5, 0.06, 0.15))</f>
        <v>0.06</v>
      </c>
      <c r="AJ119" s="86" t="str">
        <f>IF(DoNotChange[[#This Row],[Village_FCI]]&gt;2.5, 0.15, IF(DoNotChange[[#This Row],[Village_FCI]]&lt;=1.5, "FALSE", 0.06))</f>
        <v>FALSE</v>
      </c>
      <c r="AK119" s="115">
        <f>(1/DoNotChange[[#This Row],[IQ1_Average]]+1/DoNotChange[[#This Row],[IQ2_Average]]+1/DoNotChange[[#This Row],[IQ3_Average]])</f>
        <v>1.5886123576910069E-4</v>
      </c>
      <c r="AL11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19" s="84">
        <f>ROUND(DoNotChange[[#This Row],[MediumBurden
Threshold_Calc]],1)</f>
        <v>31.5</v>
      </c>
      <c r="AN119" s="88">
        <f>(DoNotChange[[#This Row],[3RI_Calculation
Medium]]/DoNotChange[[#This Row],[Y = 1/IQ1+1/IQ2+1/IQ3]])/12</f>
        <v>31.474009224423554</v>
      </c>
      <c r="AO119" s="88">
        <f>DoNotChange[[#This Row],[MediumBurden
Threshold_Calc]]*12</f>
        <v>377.68811069308265</v>
      </c>
      <c r="AP119" s="137" t="e">
        <f>DoNotChange[[#This Row],[LowBurden
Annual]]/12</f>
        <v>#VALUE!</v>
      </c>
      <c r="AQ119" s="88" t="e">
        <f>(DoNotChange[[#This Row],[3RI_Calculation
Low]]/DoNotChange[[#This Row],[Y = 1/IQ1+1/IQ2+1/IQ3]])</f>
        <v>#VALUE!</v>
      </c>
      <c r="AR119" s="95"/>
      <c r="AS119" s="93" t="str">
        <f>Table1422[[#This Row],[Community]]</f>
        <v xml:space="preserve">Goodnews Bay </v>
      </c>
      <c r="AT119" s="87">
        <f>Table1422[[#This Row],[IQ1_Average]]</f>
        <v>12426.6</v>
      </c>
      <c r="AU119" s="93" t="str">
        <f>DoNotChange[[#This Row],[Community]]</f>
        <v xml:space="preserve">Goodnews Bay </v>
      </c>
      <c r="AV119" s="96">
        <f>Table1422[[#This Row],[IQ2_Average]]</f>
        <v>23500.2</v>
      </c>
      <c r="AW119" s="93" t="str">
        <f>DoNotChange[[#This Row],[Community]]</f>
        <v xml:space="preserve">Goodnews Bay </v>
      </c>
      <c r="AX119" s="97">
        <f>Table1422[[#This Row],[IQ3_Average]]</f>
        <v>27905</v>
      </c>
      <c r="AY119" s="93" t="str">
        <f>DoNotChange[[#This Row],[Community]]</f>
        <v xml:space="preserve">Goodnews Bay </v>
      </c>
      <c r="AZ119" s="89">
        <f>Table1422[[#This Row],[SNAP_Average 
(Percentage Points)]]/100</f>
        <v>0.62879999999999991</v>
      </c>
      <c r="BA119" s="98" t="str">
        <f>DoNotChange[[#This Row],[Community]]</f>
        <v xml:space="preserve">Goodnews Bay </v>
      </c>
      <c r="BB119" s="89">
        <f>Table1422[[#This Row],[Poverty_Average
(Percentage Points)]]/100</f>
        <v>0.64</v>
      </c>
      <c r="BC119" s="98" t="str">
        <f>DoNotChange[[#This Row],[Community]]</f>
        <v xml:space="preserve">Goodnews Bay </v>
      </c>
      <c r="BD119" s="89">
        <f>Table1422[[#This Row],[Full Time Employment_Average
(Percentage Points)]]/100</f>
        <v>0.2382</v>
      </c>
    </row>
    <row r="120" spans="1:56" s="99" customFormat="1" x14ac:dyDescent="0.25">
      <c r="A120" s="93" t="str">
        <f>DoNotChange[[#This Row],[Community]]</f>
        <v xml:space="preserve">Grayling </v>
      </c>
      <c r="B12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20" s="93" t="str">
        <f>DoNotChange[[#This Row],[Community]]</f>
        <v xml:space="preserve">Grayling </v>
      </c>
      <c r="D120" s="109">
        <f>IFERROR(DoNotChange[[#This Row],[Medium Burden Threshold]],"Cannot Calculate")</f>
        <v>37.1</v>
      </c>
      <c r="E120" s="118" t="str">
        <f>DoNotChange[[#This Row],[Community]]</f>
        <v xml:space="preserve">Grayling </v>
      </c>
      <c r="F120" s="109">
        <f>IFERROR(DoNotChange[[#This Row],[MediumBurden
Annual]], "Cannot Calculate")</f>
        <v>444.62740626646246</v>
      </c>
      <c r="G120" s="93" t="str">
        <f>DoNotChange[[#This Row],[Community]]</f>
        <v xml:space="preserve">Grayling </v>
      </c>
      <c r="H120" s="140" t="str">
        <f>IFERROR(DoNotChange[[#This Row],[LowBurden
Threshold]],"Any fee will be at least a medium burden")</f>
        <v>Any fee will be at least a medium burden</v>
      </c>
      <c r="I120" s="118" t="str">
        <f>DoNotChange[[#This Row],[Community]]</f>
        <v xml:space="preserve">Grayling </v>
      </c>
      <c r="J120" s="109" t="str">
        <f>IFERROR(DoNotChange[[#This Row],[LowBurden
Annual]], "Any fee will be at least a medium burden")</f>
        <v>Any fee will be at least a medium burden</v>
      </c>
      <c r="K120" s="93" t="str">
        <f>DoNotChange[[#This Row],[Community]]</f>
        <v xml:space="preserve">Grayling </v>
      </c>
      <c r="L120" s="102">
        <f>Table1422[[#This Row],[Monthly Fees]]</f>
        <v>150</v>
      </c>
      <c r="M120" s="93" t="str">
        <f>DoNotChange[[#This Row],[Community]]</f>
        <v xml:space="preserve">Grayling </v>
      </c>
      <c r="N120" s="102">
        <f>DoNotChange[[#This Row],[Monthly_Fees]]*12</f>
        <v>1800</v>
      </c>
      <c r="O120" s="93" t="str">
        <f>DoNotChange[[#This Row],[Community]]</f>
        <v xml:space="preserve">Grayling </v>
      </c>
      <c r="P120" s="94" t="str">
        <f>Table1422[[#This Row],[Notes]]</f>
        <v>This is the reported user fee for combined water and sewer services.</v>
      </c>
      <c r="Q120" s="95"/>
      <c r="R120" s="93" t="str">
        <f>DoNotChange[[#This Row],[Community]]</f>
        <v xml:space="preserve">Grayling </v>
      </c>
      <c r="S120" s="85">
        <f>IF(DoNotChange[[#This Row],[Annual_Fees]]/DoNotChange[[#This Row],[IQ1_Average]]&gt;0, DoNotChange[[#This Row],[Annual_Fees]]/DoNotChange[[#This Row],[IQ1_Average]], "Do not know fees")</f>
        <v>0.14917209487345234</v>
      </c>
      <c r="T120" s="93" t="str">
        <f>DoNotChange[[#This Row],[Community]]</f>
        <v xml:space="preserve">Grayling </v>
      </c>
      <c r="U120" s="85">
        <f>IF(DoNotChange[[#This Row],[Annual_Fees]]/DoNotChange[[#This Row],[IQ2_Average]]&gt;0, DoNotChange[[#This Row],[Annual_Fees]]/DoNotChange[[#This Row],[IQ2_Average]], "Do not know fees")</f>
        <v>5.8189905990974095E-2</v>
      </c>
      <c r="V120" s="93" t="str">
        <f>DoNotChange[[#This Row],[Community]]</f>
        <v xml:space="preserve">Grayling </v>
      </c>
      <c r="W120" s="85">
        <f>IF(DoNotChange[[#This Row],[Annual_Fees]]/DoNotChange[[#This Row],[IQ3_Average]]&gt;0,DoNotChange[[#This Row],[Annual_Fees]]/DoNotChange[[#This Row],[IQ3_Average]], "Do not know fees")</f>
        <v>3.5538005923000986E-2</v>
      </c>
      <c r="X120" s="93" t="str">
        <f>DoNotChange[[#This Row],[Community]]</f>
        <v xml:space="preserve">Grayling </v>
      </c>
      <c r="Y120" s="85">
        <f>IFERROR(AVERAGE(DoNotChange[[#This Row],[RI_IQ1]],DoNotChange[[#This Row],[RI_IQ2]],DoNotChange[[#This Row],[RI_IQ3]]),"ERROR")</f>
        <v>8.0966668929142477E-2</v>
      </c>
      <c r="Z120" s="93" t="str">
        <f>DoNotChange[[#This Row],[Community]]</f>
        <v xml:space="preserve">Grayling </v>
      </c>
      <c r="AA120" s="84">
        <f>IF(DoNotChange[[#This Row],[SNAP_PercentagePoints]]&gt;20%,1, IF(DoNotChange[[#This Row],[SNAP_PercentagePoints]]&lt;=10%, 3, 2))</f>
        <v>1</v>
      </c>
      <c r="AB120" s="93" t="str">
        <f>DoNotChange[[#This Row],[Community]]</f>
        <v xml:space="preserve">Grayling </v>
      </c>
      <c r="AC120" s="84">
        <f>IF(DoNotChange[[#This Row],[Poverty_PercentagePoints]]&gt;20%,1, IF(DoNotChange[[#This Row],[Poverty_PercentagePoints]]&lt;=10%, 3, 2))</f>
        <v>1</v>
      </c>
      <c r="AD120" s="93" t="str">
        <f>DoNotChange[[#This Row],[Community]]</f>
        <v xml:space="preserve">Grayling </v>
      </c>
      <c r="AE120" s="84">
        <f>IF(DoNotChange[[#This Row],[FTE_PercentagePoints]]&lt;=30%,1, IF(DoNotChange[[#This Row],[FTE_PercentagePoints]]&gt;50%, 3, 2))</f>
        <v>1</v>
      </c>
      <c r="AF120" s="93" t="str">
        <f>DoNotChange[[#This Row],[Community]]</f>
        <v xml:space="preserve">Grayling </v>
      </c>
      <c r="AG120" s="86">
        <f>AVERAGE(DoNotChange[[#This Row],[SNAP_FCI]],DoNotChange[[#This Row],[Poverty_FCI]],DoNotChange[[#This Row],[FTE_FCI]])</f>
        <v>1</v>
      </c>
      <c r="AH120" s="112"/>
      <c r="AI120" s="86">
        <f>IF(DoNotChange[[#This Row],[Village_FCI]]&gt;2.5, 0.24, IF(DoNotChange[[#This Row],[Village_FCI]]&lt;=1.5, 0.06, 0.15))</f>
        <v>0.06</v>
      </c>
      <c r="AJ120" s="86" t="str">
        <f>IF(DoNotChange[[#This Row],[Village_FCI]]&gt;2.5, 0.15, IF(DoNotChange[[#This Row],[Village_FCI]]&lt;=1.5, "FALSE", 0.06))</f>
        <v>FALSE</v>
      </c>
      <c r="AK120" s="115">
        <f>(1/DoNotChange[[#This Row],[IQ1_Average]]+1/DoNotChange[[#This Row],[IQ2_Average]]+1/DoNotChange[[#This Row],[IQ3_Average]])</f>
        <v>1.3494444821523745E-4</v>
      </c>
      <c r="AL12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0" s="84">
        <f>ROUND(DoNotChange[[#This Row],[MediumBurden
Threshold_Calc]],1)</f>
        <v>37.1</v>
      </c>
      <c r="AN120" s="88">
        <f>(DoNotChange[[#This Row],[3RI_Calculation
Medium]]/DoNotChange[[#This Row],[Y = 1/IQ1+1/IQ2+1/IQ3]])/12</f>
        <v>37.052283855538541</v>
      </c>
      <c r="AO120" s="88">
        <f>DoNotChange[[#This Row],[MediumBurden
Threshold_Calc]]*12</f>
        <v>444.62740626646246</v>
      </c>
      <c r="AP120" s="137" t="e">
        <f>DoNotChange[[#This Row],[LowBurden
Annual]]/12</f>
        <v>#VALUE!</v>
      </c>
      <c r="AQ120" s="88" t="e">
        <f>(DoNotChange[[#This Row],[3RI_Calculation
Low]]/DoNotChange[[#This Row],[Y = 1/IQ1+1/IQ2+1/IQ3]])</f>
        <v>#VALUE!</v>
      </c>
      <c r="AR120" s="95"/>
      <c r="AS120" s="93" t="str">
        <f>Table1422[[#This Row],[Community]]</f>
        <v xml:space="preserve">Grayling </v>
      </c>
      <c r="AT120" s="87">
        <f>Table1422[[#This Row],[IQ1_Average]]</f>
        <v>12066.6</v>
      </c>
      <c r="AU120" s="93" t="str">
        <f>DoNotChange[[#This Row],[Community]]</f>
        <v xml:space="preserve">Grayling </v>
      </c>
      <c r="AV120" s="96">
        <f>Table1422[[#This Row],[IQ2_Average]]</f>
        <v>30933.200000000001</v>
      </c>
      <c r="AW120" s="93" t="str">
        <f>DoNotChange[[#This Row],[Community]]</f>
        <v xml:space="preserve">Grayling </v>
      </c>
      <c r="AX120" s="97">
        <f>Table1422[[#This Row],[IQ3_Average]]</f>
        <v>50650</v>
      </c>
      <c r="AY120" s="93" t="str">
        <f>DoNotChange[[#This Row],[Community]]</f>
        <v xml:space="preserve">Grayling </v>
      </c>
      <c r="AZ120" s="89">
        <f>Table1422[[#This Row],[SNAP_Average 
(Percentage Points)]]/100</f>
        <v>0.52639999999999998</v>
      </c>
      <c r="BA120" s="98" t="str">
        <f>DoNotChange[[#This Row],[Community]]</f>
        <v xml:space="preserve">Grayling </v>
      </c>
      <c r="BB120" s="89">
        <f>Table1422[[#This Row],[Poverty_Average
(Percentage Points)]]/100</f>
        <v>0.4914</v>
      </c>
      <c r="BC120" s="98" t="str">
        <f>DoNotChange[[#This Row],[Community]]</f>
        <v xml:space="preserve">Grayling </v>
      </c>
      <c r="BD120" s="89">
        <f>Table1422[[#This Row],[Full Time Employment_Average
(Percentage Points)]]/100</f>
        <v>0.18280000000000002</v>
      </c>
    </row>
    <row r="121" spans="1:56" s="99" customFormat="1" x14ac:dyDescent="0.25">
      <c r="A121" s="93" t="str">
        <f>DoNotChange[[#This Row],[Community]]</f>
        <v xml:space="preserve">Gulkana  </v>
      </c>
      <c r="B12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21" s="93" t="str">
        <f>DoNotChange[[#This Row],[Community]]</f>
        <v xml:space="preserve">Gulkana  </v>
      </c>
      <c r="D121" s="109">
        <f>IFERROR(DoNotChange[[#This Row],[Medium Burden Threshold]],"Cannot Calculate")</f>
        <v>152.69999999999999</v>
      </c>
      <c r="E121" s="118" t="str">
        <f>DoNotChange[[#This Row],[Community]]</f>
        <v xml:space="preserve">Gulkana  </v>
      </c>
      <c r="F121" s="109">
        <f>IFERROR(DoNotChange[[#This Row],[MediumBurden
Annual]], "Cannot Calculate")</f>
        <v>1832.0159406945995</v>
      </c>
      <c r="G121" s="93" t="str">
        <f>DoNotChange[[#This Row],[Community]]</f>
        <v xml:space="preserve">Gulkana  </v>
      </c>
      <c r="H121" s="140">
        <f>IFERROR(DoNotChange[[#This Row],[LowBurden
Threshold]],"Any fee will be at least a medium burden")</f>
        <v>61.067198023153331</v>
      </c>
      <c r="I121" s="118" t="str">
        <f>DoNotChange[[#This Row],[Community]]</f>
        <v xml:space="preserve">Gulkana  </v>
      </c>
      <c r="J121" s="109">
        <f>IFERROR(DoNotChange[[#This Row],[LowBurden
Annual]], "Any fee will be at least a medium burden")</f>
        <v>732.80637627783995</v>
      </c>
      <c r="K121" s="93" t="str">
        <f>DoNotChange[[#This Row],[Community]]</f>
        <v xml:space="preserve">Gulkana  </v>
      </c>
      <c r="L121" s="102">
        <f>Table1422[[#This Row],[Monthly Fees]]</f>
        <v>105</v>
      </c>
      <c r="M121" s="93" t="str">
        <f>DoNotChange[[#This Row],[Community]]</f>
        <v xml:space="preserve">Gulkana  </v>
      </c>
      <c r="N121" s="102">
        <f>DoNotChange[[#This Row],[Monthly_Fees]]*12</f>
        <v>1260</v>
      </c>
      <c r="O121" s="93" t="str">
        <f>DoNotChange[[#This Row],[Community]]</f>
        <v xml:space="preserve">Gulkana  </v>
      </c>
      <c r="P121" s="94" t="str">
        <f>Table1422[[#This Row],[Notes]]</f>
        <v>This is the reported user fee for combined water and sewer services.</v>
      </c>
      <c r="Q121" s="95"/>
      <c r="R121" s="93" t="str">
        <f>DoNotChange[[#This Row],[Community]]</f>
        <v xml:space="preserve">Gulkana  </v>
      </c>
      <c r="S121" s="85">
        <f>IF(DoNotChange[[#This Row],[Annual_Fees]]/DoNotChange[[#This Row],[IQ1_Average]]&gt;0, DoNotChange[[#This Row],[Annual_Fees]]/DoNotChange[[#This Row],[IQ1_Average]], "Do not know fees")</f>
        <v>5.445116681071737E-2</v>
      </c>
      <c r="T121" s="93" t="str">
        <f>DoNotChange[[#This Row],[Community]]</f>
        <v xml:space="preserve">Gulkana  </v>
      </c>
      <c r="U121" s="85">
        <f>IF(DoNotChange[[#This Row],[Annual_Fees]]/DoNotChange[[#This Row],[IQ2_Average]]&gt;0, DoNotChange[[#This Row],[Annual_Fees]]/DoNotChange[[#This Row],[IQ2_Average]], "Do not know fees")</f>
        <v>3.0756612671724418E-2</v>
      </c>
      <c r="V121" s="93" t="str">
        <f>DoNotChange[[#This Row],[Community]]</f>
        <v xml:space="preserve">Gulkana  </v>
      </c>
      <c r="W121" s="85">
        <f>IF(DoNotChange[[#This Row],[Annual_Fees]]/DoNotChange[[#This Row],[IQ3_Average]]&gt;0,DoNotChange[[#This Row],[Annual_Fees]]/DoNotChange[[#This Row],[IQ3_Average]], "Do not know fees")</f>
        <v>1.795726171711327E-2</v>
      </c>
      <c r="X121" s="93" t="str">
        <f>DoNotChange[[#This Row],[Community]]</f>
        <v xml:space="preserve">Gulkana  </v>
      </c>
      <c r="Y121" s="85">
        <f>IFERROR(AVERAGE(DoNotChange[[#This Row],[RI_IQ1]],DoNotChange[[#This Row],[RI_IQ2]],DoNotChange[[#This Row],[RI_IQ3]]),"ERROR")</f>
        <v>3.4388347066518353E-2</v>
      </c>
      <c r="Z121" s="93" t="str">
        <f>DoNotChange[[#This Row],[Community]]</f>
        <v xml:space="preserve">Gulkana  </v>
      </c>
      <c r="AA121" s="84">
        <f>IF(DoNotChange[[#This Row],[SNAP_PercentagePoints]]&gt;20%,1, IF(DoNotChange[[#This Row],[SNAP_PercentagePoints]]&lt;=10%, 3, 2))</f>
        <v>1</v>
      </c>
      <c r="AB121" s="93" t="str">
        <f>DoNotChange[[#This Row],[Community]]</f>
        <v xml:space="preserve">Gulkana  </v>
      </c>
      <c r="AC121" s="84">
        <f>IF(DoNotChange[[#This Row],[Poverty_PercentagePoints]]&gt;20%,1, IF(DoNotChange[[#This Row],[Poverty_PercentagePoints]]&lt;=10%, 3, 2))</f>
        <v>2</v>
      </c>
      <c r="AD121" s="93" t="str">
        <f>DoNotChange[[#This Row],[Community]]</f>
        <v xml:space="preserve">Gulkana  </v>
      </c>
      <c r="AE121" s="84">
        <f>IF(DoNotChange[[#This Row],[FTE_PercentagePoints]]&lt;=30%,1, IF(DoNotChange[[#This Row],[FTE_PercentagePoints]]&gt;50%, 3, 2))</f>
        <v>3</v>
      </c>
      <c r="AF121" s="93" t="str">
        <f>DoNotChange[[#This Row],[Community]]</f>
        <v xml:space="preserve">Gulkana  </v>
      </c>
      <c r="AG121" s="86">
        <f>AVERAGE(DoNotChange[[#This Row],[SNAP_FCI]],DoNotChange[[#This Row],[Poverty_FCI]],DoNotChange[[#This Row],[FTE_FCI]])</f>
        <v>2</v>
      </c>
      <c r="AH121" s="112"/>
      <c r="AI121" s="86">
        <f>IF(DoNotChange[[#This Row],[Village_FCI]]&gt;2.5, 0.24, IF(DoNotChange[[#This Row],[Village_FCI]]&lt;=1.5, 0.06, 0.15))</f>
        <v>0.15</v>
      </c>
      <c r="AJ121" s="86">
        <f>IF(DoNotChange[[#This Row],[Village_FCI]]&gt;2.5, 0.15, IF(DoNotChange[[#This Row],[Village_FCI]]&lt;=1.5, "FALSE", 0.06))</f>
        <v>0.06</v>
      </c>
      <c r="AK121" s="115">
        <f>(1/DoNotChange[[#This Row],[IQ1_Average]]+1/DoNotChange[[#This Row],[IQ2_Average]]+1/DoNotChange[[#This Row],[IQ3_Average]])</f>
        <v>8.1877016825043693E-5</v>
      </c>
      <c r="AL12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1" s="84">
        <f>ROUND(DoNotChange[[#This Row],[MediumBurden
Threshold_Calc]],1)</f>
        <v>152.69999999999999</v>
      </c>
      <c r="AN121" s="88">
        <f>(DoNotChange[[#This Row],[3RI_Calculation
Medium]]/DoNotChange[[#This Row],[Y = 1/IQ1+1/IQ2+1/IQ3]])/12</f>
        <v>152.6679950578833</v>
      </c>
      <c r="AO121" s="88">
        <f>DoNotChange[[#This Row],[MediumBurden
Threshold_Calc]]*12</f>
        <v>1832.0159406945995</v>
      </c>
      <c r="AP121" s="137">
        <f>DoNotChange[[#This Row],[LowBurden
Annual]]/12</f>
        <v>61.067198023153331</v>
      </c>
      <c r="AQ121" s="88">
        <f>(DoNotChange[[#This Row],[3RI_Calculation
Low]]/DoNotChange[[#This Row],[Y = 1/IQ1+1/IQ2+1/IQ3]])</f>
        <v>732.80637627783995</v>
      </c>
      <c r="AR121" s="95"/>
      <c r="AS121" s="93" t="str">
        <f>Table1422[[#This Row],[Community]]</f>
        <v xml:space="preserve">Gulkana  </v>
      </c>
      <c r="AT121" s="87">
        <f>Table1422[[#This Row],[IQ1_Average]]</f>
        <v>23140</v>
      </c>
      <c r="AU121" s="93" t="str">
        <f>DoNotChange[[#This Row],[Community]]</f>
        <v xml:space="preserve">Gulkana  </v>
      </c>
      <c r="AV121" s="96">
        <f>Table1422[[#This Row],[IQ2_Average]]</f>
        <v>40966.800000000003</v>
      </c>
      <c r="AW121" s="93" t="str">
        <f>DoNotChange[[#This Row],[Community]]</f>
        <v xml:space="preserve">Gulkana  </v>
      </c>
      <c r="AX121" s="97">
        <f>Table1422[[#This Row],[IQ3_Average]]</f>
        <v>70166.600000000006</v>
      </c>
      <c r="AY121" s="93" t="str">
        <f>DoNotChange[[#This Row],[Community]]</f>
        <v xml:space="preserve">Gulkana  </v>
      </c>
      <c r="AZ121" s="89">
        <f>Table1422[[#This Row],[SNAP_Average 
(Percentage Points)]]/100</f>
        <v>0.22600000000000001</v>
      </c>
      <c r="BA121" s="98" t="str">
        <f>DoNotChange[[#This Row],[Community]]</f>
        <v xml:space="preserve">Gulkana  </v>
      </c>
      <c r="BB121" s="89">
        <f>Table1422[[#This Row],[Poverty_Average
(Percentage Points)]]/100</f>
        <v>0.18740000000000001</v>
      </c>
      <c r="BC121" s="98" t="str">
        <f>DoNotChange[[#This Row],[Community]]</f>
        <v xml:space="preserve">Gulkana  </v>
      </c>
      <c r="BD121" s="89">
        <f>Table1422[[#This Row],[Full Time Employment_Average
(Percentage Points)]]/100</f>
        <v>0.51019999999999999</v>
      </c>
    </row>
    <row r="122" spans="1:56" s="99" customFormat="1" x14ac:dyDescent="0.25">
      <c r="A122" s="93" t="str">
        <f>DoNotChange[[#This Row],[Community]]</f>
        <v xml:space="preserve">Gustavus </v>
      </c>
      <c r="B12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2" s="93" t="str">
        <f>DoNotChange[[#This Row],[Community]]</f>
        <v xml:space="preserve">Gustavus </v>
      </c>
      <c r="D122" s="109">
        <f>IFERROR(DoNotChange[[#This Row],[Medium Burden Threshold]],"Cannot Calculate")</f>
        <v>167.8</v>
      </c>
      <c r="E122" s="118" t="str">
        <f>DoNotChange[[#This Row],[Community]]</f>
        <v xml:space="preserve">Gustavus </v>
      </c>
      <c r="F122" s="109">
        <f>IFERROR(DoNotChange[[#This Row],[MediumBurden
Annual]], "Cannot Calculate")</f>
        <v>2013.9850528018105</v>
      </c>
      <c r="G122" s="93" t="str">
        <f>DoNotChange[[#This Row],[Community]]</f>
        <v xml:space="preserve">Gustavus </v>
      </c>
      <c r="H122" s="140">
        <f>IFERROR(DoNotChange[[#This Row],[LowBurden
Threshold]],"Any fee will be at least a medium burden")</f>
        <v>67.13283509339368</v>
      </c>
      <c r="I122" s="118" t="str">
        <f>DoNotChange[[#This Row],[Community]]</f>
        <v xml:space="preserve">Gustavus </v>
      </c>
      <c r="J122" s="109">
        <f>IFERROR(DoNotChange[[#This Row],[LowBurden
Annual]], "Any fee will be at least a medium burden")</f>
        <v>805.59402112072416</v>
      </c>
      <c r="K122" s="93" t="str">
        <f>DoNotChange[[#This Row],[Community]]</f>
        <v xml:space="preserve">Gustavus </v>
      </c>
      <c r="L122" s="102">
        <f>Table1422[[#This Row],[Monthly Fees]]</f>
        <v>0</v>
      </c>
      <c r="M122" s="93" t="str">
        <f>DoNotChange[[#This Row],[Community]]</f>
        <v xml:space="preserve">Gustavus </v>
      </c>
      <c r="N122" s="102">
        <f>DoNotChange[[#This Row],[Monthly_Fees]]*12</f>
        <v>0</v>
      </c>
      <c r="O122" s="93" t="str">
        <f>DoNotChange[[#This Row],[Community]]</f>
        <v xml:space="preserve">Gustavus </v>
      </c>
      <c r="P122" s="94" t="str">
        <f>Table1422[[#This Row],[Notes]]</f>
        <v>The water and sewer charges are unknown</v>
      </c>
      <c r="Q122" s="95"/>
      <c r="R122" s="93" t="str">
        <f>DoNotChange[[#This Row],[Community]]</f>
        <v xml:space="preserve">Gustavus </v>
      </c>
      <c r="S122" s="85" t="str">
        <f>IF(DoNotChange[[#This Row],[Annual_Fees]]/DoNotChange[[#This Row],[IQ1_Average]]&gt;0, DoNotChange[[#This Row],[Annual_Fees]]/DoNotChange[[#This Row],[IQ1_Average]], "Do not know fees")</f>
        <v>Do not know fees</v>
      </c>
      <c r="T122" s="93" t="str">
        <f>DoNotChange[[#This Row],[Community]]</f>
        <v xml:space="preserve">Gustavus </v>
      </c>
      <c r="U122" s="85" t="str">
        <f>IF(DoNotChange[[#This Row],[Annual_Fees]]/DoNotChange[[#This Row],[IQ2_Average]]&gt;0, DoNotChange[[#This Row],[Annual_Fees]]/DoNotChange[[#This Row],[IQ2_Average]], "Do not know fees")</f>
        <v>Do not know fees</v>
      </c>
      <c r="V122" s="93" t="str">
        <f>DoNotChange[[#This Row],[Community]]</f>
        <v xml:space="preserve">Gustavus </v>
      </c>
      <c r="W122" s="85" t="str">
        <f>IF(DoNotChange[[#This Row],[Annual_Fees]]/DoNotChange[[#This Row],[IQ3_Average]]&gt;0,DoNotChange[[#This Row],[Annual_Fees]]/DoNotChange[[#This Row],[IQ3_Average]], "Do not know fees")</f>
        <v>Do not know fees</v>
      </c>
      <c r="X122" s="93" t="str">
        <f>DoNotChange[[#This Row],[Community]]</f>
        <v xml:space="preserve">Gustavus </v>
      </c>
      <c r="Y122" s="85" t="str">
        <f>IFERROR(AVERAGE(DoNotChange[[#This Row],[RI_IQ1]],DoNotChange[[#This Row],[RI_IQ2]],DoNotChange[[#This Row],[RI_IQ3]]),"ERROR")</f>
        <v>ERROR</v>
      </c>
      <c r="Z122" s="93" t="str">
        <f>DoNotChange[[#This Row],[Community]]</f>
        <v xml:space="preserve">Gustavus </v>
      </c>
      <c r="AA122" s="84">
        <f>IF(DoNotChange[[#This Row],[SNAP_PercentagePoints]]&gt;20%,1, IF(DoNotChange[[#This Row],[SNAP_PercentagePoints]]&lt;=10%, 3, 2))</f>
        <v>3</v>
      </c>
      <c r="AB122" s="93" t="str">
        <f>DoNotChange[[#This Row],[Community]]</f>
        <v xml:space="preserve">Gustavus </v>
      </c>
      <c r="AC122" s="84">
        <f>IF(DoNotChange[[#This Row],[Poverty_PercentagePoints]]&gt;20%,1, IF(DoNotChange[[#This Row],[Poverty_PercentagePoints]]&lt;=10%, 3, 2))</f>
        <v>1</v>
      </c>
      <c r="AD122" s="93" t="str">
        <f>DoNotChange[[#This Row],[Community]]</f>
        <v xml:space="preserve">Gustavus </v>
      </c>
      <c r="AE122" s="84">
        <f>IF(DoNotChange[[#This Row],[FTE_PercentagePoints]]&lt;=30%,1, IF(DoNotChange[[#This Row],[FTE_PercentagePoints]]&gt;50%, 3, 2))</f>
        <v>3</v>
      </c>
      <c r="AF122" s="93" t="str">
        <f>DoNotChange[[#This Row],[Community]]</f>
        <v xml:space="preserve">Gustavus </v>
      </c>
      <c r="AG122" s="86">
        <f>AVERAGE(DoNotChange[[#This Row],[SNAP_FCI]],DoNotChange[[#This Row],[Poverty_FCI]],DoNotChange[[#This Row],[FTE_FCI]])</f>
        <v>2.3333333333333335</v>
      </c>
      <c r="AH122" s="112"/>
      <c r="AI122" s="86">
        <f>IF(DoNotChange[[#This Row],[Village_FCI]]&gt;2.5, 0.24, IF(DoNotChange[[#This Row],[Village_FCI]]&lt;=1.5, 0.06, 0.15))</f>
        <v>0.15</v>
      </c>
      <c r="AJ122" s="86">
        <f>IF(DoNotChange[[#This Row],[Village_FCI]]&gt;2.5, 0.15, IF(DoNotChange[[#This Row],[Village_FCI]]&lt;=1.5, "FALSE", 0.06))</f>
        <v>0.06</v>
      </c>
      <c r="AK122" s="115">
        <f>(1/DoNotChange[[#This Row],[IQ1_Average]]+1/DoNotChange[[#This Row],[IQ2_Average]]+1/DoNotChange[[#This Row],[IQ3_Average]])</f>
        <v>7.4479202212212743E-5</v>
      </c>
      <c r="AL12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2" s="84">
        <f>ROUND(DoNotChange[[#This Row],[MediumBurden
Threshold_Calc]],1)</f>
        <v>167.8</v>
      </c>
      <c r="AN122" s="88">
        <f>(DoNotChange[[#This Row],[3RI_Calculation
Medium]]/DoNotChange[[#This Row],[Y = 1/IQ1+1/IQ2+1/IQ3]])/12</f>
        <v>167.8320877334842</v>
      </c>
      <c r="AO122" s="88">
        <f>DoNotChange[[#This Row],[MediumBurden
Threshold_Calc]]*12</f>
        <v>2013.9850528018105</v>
      </c>
      <c r="AP122" s="137">
        <f>DoNotChange[[#This Row],[LowBurden
Annual]]/12</f>
        <v>67.13283509339368</v>
      </c>
      <c r="AQ122" s="88">
        <f>(DoNotChange[[#This Row],[3RI_Calculation
Low]]/DoNotChange[[#This Row],[Y = 1/IQ1+1/IQ2+1/IQ3]])</f>
        <v>805.59402112072416</v>
      </c>
      <c r="AR122" s="95"/>
      <c r="AS122" s="93" t="str">
        <f>Table1422[[#This Row],[Community]]</f>
        <v xml:space="preserve">Gustavus </v>
      </c>
      <c r="AT122" s="87">
        <f>Table1422[[#This Row],[IQ1_Average]]</f>
        <v>21882.799999999999</v>
      </c>
      <c r="AU122" s="93" t="str">
        <f>DoNotChange[[#This Row],[Community]]</f>
        <v xml:space="preserve">Gustavus </v>
      </c>
      <c r="AV122" s="96">
        <f>Table1422[[#This Row],[IQ2_Average]]</f>
        <v>56917</v>
      </c>
      <c r="AW122" s="93" t="str">
        <f>DoNotChange[[#This Row],[Community]]</f>
        <v xml:space="preserve">Gustavus </v>
      </c>
      <c r="AX122" s="97">
        <f>Table1422[[#This Row],[IQ3_Average]]</f>
        <v>89192</v>
      </c>
      <c r="AY122" s="93" t="str">
        <f>DoNotChange[[#This Row],[Community]]</f>
        <v xml:space="preserve">Gustavus </v>
      </c>
      <c r="AZ122" s="89">
        <f>Table1422[[#This Row],[SNAP_Average 
(Percentage Points)]]/100</f>
        <v>5.1799999999999999E-2</v>
      </c>
      <c r="BA122" s="98" t="str">
        <f>DoNotChange[[#This Row],[Community]]</f>
        <v xml:space="preserve">Gustavus </v>
      </c>
      <c r="BB122" s="89">
        <f>Table1422[[#This Row],[Poverty_Average
(Percentage Points)]]/100</f>
        <v>0.26619999999999999</v>
      </c>
      <c r="BC122" s="98" t="str">
        <f>DoNotChange[[#This Row],[Community]]</f>
        <v xml:space="preserve">Gustavus </v>
      </c>
      <c r="BD122" s="89">
        <f>Table1422[[#This Row],[Full Time Employment_Average
(Percentage Points)]]/100</f>
        <v>0.52400000000000002</v>
      </c>
    </row>
    <row r="123" spans="1:56" s="99" customFormat="1" x14ac:dyDescent="0.25">
      <c r="A123" s="93" t="str">
        <f>DoNotChange[[#This Row],[Community]]</f>
        <v xml:space="preserve">Haines  </v>
      </c>
      <c r="B12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3" s="93" t="str">
        <f>DoNotChange[[#This Row],[Community]]</f>
        <v xml:space="preserve">Haines  </v>
      </c>
      <c r="D123" s="109">
        <f>IFERROR(DoNotChange[[#This Row],[Medium Burden Threshold]],"Cannot Calculate")</f>
        <v>248.8</v>
      </c>
      <c r="E123" s="118" t="str">
        <f>DoNotChange[[#This Row],[Community]]</f>
        <v xml:space="preserve">Haines  </v>
      </c>
      <c r="F123" s="109">
        <f>IFERROR(DoNotChange[[#This Row],[MediumBurden
Annual]], "Cannot Calculate")</f>
        <v>2985.8319718619132</v>
      </c>
      <c r="G123" s="93" t="str">
        <f>DoNotChange[[#This Row],[Community]]</f>
        <v xml:space="preserve">Haines  </v>
      </c>
      <c r="H123" s="140">
        <f>IFERROR(DoNotChange[[#This Row],[LowBurden
Threshold]],"Any fee will be at least a medium burden")</f>
        <v>155.51208186780798</v>
      </c>
      <c r="I123" s="118" t="str">
        <f>DoNotChange[[#This Row],[Community]]</f>
        <v xml:space="preserve">Haines  </v>
      </c>
      <c r="J123" s="109">
        <f>IFERROR(DoNotChange[[#This Row],[LowBurden
Annual]], "Any fee will be at least a medium burden")</f>
        <v>1866.1449824136957</v>
      </c>
      <c r="K123" s="93" t="str">
        <f>DoNotChange[[#This Row],[Community]]</f>
        <v xml:space="preserve">Haines  </v>
      </c>
      <c r="L123" s="102">
        <f>Table1422[[#This Row],[Monthly Fees]]</f>
        <v>0</v>
      </c>
      <c r="M123" s="93" t="str">
        <f>DoNotChange[[#This Row],[Community]]</f>
        <v xml:space="preserve">Haines  </v>
      </c>
      <c r="N123" s="102">
        <f>DoNotChange[[#This Row],[Monthly_Fees]]*12</f>
        <v>0</v>
      </c>
      <c r="O123" s="93" t="str">
        <f>DoNotChange[[#This Row],[Community]]</f>
        <v xml:space="preserve">Haines  </v>
      </c>
      <c r="P123" s="94" t="str">
        <f>Table1422[[#This Row],[Notes]]</f>
        <v xml:space="preserve">This is the reported user fee for this community for combined water and sewer.   </v>
      </c>
      <c r="Q123" s="95"/>
      <c r="R123" s="93" t="str">
        <f>DoNotChange[[#This Row],[Community]]</f>
        <v xml:space="preserve">Haines  </v>
      </c>
      <c r="S123" s="85" t="str">
        <f>IF(DoNotChange[[#This Row],[Annual_Fees]]/DoNotChange[[#This Row],[IQ1_Average]]&gt;0, DoNotChange[[#This Row],[Annual_Fees]]/DoNotChange[[#This Row],[IQ1_Average]], "Do not know fees")</f>
        <v>Do not know fees</v>
      </c>
      <c r="T123" s="93" t="str">
        <f>DoNotChange[[#This Row],[Community]]</f>
        <v xml:space="preserve">Haines  </v>
      </c>
      <c r="U123" s="85" t="str">
        <f>IF(DoNotChange[[#This Row],[Annual_Fees]]/DoNotChange[[#This Row],[IQ2_Average]]&gt;0, DoNotChange[[#This Row],[Annual_Fees]]/DoNotChange[[#This Row],[IQ2_Average]], "Do not know fees")</f>
        <v>Do not know fees</v>
      </c>
      <c r="V123" s="93" t="str">
        <f>DoNotChange[[#This Row],[Community]]</f>
        <v xml:space="preserve">Haines  </v>
      </c>
      <c r="W123" s="85" t="str">
        <f>IF(DoNotChange[[#This Row],[Annual_Fees]]/DoNotChange[[#This Row],[IQ3_Average]]&gt;0,DoNotChange[[#This Row],[Annual_Fees]]/DoNotChange[[#This Row],[IQ3_Average]], "Do not know fees")</f>
        <v>Do not know fees</v>
      </c>
      <c r="X123" s="93" t="str">
        <f>DoNotChange[[#This Row],[Community]]</f>
        <v xml:space="preserve">Haines  </v>
      </c>
      <c r="Y123" s="85" t="str">
        <f>IFERROR(AVERAGE(DoNotChange[[#This Row],[RI_IQ1]],DoNotChange[[#This Row],[RI_IQ2]],DoNotChange[[#This Row],[RI_IQ3]]),"ERROR")</f>
        <v>ERROR</v>
      </c>
      <c r="Z123" s="93" t="str">
        <f>DoNotChange[[#This Row],[Community]]</f>
        <v xml:space="preserve">Haines  </v>
      </c>
      <c r="AA123" s="84">
        <f>IF(DoNotChange[[#This Row],[SNAP_PercentagePoints]]&gt;20%,1, IF(DoNotChange[[#This Row],[SNAP_PercentagePoints]]&lt;=10%, 3, 2))</f>
        <v>3</v>
      </c>
      <c r="AB123" s="93" t="str">
        <f>DoNotChange[[#This Row],[Community]]</f>
        <v xml:space="preserve">Haines  </v>
      </c>
      <c r="AC123" s="84">
        <f>IF(DoNotChange[[#This Row],[Poverty_PercentagePoints]]&gt;20%,1, IF(DoNotChange[[#This Row],[Poverty_PercentagePoints]]&lt;=10%, 3, 2))</f>
        <v>2</v>
      </c>
      <c r="AD123" s="93" t="str">
        <f>DoNotChange[[#This Row],[Community]]</f>
        <v xml:space="preserve">Haines  </v>
      </c>
      <c r="AE123" s="84">
        <f>IF(DoNotChange[[#This Row],[FTE_PercentagePoints]]&lt;=30%,1, IF(DoNotChange[[#This Row],[FTE_PercentagePoints]]&gt;50%, 3, 2))</f>
        <v>3</v>
      </c>
      <c r="AF123" s="93" t="str">
        <f>DoNotChange[[#This Row],[Community]]</f>
        <v xml:space="preserve">Haines  </v>
      </c>
      <c r="AG123" s="86">
        <f>AVERAGE(DoNotChange[[#This Row],[SNAP_FCI]],DoNotChange[[#This Row],[Poverty_FCI]],DoNotChange[[#This Row],[FTE_FCI]])</f>
        <v>2.6666666666666665</v>
      </c>
      <c r="AH123" s="112"/>
      <c r="AI123" s="86">
        <f>IF(DoNotChange[[#This Row],[Village_FCI]]&gt;2.5, 0.24, IF(DoNotChange[[#This Row],[Village_FCI]]&lt;=1.5, 0.06, 0.15))</f>
        <v>0.24</v>
      </c>
      <c r="AJ123" s="86">
        <f>IF(DoNotChange[[#This Row],[Village_FCI]]&gt;2.5, 0.15, IF(DoNotChange[[#This Row],[Village_FCI]]&lt;=1.5, "FALSE", 0.06))</f>
        <v>0.15</v>
      </c>
      <c r="AK123" s="115">
        <f>(1/DoNotChange[[#This Row],[IQ1_Average]]+1/DoNotChange[[#This Row],[IQ2_Average]]+1/DoNotChange[[#This Row],[IQ3_Average]])</f>
        <v>8.0379606843830582E-5</v>
      </c>
      <c r="AL12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3" s="84">
        <f>ROUND(DoNotChange[[#This Row],[MediumBurden
Threshold_Calc]],1)</f>
        <v>248.8</v>
      </c>
      <c r="AN123" s="88">
        <f>(DoNotChange[[#This Row],[3RI_Calculation
Medium]]/DoNotChange[[#This Row],[Y = 1/IQ1+1/IQ2+1/IQ3]])/12</f>
        <v>248.81933098849277</v>
      </c>
      <c r="AO123" s="88">
        <f>DoNotChange[[#This Row],[MediumBurden
Threshold_Calc]]*12</f>
        <v>2985.8319718619132</v>
      </c>
      <c r="AP123" s="137">
        <f>DoNotChange[[#This Row],[LowBurden
Annual]]/12</f>
        <v>155.51208186780798</v>
      </c>
      <c r="AQ123" s="88">
        <f>(DoNotChange[[#This Row],[3RI_Calculation
Low]]/DoNotChange[[#This Row],[Y = 1/IQ1+1/IQ2+1/IQ3]])</f>
        <v>1866.1449824136957</v>
      </c>
      <c r="AR123" s="95"/>
      <c r="AS123" s="93" t="str">
        <f>Table1422[[#This Row],[Community]]</f>
        <v xml:space="preserve">Haines  </v>
      </c>
      <c r="AT123" s="87">
        <f>Table1422[[#This Row],[IQ1_Average]]</f>
        <v>19889</v>
      </c>
      <c r="AU123" s="93" t="str">
        <f>DoNotChange[[#This Row],[Community]]</f>
        <v xml:space="preserve">Haines  </v>
      </c>
      <c r="AV123" s="96">
        <f>Table1422[[#This Row],[IQ2_Average]]</f>
        <v>54604.2</v>
      </c>
      <c r="AW123" s="93" t="str">
        <f>DoNotChange[[#This Row],[Community]]</f>
        <v xml:space="preserve">Haines  </v>
      </c>
      <c r="AX123" s="97">
        <f>Table1422[[#This Row],[IQ3_Average]]</f>
        <v>84839.6</v>
      </c>
      <c r="AY123" s="93" t="str">
        <f>DoNotChange[[#This Row],[Community]]</f>
        <v xml:space="preserve">Haines  </v>
      </c>
      <c r="AZ123" s="89">
        <f>Table1422[[#This Row],[SNAP_Average 
(Percentage Points)]]/100</f>
        <v>4.1200000000000001E-2</v>
      </c>
      <c r="BA123" s="98" t="str">
        <f>DoNotChange[[#This Row],[Community]]</f>
        <v xml:space="preserve">Haines  </v>
      </c>
      <c r="BB123" s="89">
        <f>Table1422[[#This Row],[Poverty_Average
(Percentage Points)]]/100</f>
        <v>0.15659999999999999</v>
      </c>
      <c r="BC123" s="98" t="str">
        <f>DoNotChange[[#This Row],[Community]]</f>
        <v xml:space="preserve">Haines  </v>
      </c>
      <c r="BD123" s="89">
        <f>Table1422[[#This Row],[Full Time Employment_Average
(Percentage Points)]]/100</f>
        <v>0.53459999999999996</v>
      </c>
    </row>
    <row r="124" spans="1:56" s="99" customFormat="1" x14ac:dyDescent="0.25">
      <c r="A124" s="93" t="str">
        <f>DoNotChange[[#This Row],[Community]]</f>
        <v xml:space="preserve">Halibut Cove  </v>
      </c>
      <c r="B12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4" s="93" t="str">
        <f>DoNotChange[[#This Row],[Community]]</f>
        <v xml:space="preserve">Halibut Cove  </v>
      </c>
      <c r="D124" s="109">
        <f>IFERROR(DoNotChange[[#This Row],[Medium Burden Threshold]],"Cannot Calculate")</f>
        <v>372.4</v>
      </c>
      <c r="E124" s="118" t="str">
        <f>DoNotChange[[#This Row],[Community]]</f>
        <v xml:space="preserve">Halibut Cove  </v>
      </c>
      <c r="F124" s="109">
        <f>IFERROR(DoNotChange[[#This Row],[MediumBurden
Annual]], "Cannot Calculate")</f>
        <v>4468.7509145758931</v>
      </c>
      <c r="G124" s="93" t="str">
        <f>DoNotChange[[#This Row],[Community]]</f>
        <v xml:space="preserve">Halibut Cove  </v>
      </c>
      <c r="H124" s="140">
        <f>IFERROR(DoNotChange[[#This Row],[LowBurden
Threshold]],"Any fee will be at least a medium burden")</f>
        <v>232.74744346749443</v>
      </c>
      <c r="I124" s="118" t="str">
        <f>DoNotChange[[#This Row],[Community]]</f>
        <v xml:space="preserve">Halibut Cove  </v>
      </c>
      <c r="J124" s="109">
        <f>IFERROR(DoNotChange[[#This Row],[LowBurden
Annual]], "Any fee will be at least a medium burden")</f>
        <v>2792.9693216099331</v>
      </c>
      <c r="K124" s="93" t="str">
        <f>DoNotChange[[#This Row],[Community]]</f>
        <v xml:space="preserve">Halibut Cove  </v>
      </c>
      <c r="L124" s="102">
        <f>Table1422[[#This Row],[Monthly Fees]]</f>
        <v>0</v>
      </c>
      <c r="M124" s="93" t="str">
        <f>DoNotChange[[#This Row],[Community]]</f>
        <v xml:space="preserve">Halibut Cove  </v>
      </c>
      <c r="N124" s="102">
        <f>DoNotChange[[#This Row],[Monthly_Fees]]*12</f>
        <v>0</v>
      </c>
      <c r="O124" s="93" t="str">
        <f>DoNotChange[[#This Row],[Community]]</f>
        <v xml:space="preserve">Halibut Cove  </v>
      </c>
      <c r="P124" s="94" t="str">
        <f>Table1422[[#This Row],[Notes]]</f>
        <v>The water and sewer charges are unknown</v>
      </c>
      <c r="Q124" s="95"/>
      <c r="R124" s="93" t="str">
        <f>DoNotChange[[#This Row],[Community]]</f>
        <v xml:space="preserve">Halibut Cove  </v>
      </c>
      <c r="S124" s="85" t="str">
        <f>IF(DoNotChange[[#This Row],[Annual_Fees]]/DoNotChange[[#This Row],[IQ1_Average]]&gt;0, DoNotChange[[#This Row],[Annual_Fees]]/DoNotChange[[#This Row],[IQ1_Average]], "Do not know fees")</f>
        <v>Do not know fees</v>
      </c>
      <c r="T124" s="93" t="str">
        <f>DoNotChange[[#This Row],[Community]]</f>
        <v xml:space="preserve">Halibut Cove  </v>
      </c>
      <c r="U124" s="85" t="str">
        <f>IF(DoNotChange[[#This Row],[Annual_Fees]]/DoNotChange[[#This Row],[IQ2_Average]]&gt;0, DoNotChange[[#This Row],[Annual_Fees]]/DoNotChange[[#This Row],[IQ2_Average]], "Do not know fees")</f>
        <v>Do not know fees</v>
      </c>
      <c r="V124" s="93" t="str">
        <f>DoNotChange[[#This Row],[Community]]</f>
        <v xml:space="preserve">Halibut Cove  </v>
      </c>
      <c r="W124" s="85" t="str">
        <f>IF(DoNotChange[[#This Row],[Annual_Fees]]/DoNotChange[[#This Row],[IQ3_Average]]&gt;0,DoNotChange[[#This Row],[Annual_Fees]]/DoNotChange[[#This Row],[IQ3_Average]], "Do not know fees")</f>
        <v>Do not know fees</v>
      </c>
      <c r="X124" s="93" t="str">
        <f>DoNotChange[[#This Row],[Community]]</f>
        <v xml:space="preserve">Halibut Cove  </v>
      </c>
      <c r="Y124" s="85" t="str">
        <f>IFERROR(AVERAGE(DoNotChange[[#This Row],[RI_IQ1]],DoNotChange[[#This Row],[RI_IQ2]],DoNotChange[[#This Row],[RI_IQ3]]),"ERROR")</f>
        <v>ERROR</v>
      </c>
      <c r="Z124" s="93" t="str">
        <f>DoNotChange[[#This Row],[Community]]</f>
        <v xml:space="preserve">Halibut Cove  </v>
      </c>
      <c r="AA124" s="84">
        <f>IF(DoNotChange[[#This Row],[SNAP_PercentagePoints]]&gt;20%,1, IF(DoNotChange[[#This Row],[SNAP_PercentagePoints]]&lt;=10%, 3, 2))</f>
        <v>3</v>
      </c>
      <c r="AB124" s="93" t="str">
        <f>DoNotChange[[#This Row],[Community]]</f>
        <v xml:space="preserve">Halibut Cove  </v>
      </c>
      <c r="AC124" s="84">
        <f>IF(DoNotChange[[#This Row],[Poverty_PercentagePoints]]&gt;20%,1, IF(DoNotChange[[#This Row],[Poverty_PercentagePoints]]&lt;=10%, 3, 2))</f>
        <v>3</v>
      </c>
      <c r="AD124" s="93" t="str">
        <f>DoNotChange[[#This Row],[Community]]</f>
        <v xml:space="preserve">Halibut Cove  </v>
      </c>
      <c r="AE124" s="84">
        <f>IF(DoNotChange[[#This Row],[FTE_PercentagePoints]]&lt;=30%,1, IF(DoNotChange[[#This Row],[FTE_PercentagePoints]]&gt;50%, 3, 2))</f>
        <v>2</v>
      </c>
      <c r="AF124" s="93" t="str">
        <f>DoNotChange[[#This Row],[Community]]</f>
        <v xml:space="preserve">Halibut Cove  </v>
      </c>
      <c r="AG124" s="86">
        <f>AVERAGE(DoNotChange[[#This Row],[SNAP_FCI]],DoNotChange[[#This Row],[Poverty_FCI]],DoNotChange[[#This Row],[FTE_FCI]])</f>
        <v>2.6666666666666665</v>
      </c>
      <c r="AH124" s="112"/>
      <c r="AI124" s="86">
        <f>IF(DoNotChange[[#This Row],[Village_FCI]]&gt;2.5, 0.24, IF(DoNotChange[[#This Row],[Village_FCI]]&lt;=1.5, 0.06, 0.15))</f>
        <v>0.24</v>
      </c>
      <c r="AJ124" s="86">
        <f>IF(DoNotChange[[#This Row],[Village_FCI]]&gt;2.5, 0.15, IF(DoNotChange[[#This Row],[Village_FCI]]&lt;=1.5, "FALSE", 0.06))</f>
        <v>0.15</v>
      </c>
      <c r="AK124" s="115">
        <f>(1/DoNotChange[[#This Row],[IQ1_Average]]+1/DoNotChange[[#This Row],[IQ2_Average]]+1/DoNotChange[[#This Row],[IQ3_Average]])</f>
        <v>5.370628271474764E-5</v>
      </c>
      <c r="AL12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24" s="84">
        <f>ROUND(DoNotChange[[#This Row],[MediumBurden
Threshold_Calc]],1)</f>
        <v>372.4</v>
      </c>
      <c r="AN124" s="88">
        <f>(DoNotChange[[#This Row],[3RI_Calculation
Medium]]/DoNotChange[[#This Row],[Y = 1/IQ1+1/IQ2+1/IQ3]])/12</f>
        <v>372.3959095479911</v>
      </c>
      <c r="AO124" s="88">
        <f>DoNotChange[[#This Row],[MediumBurden
Threshold_Calc]]*12</f>
        <v>4468.7509145758931</v>
      </c>
      <c r="AP124" s="137">
        <f>DoNotChange[[#This Row],[LowBurden
Annual]]/12</f>
        <v>232.74744346749443</v>
      </c>
      <c r="AQ124" s="88">
        <f>(DoNotChange[[#This Row],[3RI_Calculation
Low]]/DoNotChange[[#This Row],[Y = 1/IQ1+1/IQ2+1/IQ3]])</f>
        <v>2792.9693216099331</v>
      </c>
      <c r="AR124" s="95"/>
      <c r="AS124" s="93" t="str">
        <f>Table1422[[#This Row],[Community]]</f>
        <v xml:space="preserve">Halibut Cove  </v>
      </c>
      <c r="AT124" s="87">
        <f>Table1422[[#This Row],[IQ1_Average]]</f>
        <v>45367.199999999997</v>
      </c>
      <c r="AU124" s="93" t="str">
        <f>DoNotChange[[#This Row],[Community]]</f>
        <v xml:space="preserve">Halibut Cove  </v>
      </c>
      <c r="AV124" s="96">
        <f>Table1422[[#This Row],[IQ2_Average]]</f>
        <v>57499.199999999997</v>
      </c>
      <c r="AW124" s="93" t="str">
        <f>DoNotChange[[#This Row],[Community]]</f>
        <v xml:space="preserve">Halibut Cove  </v>
      </c>
      <c r="AX124" s="97">
        <f>Table1422[[#This Row],[IQ3_Average]]</f>
        <v>70065.399999999994</v>
      </c>
      <c r="AY124" s="93" t="str">
        <f>DoNotChange[[#This Row],[Community]]</f>
        <v xml:space="preserve">Halibut Cove  </v>
      </c>
      <c r="AZ124" s="89">
        <f>Table1422[[#This Row],[SNAP_Average 
(Percentage Points)]]/100</f>
        <v>0</v>
      </c>
      <c r="BA124" s="98" t="str">
        <f>DoNotChange[[#This Row],[Community]]</f>
        <v xml:space="preserve">Halibut Cove  </v>
      </c>
      <c r="BB124" s="89">
        <f>Table1422[[#This Row],[Poverty_Average
(Percentage Points)]]/100</f>
        <v>0</v>
      </c>
      <c r="BC124" s="98" t="str">
        <f>DoNotChange[[#This Row],[Community]]</f>
        <v xml:space="preserve">Halibut Cove  </v>
      </c>
      <c r="BD124" s="89">
        <f>Table1422[[#This Row],[Full Time Employment_Average
(Percentage Points)]]/100</f>
        <v>0.43719999999999998</v>
      </c>
    </row>
    <row r="125" spans="1:56" s="99" customFormat="1" x14ac:dyDescent="0.25">
      <c r="A125" s="93" t="str">
        <f>DoNotChange[[#This Row],[Community]]</f>
        <v xml:space="preserve">Happy Valley  </v>
      </c>
      <c r="B12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5" s="93" t="str">
        <f>DoNotChange[[#This Row],[Community]]</f>
        <v xml:space="preserve">Happy Valley  </v>
      </c>
      <c r="D125" s="109">
        <f>IFERROR(DoNotChange[[#This Row],[Medium Burden Threshold]],"Cannot Calculate")</f>
        <v>130.69999999999999</v>
      </c>
      <c r="E125" s="118" t="str">
        <f>DoNotChange[[#This Row],[Community]]</f>
        <v xml:space="preserve">Happy Valley  </v>
      </c>
      <c r="F125" s="109">
        <f>IFERROR(DoNotChange[[#This Row],[MediumBurden
Annual]], "Cannot Calculate")</f>
        <v>1568.8931752777671</v>
      </c>
      <c r="G125" s="93" t="str">
        <f>DoNotChange[[#This Row],[Community]]</f>
        <v xml:space="preserve">Happy Valley  </v>
      </c>
      <c r="H125" s="140">
        <f>IFERROR(DoNotChange[[#This Row],[LowBurden
Threshold]],"Any fee will be at least a medium burden")</f>
        <v>52.29643917592557</v>
      </c>
      <c r="I125" s="118" t="str">
        <f>DoNotChange[[#This Row],[Community]]</f>
        <v xml:space="preserve">Happy Valley  </v>
      </c>
      <c r="J125" s="109">
        <f>IFERROR(DoNotChange[[#This Row],[LowBurden
Annual]], "Any fee will be at least a medium burden")</f>
        <v>627.55727011110685</v>
      </c>
      <c r="K125" s="93" t="str">
        <f>DoNotChange[[#This Row],[Community]]</f>
        <v xml:space="preserve">Happy Valley  </v>
      </c>
      <c r="L125" s="102">
        <f>Table1422[[#This Row],[Monthly Fees]]</f>
        <v>0</v>
      </c>
      <c r="M125" s="93" t="str">
        <f>DoNotChange[[#This Row],[Community]]</f>
        <v xml:space="preserve">Happy Valley  </v>
      </c>
      <c r="N125" s="102">
        <f>DoNotChange[[#This Row],[Monthly_Fees]]*12</f>
        <v>0</v>
      </c>
      <c r="O125" s="93" t="str">
        <f>DoNotChange[[#This Row],[Community]]</f>
        <v xml:space="preserve">Happy Valley  </v>
      </c>
      <c r="P125" s="94" t="str">
        <f>Table1422[[#This Row],[Notes]]</f>
        <v>The water and sewer charges are unknown</v>
      </c>
      <c r="Q125" s="95"/>
      <c r="R125" s="93" t="str">
        <f>DoNotChange[[#This Row],[Community]]</f>
        <v xml:space="preserve">Happy Valley  </v>
      </c>
      <c r="S125" s="85" t="str">
        <f>IF(DoNotChange[[#This Row],[Annual_Fees]]/DoNotChange[[#This Row],[IQ1_Average]]&gt;0, DoNotChange[[#This Row],[Annual_Fees]]/DoNotChange[[#This Row],[IQ1_Average]], "Do not know fees")</f>
        <v>Do not know fees</v>
      </c>
      <c r="T125" s="93" t="str">
        <f>DoNotChange[[#This Row],[Community]]</f>
        <v xml:space="preserve">Happy Valley  </v>
      </c>
      <c r="U125" s="85" t="str">
        <f>IF(DoNotChange[[#This Row],[Annual_Fees]]/DoNotChange[[#This Row],[IQ2_Average]]&gt;0, DoNotChange[[#This Row],[Annual_Fees]]/DoNotChange[[#This Row],[IQ2_Average]], "Do not know fees")</f>
        <v>Do not know fees</v>
      </c>
      <c r="V125" s="93" t="str">
        <f>DoNotChange[[#This Row],[Community]]</f>
        <v xml:space="preserve">Happy Valley  </v>
      </c>
      <c r="W125" s="85" t="str">
        <f>IF(DoNotChange[[#This Row],[Annual_Fees]]/DoNotChange[[#This Row],[IQ3_Average]]&gt;0,DoNotChange[[#This Row],[Annual_Fees]]/DoNotChange[[#This Row],[IQ3_Average]], "Do not know fees")</f>
        <v>Do not know fees</v>
      </c>
      <c r="X125" s="93" t="str">
        <f>DoNotChange[[#This Row],[Community]]</f>
        <v xml:space="preserve">Happy Valley  </v>
      </c>
      <c r="Y125" s="85" t="str">
        <f>IFERROR(AVERAGE(DoNotChange[[#This Row],[RI_IQ1]],DoNotChange[[#This Row],[RI_IQ2]],DoNotChange[[#This Row],[RI_IQ3]]),"ERROR")</f>
        <v>ERROR</v>
      </c>
      <c r="Z125" s="93" t="str">
        <f>DoNotChange[[#This Row],[Community]]</f>
        <v xml:space="preserve">Happy Valley  </v>
      </c>
      <c r="AA125" s="84">
        <f>IF(DoNotChange[[#This Row],[SNAP_PercentagePoints]]&gt;20%,1, IF(DoNotChange[[#This Row],[SNAP_PercentagePoints]]&lt;=10%, 3, 2))</f>
        <v>2</v>
      </c>
      <c r="AB125" s="93" t="str">
        <f>DoNotChange[[#This Row],[Community]]</f>
        <v xml:space="preserve">Happy Valley  </v>
      </c>
      <c r="AC125" s="84">
        <f>IF(DoNotChange[[#This Row],[Poverty_PercentagePoints]]&gt;20%,1, IF(DoNotChange[[#This Row],[Poverty_PercentagePoints]]&lt;=10%, 3, 2))</f>
        <v>2</v>
      </c>
      <c r="AD125" s="93" t="str">
        <f>DoNotChange[[#This Row],[Community]]</f>
        <v xml:space="preserve">Happy Valley  </v>
      </c>
      <c r="AE125" s="84">
        <f>IF(DoNotChange[[#This Row],[FTE_PercentagePoints]]&lt;=30%,1, IF(DoNotChange[[#This Row],[FTE_PercentagePoints]]&gt;50%, 3, 2))</f>
        <v>2</v>
      </c>
      <c r="AF125" s="93" t="str">
        <f>DoNotChange[[#This Row],[Community]]</f>
        <v xml:space="preserve">Happy Valley  </v>
      </c>
      <c r="AG125" s="86">
        <f>AVERAGE(DoNotChange[[#This Row],[SNAP_FCI]],DoNotChange[[#This Row],[Poverty_FCI]],DoNotChange[[#This Row],[FTE_FCI]])</f>
        <v>2</v>
      </c>
      <c r="AH125" s="112"/>
      <c r="AI125" s="86">
        <f>IF(DoNotChange[[#This Row],[Village_FCI]]&gt;2.5, 0.24, IF(DoNotChange[[#This Row],[Village_FCI]]&lt;=1.5, 0.06, 0.15))</f>
        <v>0.15</v>
      </c>
      <c r="AJ125" s="86">
        <f>IF(DoNotChange[[#This Row],[Village_FCI]]&gt;2.5, 0.15, IF(DoNotChange[[#This Row],[Village_FCI]]&lt;=1.5, "FALSE", 0.06))</f>
        <v>0.06</v>
      </c>
      <c r="AK125" s="115">
        <f>(1/DoNotChange[[#This Row],[IQ1_Average]]+1/DoNotChange[[#This Row],[IQ2_Average]]+1/DoNotChange[[#This Row],[IQ3_Average]])</f>
        <v>9.5608803941315521E-5</v>
      </c>
      <c r="AL12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5" s="84">
        <f>ROUND(DoNotChange[[#This Row],[MediumBurden
Threshold_Calc]],1)</f>
        <v>130.69999999999999</v>
      </c>
      <c r="AN125" s="88">
        <f>(DoNotChange[[#This Row],[3RI_Calculation
Medium]]/DoNotChange[[#This Row],[Y = 1/IQ1+1/IQ2+1/IQ3]])/12</f>
        <v>130.74109793981393</v>
      </c>
      <c r="AO125" s="88">
        <f>DoNotChange[[#This Row],[MediumBurden
Threshold_Calc]]*12</f>
        <v>1568.8931752777671</v>
      </c>
      <c r="AP125" s="137">
        <f>DoNotChange[[#This Row],[LowBurden
Annual]]/12</f>
        <v>52.29643917592557</v>
      </c>
      <c r="AQ125" s="88">
        <f>(DoNotChange[[#This Row],[3RI_Calculation
Low]]/DoNotChange[[#This Row],[Y = 1/IQ1+1/IQ2+1/IQ3]])</f>
        <v>627.55727011110685</v>
      </c>
      <c r="AR125" s="95"/>
      <c r="AS125" s="93" t="str">
        <f>Table1422[[#This Row],[Community]]</f>
        <v xml:space="preserve">Happy Valley  </v>
      </c>
      <c r="AT125" s="87">
        <f>Table1422[[#This Row],[IQ1_Average]]</f>
        <v>17973.8</v>
      </c>
      <c r="AU125" s="93" t="str">
        <f>DoNotChange[[#This Row],[Community]]</f>
        <v xml:space="preserve">Happy Valley  </v>
      </c>
      <c r="AV125" s="96">
        <f>Table1422[[#This Row],[IQ2_Average]]</f>
        <v>41156</v>
      </c>
      <c r="AW125" s="93" t="str">
        <f>DoNotChange[[#This Row],[Community]]</f>
        <v xml:space="preserve">Happy Valley  </v>
      </c>
      <c r="AX125" s="97">
        <f>Table1422[[#This Row],[IQ3_Average]]</f>
        <v>63798</v>
      </c>
      <c r="AY125" s="93" t="str">
        <f>DoNotChange[[#This Row],[Community]]</f>
        <v xml:space="preserve">Happy Valley  </v>
      </c>
      <c r="AZ125" s="89">
        <f>Table1422[[#This Row],[SNAP_Average 
(Percentage Points)]]/100</f>
        <v>0.12380000000000001</v>
      </c>
      <c r="BA125" s="98" t="str">
        <f>DoNotChange[[#This Row],[Community]]</f>
        <v xml:space="preserve">Happy Valley  </v>
      </c>
      <c r="BB125" s="89">
        <f>Table1422[[#This Row],[Poverty_Average
(Percentage Points)]]/100</f>
        <v>0.16779999999999998</v>
      </c>
      <c r="BC125" s="98" t="str">
        <f>DoNotChange[[#This Row],[Community]]</f>
        <v xml:space="preserve">Happy Valley  </v>
      </c>
      <c r="BD125" s="89">
        <f>Table1422[[#This Row],[Full Time Employment_Average
(Percentage Points)]]/100</f>
        <v>0.32640000000000002</v>
      </c>
    </row>
    <row r="126" spans="1:56" s="99" customFormat="1" x14ac:dyDescent="0.25">
      <c r="A126" s="93" t="str">
        <f>DoNotChange[[#This Row],[Community]]</f>
        <v xml:space="preserve">Harding-Birch Lakes  </v>
      </c>
      <c r="B12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6" s="93" t="str">
        <f>DoNotChange[[#This Row],[Community]]</f>
        <v xml:space="preserve">Harding-Birch Lakes  </v>
      </c>
      <c r="D126" s="109">
        <f>IFERROR(DoNotChange[[#This Row],[Medium Burden Threshold]],"Cannot Calculate")</f>
        <v>184</v>
      </c>
      <c r="E126" s="118" t="str">
        <f>DoNotChange[[#This Row],[Community]]</f>
        <v xml:space="preserve">Harding-Birch Lakes  </v>
      </c>
      <c r="F126" s="109">
        <f>IFERROR(DoNotChange[[#This Row],[MediumBurden
Annual]], "Cannot Calculate")</f>
        <v>2208.3667669961396</v>
      </c>
      <c r="G126" s="93" t="str">
        <f>DoNotChange[[#This Row],[Community]]</f>
        <v xml:space="preserve">Harding-Birch Lakes  </v>
      </c>
      <c r="H126" s="140">
        <f>IFERROR(DoNotChange[[#This Row],[LowBurden
Threshold]],"Any fee will be at least a medium burden")</f>
        <v>73.612225566537987</v>
      </c>
      <c r="I126" s="118" t="str">
        <f>DoNotChange[[#This Row],[Community]]</f>
        <v xml:space="preserve">Harding-Birch Lakes  </v>
      </c>
      <c r="J126" s="109">
        <f>IFERROR(DoNotChange[[#This Row],[LowBurden
Annual]], "Any fee will be at least a medium burden")</f>
        <v>883.3467067984559</v>
      </c>
      <c r="K126" s="93" t="str">
        <f>DoNotChange[[#This Row],[Community]]</f>
        <v xml:space="preserve">Harding-Birch Lakes  </v>
      </c>
      <c r="L126" s="102">
        <f>Table1422[[#This Row],[Monthly Fees]]</f>
        <v>0</v>
      </c>
      <c r="M126" s="93" t="str">
        <f>DoNotChange[[#This Row],[Community]]</f>
        <v xml:space="preserve">Harding-Birch Lakes  </v>
      </c>
      <c r="N126" s="102">
        <f>DoNotChange[[#This Row],[Monthly_Fees]]*12</f>
        <v>0</v>
      </c>
      <c r="O126" s="93" t="str">
        <f>DoNotChange[[#This Row],[Community]]</f>
        <v xml:space="preserve">Harding-Birch Lakes  </v>
      </c>
      <c r="P126" s="94" t="str">
        <f>Table1422[[#This Row],[Notes]]</f>
        <v>The water and sewer charges are unknown</v>
      </c>
      <c r="Q126" s="95"/>
      <c r="R126" s="93" t="str">
        <f>DoNotChange[[#This Row],[Community]]</f>
        <v xml:space="preserve">Harding-Birch Lakes  </v>
      </c>
      <c r="S126" s="85" t="str">
        <f>IF(DoNotChange[[#This Row],[Annual_Fees]]/DoNotChange[[#This Row],[IQ1_Average]]&gt;0, DoNotChange[[#This Row],[Annual_Fees]]/DoNotChange[[#This Row],[IQ1_Average]], "Do not know fees")</f>
        <v>Do not know fees</v>
      </c>
      <c r="T126" s="93" t="str">
        <f>DoNotChange[[#This Row],[Community]]</f>
        <v xml:space="preserve">Harding-Birch Lakes  </v>
      </c>
      <c r="U126" s="85" t="str">
        <f>IF(DoNotChange[[#This Row],[Annual_Fees]]/DoNotChange[[#This Row],[IQ2_Average]]&gt;0, DoNotChange[[#This Row],[Annual_Fees]]/DoNotChange[[#This Row],[IQ2_Average]], "Do not know fees")</f>
        <v>Do not know fees</v>
      </c>
      <c r="V126" s="93" t="str">
        <f>DoNotChange[[#This Row],[Community]]</f>
        <v xml:space="preserve">Harding-Birch Lakes  </v>
      </c>
      <c r="W126" s="85" t="str">
        <f>IF(DoNotChange[[#This Row],[Annual_Fees]]/DoNotChange[[#This Row],[IQ3_Average]]&gt;0,DoNotChange[[#This Row],[Annual_Fees]]/DoNotChange[[#This Row],[IQ3_Average]], "Do not know fees")</f>
        <v>Do not know fees</v>
      </c>
      <c r="X126" s="93" t="str">
        <f>DoNotChange[[#This Row],[Community]]</f>
        <v xml:space="preserve">Harding-Birch Lakes  </v>
      </c>
      <c r="Y126" s="85" t="str">
        <f>IFERROR(AVERAGE(DoNotChange[[#This Row],[RI_IQ1]],DoNotChange[[#This Row],[RI_IQ2]],DoNotChange[[#This Row],[RI_IQ3]]),"ERROR")</f>
        <v>ERROR</v>
      </c>
      <c r="Z126" s="93" t="str">
        <f>DoNotChange[[#This Row],[Community]]</f>
        <v xml:space="preserve">Harding-Birch Lakes  </v>
      </c>
      <c r="AA126" s="84">
        <f>IF(DoNotChange[[#This Row],[SNAP_PercentagePoints]]&gt;20%,1, IF(DoNotChange[[#This Row],[SNAP_PercentagePoints]]&lt;=10%, 3, 2))</f>
        <v>3</v>
      </c>
      <c r="AB126" s="93" t="str">
        <f>DoNotChange[[#This Row],[Community]]</f>
        <v xml:space="preserve">Harding-Birch Lakes  </v>
      </c>
      <c r="AC126" s="84">
        <f>IF(DoNotChange[[#This Row],[Poverty_PercentagePoints]]&gt;20%,1, IF(DoNotChange[[#This Row],[Poverty_PercentagePoints]]&lt;=10%, 3, 2))</f>
        <v>2</v>
      </c>
      <c r="AD126" s="93" t="str">
        <f>DoNotChange[[#This Row],[Community]]</f>
        <v xml:space="preserve">Harding-Birch Lakes  </v>
      </c>
      <c r="AE126" s="84">
        <f>IF(DoNotChange[[#This Row],[FTE_PercentagePoints]]&lt;=30%,1, IF(DoNotChange[[#This Row],[FTE_PercentagePoints]]&gt;50%, 3, 2))</f>
        <v>1</v>
      </c>
      <c r="AF126" s="93" t="str">
        <f>DoNotChange[[#This Row],[Community]]</f>
        <v xml:space="preserve">Harding-Birch Lakes  </v>
      </c>
      <c r="AG126" s="86">
        <f>AVERAGE(DoNotChange[[#This Row],[SNAP_FCI]],DoNotChange[[#This Row],[Poverty_FCI]],DoNotChange[[#This Row],[FTE_FCI]])</f>
        <v>2</v>
      </c>
      <c r="AH126" s="112"/>
      <c r="AI126" s="86">
        <f>IF(DoNotChange[[#This Row],[Village_FCI]]&gt;2.5, 0.24, IF(DoNotChange[[#This Row],[Village_FCI]]&lt;=1.5, 0.06, 0.15))</f>
        <v>0.15</v>
      </c>
      <c r="AJ126" s="86">
        <f>IF(DoNotChange[[#This Row],[Village_FCI]]&gt;2.5, 0.15, IF(DoNotChange[[#This Row],[Village_FCI]]&lt;=1.5, "FALSE", 0.06))</f>
        <v>0.06</v>
      </c>
      <c r="AK126" s="115">
        <f>(1/DoNotChange[[#This Row],[IQ1_Average]]+1/DoNotChange[[#This Row],[IQ2_Average]]+1/DoNotChange[[#This Row],[IQ3_Average]])</f>
        <v>6.7923499955595105E-5</v>
      </c>
      <c r="AL12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6" s="84">
        <f>ROUND(DoNotChange[[#This Row],[MediumBurden
Threshold_Calc]],1)</f>
        <v>184</v>
      </c>
      <c r="AN126" s="88">
        <f>(DoNotChange[[#This Row],[3RI_Calculation
Medium]]/DoNotChange[[#This Row],[Y = 1/IQ1+1/IQ2+1/IQ3]])/12</f>
        <v>184.03056391634496</v>
      </c>
      <c r="AO126" s="88">
        <f>DoNotChange[[#This Row],[MediumBurden
Threshold_Calc]]*12</f>
        <v>2208.3667669961396</v>
      </c>
      <c r="AP126" s="137">
        <f>DoNotChange[[#This Row],[LowBurden
Annual]]/12</f>
        <v>73.612225566537987</v>
      </c>
      <c r="AQ126" s="88">
        <f>(DoNotChange[[#This Row],[3RI_Calculation
Low]]/DoNotChange[[#This Row],[Y = 1/IQ1+1/IQ2+1/IQ3]])</f>
        <v>883.3467067984559</v>
      </c>
      <c r="AR126" s="95"/>
      <c r="AS126" s="93" t="str">
        <f>Table1422[[#This Row],[Community]]</f>
        <v xml:space="preserve">Harding-Birch Lakes  </v>
      </c>
      <c r="AT126" s="87">
        <f>Table1422[[#This Row],[IQ1_Average]]</f>
        <v>24640</v>
      </c>
      <c r="AU126" s="93" t="str">
        <f>DoNotChange[[#This Row],[Community]]</f>
        <v xml:space="preserve">Harding-Birch Lakes  </v>
      </c>
      <c r="AV126" s="96">
        <f>Table1422[[#This Row],[IQ2_Average]]</f>
        <v>66366.2</v>
      </c>
      <c r="AW126" s="93" t="str">
        <f>DoNotChange[[#This Row],[Community]]</f>
        <v xml:space="preserve">Harding-Birch Lakes  </v>
      </c>
      <c r="AX126" s="97">
        <f>Table1422[[#This Row],[IQ3_Average]]</f>
        <v>81491.8</v>
      </c>
      <c r="AY126" s="93" t="str">
        <f>DoNotChange[[#This Row],[Community]]</f>
        <v xml:space="preserve">Harding-Birch Lakes  </v>
      </c>
      <c r="AZ126" s="89">
        <f>Table1422[[#This Row],[SNAP_Average 
(Percentage Points)]]/100</f>
        <v>0</v>
      </c>
      <c r="BA126" s="98" t="str">
        <f>DoNotChange[[#This Row],[Community]]</f>
        <v xml:space="preserve">Harding-Birch Lakes  </v>
      </c>
      <c r="BB126" s="89">
        <f>Table1422[[#This Row],[Poverty_Average
(Percentage Points)]]/100</f>
        <v>0.13799999999999998</v>
      </c>
      <c r="BC126" s="98" t="str">
        <f>DoNotChange[[#This Row],[Community]]</f>
        <v xml:space="preserve">Harding-Birch Lakes  </v>
      </c>
      <c r="BD126" s="89">
        <f>Table1422[[#This Row],[Full Time Employment_Average
(Percentage Points)]]/100</f>
        <v>0.1946</v>
      </c>
    </row>
    <row r="127" spans="1:56" s="99" customFormat="1" x14ac:dyDescent="0.25">
      <c r="A127" s="93" t="str">
        <f>DoNotChange[[#This Row],[Community]]</f>
        <v xml:space="preserve">Healy  </v>
      </c>
      <c r="B12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7" s="93" t="str">
        <f>DoNotChange[[#This Row],[Community]]</f>
        <v xml:space="preserve">Healy  </v>
      </c>
      <c r="D127" s="109">
        <f>IFERROR(DoNotChange[[#This Row],[Medium Burden Threshold]],"Cannot Calculate")</f>
        <v>299</v>
      </c>
      <c r="E127" s="118" t="str">
        <f>DoNotChange[[#This Row],[Community]]</f>
        <v xml:space="preserve">Healy  </v>
      </c>
      <c r="F127" s="109">
        <f>IFERROR(DoNotChange[[#This Row],[MediumBurden
Annual]], "Cannot Calculate")</f>
        <v>3588.4139473500259</v>
      </c>
      <c r="G127" s="93" t="str">
        <f>DoNotChange[[#This Row],[Community]]</f>
        <v xml:space="preserve">Healy  </v>
      </c>
      <c r="H127" s="140">
        <f>IFERROR(DoNotChange[[#This Row],[LowBurden
Threshold]],"Any fee will be at least a medium burden")</f>
        <v>119.61379824500086</v>
      </c>
      <c r="I127" s="118" t="str">
        <f>DoNotChange[[#This Row],[Community]]</f>
        <v xml:space="preserve">Healy  </v>
      </c>
      <c r="J127" s="109">
        <f>IFERROR(DoNotChange[[#This Row],[LowBurden
Annual]], "Any fee will be at least a medium burden")</f>
        <v>1435.3655789400104</v>
      </c>
      <c r="K127" s="93" t="str">
        <f>DoNotChange[[#This Row],[Community]]</f>
        <v xml:space="preserve">Healy  </v>
      </c>
      <c r="L127" s="102">
        <f>Table1422[[#This Row],[Monthly Fees]]</f>
        <v>0</v>
      </c>
      <c r="M127" s="93" t="str">
        <f>DoNotChange[[#This Row],[Community]]</f>
        <v xml:space="preserve">Healy  </v>
      </c>
      <c r="N127" s="102">
        <f>DoNotChange[[#This Row],[Monthly_Fees]]*12</f>
        <v>0</v>
      </c>
      <c r="O127" s="93" t="str">
        <f>DoNotChange[[#This Row],[Community]]</f>
        <v xml:space="preserve">Healy  </v>
      </c>
      <c r="P127" s="94" t="str">
        <f>Table1422[[#This Row],[Notes]]</f>
        <v>The water and sewer charges are unknown</v>
      </c>
      <c r="Q127" s="95"/>
      <c r="R127" s="93" t="str">
        <f>DoNotChange[[#This Row],[Community]]</f>
        <v xml:space="preserve">Healy  </v>
      </c>
      <c r="S127" s="85" t="str">
        <f>IF(DoNotChange[[#This Row],[Annual_Fees]]/DoNotChange[[#This Row],[IQ1_Average]]&gt;0, DoNotChange[[#This Row],[Annual_Fees]]/DoNotChange[[#This Row],[IQ1_Average]], "Do not know fees")</f>
        <v>Do not know fees</v>
      </c>
      <c r="T127" s="93" t="str">
        <f>DoNotChange[[#This Row],[Community]]</f>
        <v xml:space="preserve">Healy  </v>
      </c>
      <c r="U127" s="85" t="str">
        <f>IF(DoNotChange[[#This Row],[Annual_Fees]]/DoNotChange[[#This Row],[IQ2_Average]]&gt;0, DoNotChange[[#This Row],[Annual_Fees]]/DoNotChange[[#This Row],[IQ2_Average]], "Do not know fees")</f>
        <v>Do not know fees</v>
      </c>
      <c r="V127" s="93" t="str">
        <f>DoNotChange[[#This Row],[Community]]</f>
        <v xml:space="preserve">Healy  </v>
      </c>
      <c r="W127" s="85" t="str">
        <f>IF(DoNotChange[[#This Row],[Annual_Fees]]/DoNotChange[[#This Row],[IQ3_Average]]&gt;0,DoNotChange[[#This Row],[Annual_Fees]]/DoNotChange[[#This Row],[IQ3_Average]], "Do not know fees")</f>
        <v>Do not know fees</v>
      </c>
      <c r="X127" s="93" t="str">
        <f>DoNotChange[[#This Row],[Community]]</f>
        <v xml:space="preserve">Healy  </v>
      </c>
      <c r="Y127" s="85" t="str">
        <f>IFERROR(AVERAGE(DoNotChange[[#This Row],[RI_IQ1]],DoNotChange[[#This Row],[RI_IQ2]],DoNotChange[[#This Row],[RI_IQ3]]),"ERROR")</f>
        <v>ERROR</v>
      </c>
      <c r="Z127" s="93" t="str">
        <f>DoNotChange[[#This Row],[Community]]</f>
        <v xml:space="preserve">Healy  </v>
      </c>
      <c r="AA127" s="84">
        <f>IF(DoNotChange[[#This Row],[SNAP_PercentagePoints]]&gt;20%,1, IF(DoNotChange[[#This Row],[SNAP_PercentagePoints]]&lt;=10%, 3, 2))</f>
        <v>3</v>
      </c>
      <c r="AB127" s="93" t="str">
        <f>DoNotChange[[#This Row],[Community]]</f>
        <v xml:space="preserve">Healy  </v>
      </c>
      <c r="AC127" s="84">
        <f>IF(DoNotChange[[#This Row],[Poverty_PercentagePoints]]&gt;20%,1, IF(DoNotChange[[#This Row],[Poverty_PercentagePoints]]&lt;=10%, 3, 2))</f>
        <v>1</v>
      </c>
      <c r="AD127" s="93" t="str">
        <f>DoNotChange[[#This Row],[Community]]</f>
        <v xml:space="preserve">Healy  </v>
      </c>
      <c r="AE127" s="84">
        <f>IF(DoNotChange[[#This Row],[FTE_PercentagePoints]]&lt;=30%,1, IF(DoNotChange[[#This Row],[FTE_PercentagePoints]]&gt;50%, 3, 2))</f>
        <v>3</v>
      </c>
      <c r="AF127" s="93" t="str">
        <f>DoNotChange[[#This Row],[Community]]</f>
        <v xml:space="preserve">Healy  </v>
      </c>
      <c r="AG127" s="86">
        <f>AVERAGE(DoNotChange[[#This Row],[SNAP_FCI]],DoNotChange[[#This Row],[Poverty_FCI]],DoNotChange[[#This Row],[FTE_FCI]])</f>
        <v>2.3333333333333335</v>
      </c>
      <c r="AH127" s="112"/>
      <c r="AI127" s="86">
        <f>IF(DoNotChange[[#This Row],[Village_FCI]]&gt;2.5, 0.24, IF(DoNotChange[[#This Row],[Village_FCI]]&lt;=1.5, 0.06, 0.15))</f>
        <v>0.15</v>
      </c>
      <c r="AJ127" s="86">
        <f>IF(DoNotChange[[#This Row],[Village_FCI]]&gt;2.5, 0.15, IF(DoNotChange[[#This Row],[Village_FCI]]&lt;=1.5, "FALSE", 0.06))</f>
        <v>0.06</v>
      </c>
      <c r="AK127" s="115">
        <f>(1/DoNotChange[[#This Row],[IQ1_Average]]+1/DoNotChange[[#This Row],[IQ2_Average]]+1/DoNotChange[[#This Row],[IQ3_Average]])</f>
        <v>4.1801197465184329E-5</v>
      </c>
      <c r="AL12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7" s="84">
        <f>ROUND(DoNotChange[[#This Row],[MediumBurden
Threshold_Calc]],1)</f>
        <v>299</v>
      </c>
      <c r="AN127" s="88">
        <f>(DoNotChange[[#This Row],[3RI_Calculation
Medium]]/DoNotChange[[#This Row],[Y = 1/IQ1+1/IQ2+1/IQ3]])/12</f>
        <v>299.03449561250216</v>
      </c>
      <c r="AO127" s="88">
        <f>DoNotChange[[#This Row],[MediumBurden
Threshold_Calc]]*12</f>
        <v>3588.4139473500259</v>
      </c>
      <c r="AP127" s="137">
        <f>DoNotChange[[#This Row],[LowBurden
Annual]]/12</f>
        <v>119.61379824500086</v>
      </c>
      <c r="AQ127" s="88">
        <f>(DoNotChange[[#This Row],[3RI_Calculation
Low]]/DoNotChange[[#This Row],[Y = 1/IQ1+1/IQ2+1/IQ3]])</f>
        <v>1435.3655789400104</v>
      </c>
      <c r="AR127" s="95"/>
      <c r="AS127" s="93" t="str">
        <f>Table1422[[#This Row],[Community]]</f>
        <v xml:space="preserve">Healy  </v>
      </c>
      <c r="AT127" s="87">
        <f>Table1422[[#This Row],[IQ1_Average]]</f>
        <v>44400</v>
      </c>
      <c r="AU127" s="93" t="str">
        <f>DoNotChange[[#This Row],[Community]]</f>
        <v xml:space="preserve">Healy  </v>
      </c>
      <c r="AV127" s="96">
        <f>Table1422[[#This Row],[IQ2_Average]]</f>
        <v>87342.2</v>
      </c>
      <c r="AW127" s="93" t="str">
        <f>DoNotChange[[#This Row],[Community]]</f>
        <v xml:space="preserve">Healy  </v>
      </c>
      <c r="AX127" s="97">
        <f>Table1422[[#This Row],[IQ3_Average]]</f>
        <v>127722.8</v>
      </c>
      <c r="AY127" s="93" t="str">
        <f>DoNotChange[[#This Row],[Community]]</f>
        <v xml:space="preserve">Healy  </v>
      </c>
      <c r="AZ127" s="89">
        <f>Table1422[[#This Row],[SNAP_Average 
(Percentage Points)]]/100</f>
        <v>2.0799999999999999E-2</v>
      </c>
      <c r="BA127" s="98" t="str">
        <f>DoNotChange[[#This Row],[Community]]</f>
        <v xml:space="preserve">Healy  </v>
      </c>
      <c r="BB127" s="89">
        <f>Table1422[[#This Row],[Poverty_Average
(Percentage Points)]]/100</f>
        <v>0.64</v>
      </c>
      <c r="BC127" s="98" t="str">
        <f>DoNotChange[[#This Row],[Community]]</f>
        <v xml:space="preserve">Healy  </v>
      </c>
      <c r="BD127" s="89">
        <f>Table1422[[#This Row],[Full Time Employment_Average
(Percentage Points)]]/100</f>
        <v>0.50419999999999998</v>
      </c>
    </row>
    <row r="128" spans="1:56" s="99" customFormat="1" x14ac:dyDescent="0.25">
      <c r="A128" s="93" t="str">
        <f>DoNotChange[[#This Row],[Community]]</f>
        <v xml:space="preserve">Healy Lake  </v>
      </c>
      <c r="B12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8" s="93" t="str">
        <f>DoNotChange[[#This Row],[Community]]</f>
        <v xml:space="preserve">Healy Lake  </v>
      </c>
      <c r="D128" s="109">
        <f>IFERROR(DoNotChange[[#This Row],[Medium Burden Threshold]],"Cannot Calculate")</f>
        <v>34.5</v>
      </c>
      <c r="E128" s="118" t="str">
        <f>DoNotChange[[#This Row],[Community]]</f>
        <v xml:space="preserve">Healy Lake  </v>
      </c>
      <c r="F128" s="109">
        <f>IFERROR(DoNotChange[[#This Row],[MediumBurden
Annual]], "Cannot Calculate")</f>
        <v>414.28504794699643</v>
      </c>
      <c r="G128" s="93" t="str">
        <f>DoNotChange[[#This Row],[Community]]</f>
        <v xml:space="preserve">Healy Lake  </v>
      </c>
      <c r="H128" s="140">
        <f>IFERROR(DoNotChange[[#This Row],[LowBurden
Threshold]],"Any fee will be at least a medium burden")</f>
        <v>13.809501598233213</v>
      </c>
      <c r="I128" s="118" t="str">
        <f>DoNotChange[[#This Row],[Community]]</f>
        <v xml:space="preserve">Healy Lake  </v>
      </c>
      <c r="J128" s="109">
        <f>IFERROR(DoNotChange[[#This Row],[LowBurden
Annual]], "Any fee will be at least a medium burden")</f>
        <v>165.71401917879857</v>
      </c>
      <c r="K128" s="93" t="str">
        <f>DoNotChange[[#This Row],[Community]]</f>
        <v xml:space="preserve">Healy Lake  </v>
      </c>
      <c r="L128" s="102">
        <f>Table1422[[#This Row],[Monthly Fees]]</f>
        <v>0</v>
      </c>
      <c r="M128" s="93" t="str">
        <f>DoNotChange[[#This Row],[Community]]</f>
        <v xml:space="preserve">Healy Lake  </v>
      </c>
      <c r="N128" s="102">
        <f>DoNotChange[[#This Row],[Monthly_Fees]]*12</f>
        <v>0</v>
      </c>
      <c r="O128" s="93" t="str">
        <f>DoNotChange[[#This Row],[Community]]</f>
        <v xml:space="preserve">Healy Lake  </v>
      </c>
      <c r="P128" s="94" t="str">
        <f>Table1422[[#This Row],[Notes]]</f>
        <v>The water and sewer charges are unknown</v>
      </c>
      <c r="Q128" s="95"/>
      <c r="R128" s="93" t="str">
        <f>DoNotChange[[#This Row],[Community]]</f>
        <v xml:space="preserve">Healy Lake  </v>
      </c>
      <c r="S128" s="85" t="str">
        <f>IF(DoNotChange[[#This Row],[Annual_Fees]]/DoNotChange[[#This Row],[IQ1_Average]]&gt;0, DoNotChange[[#This Row],[Annual_Fees]]/DoNotChange[[#This Row],[IQ1_Average]], "Do not know fees")</f>
        <v>Do not know fees</v>
      </c>
      <c r="T128" s="93" t="str">
        <f>DoNotChange[[#This Row],[Community]]</f>
        <v xml:space="preserve">Healy Lake  </v>
      </c>
      <c r="U128" s="85" t="str">
        <f>IF(DoNotChange[[#This Row],[Annual_Fees]]/DoNotChange[[#This Row],[IQ2_Average]]&gt;0, DoNotChange[[#This Row],[Annual_Fees]]/DoNotChange[[#This Row],[IQ2_Average]], "Do not know fees")</f>
        <v>Do not know fees</v>
      </c>
      <c r="V128" s="93" t="str">
        <f>DoNotChange[[#This Row],[Community]]</f>
        <v xml:space="preserve">Healy Lake  </v>
      </c>
      <c r="W128" s="85" t="str">
        <f>IF(DoNotChange[[#This Row],[Annual_Fees]]/DoNotChange[[#This Row],[IQ3_Average]]&gt;0,DoNotChange[[#This Row],[Annual_Fees]]/DoNotChange[[#This Row],[IQ3_Average]], "Do not know fees")</f>
        <v>Do not know fees</v>
      </c>
      <c r="X128" s="93" t="str">
        <f>DoNotChange[[#This Row],[Community]]</f>
        <v xml:space="preserve">Healy Lake  </v>
      </c>
      <c r="Y128" s="85" t="str">
        <f>IFERROR(AVERAGE(DoNotChange[[#This Row],[RI_IQ1]],DoNotChange[[#This Row],[RI_IQ2]],DoNotChange[[#This Row],[RI_IQ3]]),"ERROR")</f>
        <v>ERROR</v>
      </c>
      <c r="Z128" s="93" t="str">
        <f>DoNotChange[[#This Row],[Community]]</f>
        <v xml:space="preserve">Healy Lake  </v>
      </c>
      <c r="AA128" s="84">
        <f>IF(DoNotChange[[#This Row],[SNAP_PercentagePoints]]&gt;20%,1, IF(DoNotChange[[#This Row],[SNAP_PercentagePoints]]&lt;=10%, 3, 2))</f>
        <v>1</v>
      </c>
      <c r="AB128" s="93" t="str">
        <f>DoNotChange[[#This Row],[Community]]</f>
        <v xml:space="preserve">Healy Lake  </v>
      </c>
      <c r="AC128" s="84">
        <f>IF(DoNotChange[[#This Row],[Poverty_PercentagePoints]]&gt;20%,1, IF(DoNotChange[[#This Row],[Poverty_PercentagePoints]]&lt;=10%, 3, 2))</f>
        <v>1</v>
      </c>
      <c r="AD128" s="93" t="str">
        <f>DoNotChange[[#This Row],[Community]]</f>
        <v xml:space="preserve">Healy Lake  </v>
      </c>
      <c r="AE128" s="84">
        <f>IF(DoNotChange[[#This Row],[FTE_PercentagePoints]]&lt;=30%,1, IF(DoNotChange[[#This Row],[FTE_PercentagePoints]]&gt;50%, 3, 2))</f>
        <v>3</v>
      </c>
      <c r="AF128" s="93" t="str">
        <f>DoNotChange[[#This Row],[Community]]</f>
        <v xml:space="preserve">Healy Lake  </v>
      </c>
      <c r="AG128" s="86">
        <f>AVERAGE(DoNotChange[[#This Row],[SNAP_FCI]],DoNotChange[[#This Row],[Poverty_FCI]],DoNotChange[[#This Row],[FTE_FCI]])</f>
        <v>1.6666666666666667</v>
      </c>
      <c r="AH128" s="112"/>
      <c r="AI128" s="86">
        <f>IF(DoNotChange[[#This Row],[Village_FCI]]&gt;2.5, 0.24, IF(DoNotChange[[#This Row],[Village_FCI]]&lt;=1.5, 0.06, 0.15))</f>
        <v>0.15</v>
      </c>
      <c r="AJ128" s="86">
        <f>IF(DoNotChange[[#This Row],[Village_FCI]]&gt;2.5, 0.15, IF(DoNotChange[[#This Row],[Village_FCI]]&lt;=1.5, "FALSE", 0.06))</f>
        <v>0.06</v>
      </c>
      <c r="AK128" s="115">
        <f>(1/DoNotChange[[#This Row],[IQ1_Average]]+1/DoNotChange[[#This Row],[IQ2_Average]]+1/DoNotChange[[#This Row],[IQ3_Average]])</f>
        <v>3.6206954787127864E-4</v>
      </c>
      <c r="AL12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28" s="84">
        <f>ROUND(DoNotChange[[#This Row],[MediumBurden
Threshold_Calc]],1)</f>
        <v>34.5</v>
      </c>
      <c r="AN128" s="88">
        <f>(DoNotChange[[#This Row],[3RI_Calculation
Medium]]/DoNotChange[[#This Row],[Y = 1/IQ1+1/IQ2+1/IQ3]])/12</f>
        <v>34.523753995583036</v>
      </c>
      <c r="AO128" s="88">
        <f>DoNotChange[[#This Row],[MediumBurden
Threshold_Calc]]*12</f>
        <v>414.28504794699643</v>
      </c>
      <c r="AP128" s="137">
        <f>DoNotChange[[#This Row],[LowBurden
Annual]]/12</f>
        <v>13.809501598233213</v>
      </c>
      <c r="AQ128" s="88">
        <f>(DoNotChange[[#This Row],[3RI_Calculation
Low]]/DoNotChange[[#This Row],[Y = 1/IQ1+1/IQ2+1/IQ3]])</f>
        <v>165.71401917879857</v>
      </c>
      <c r="AR128" s="95"/>
      <c r="AS128" s="93" t="str">
        <f>Table1422[[#This Row],[Community]]</f>
        <v xml:space="preserve">Healy Lake  </v>
      </c>
      <c r="AT128" s="87">
        <f>Table1422[[#This Row],[IQ1_Average]]</f>
        <v>5000</v>
      </c>
      <c r="AU128" s="93" t="str">
        <f>DoNotChange[[#This Row],[Community]]</f>
        <v xml:space="preserve">Healy Lake  </v>
      </c>
      <c r="AV128" s="96">
        <f>Table1422[[#This Row],[IQ2_Average]]</f>
        <v>10749.8</v>
      </c>
      <c r="AW128" s="93" t="str">
        <f>DoNotChange[[#This Row],[Community]]</f>
        <v xml:space="preserve">Healy Lake  </v>
      </c>
      <c r="AX128" s="97">
        <f>Table1422[[#This Row],[IQ3_Average]]</f>
        <v>14483.4</v>
      </c>
      <c r="AY128" s="93" t="str">
        <f>DoNotChange[[#This Row],[Community]]</f>
        <v xml:space="preserve">Healy Lake  </v>
      </c>
      <c r="AZ128" s="89">
        <f>Table1422[[#This Row],[SNAP_Average 
(Percentage Points)]]/100</f>
        <v>0.72340000000000004</v>
      </c>
      <c r="BA128" s="98" t="str">
        <f>DoNotChange[[#This Row],[Community]]</f>
        <v xml:space="preserve">Healy Lake  </v>
      </c>
      <c r="BB128" s="89">
        <f>Table1422[[#This Row],[Poverty_Average
(Percentage Points)]]/100</f>
        <v>0.59840000000000015</v>
      </c>
      <c r="BC128" s="98" t="str">
        <f>DoNotChange[[#This Row],[Community]]</f>
        <v xml:space="preserve">Healy Lake  </v>
      </c>
      <c r="BD128" s="89">
        <f>Table1422[[#This Row],[Full Time Employment_Average
(Percentage Points)]]/100</f>
        <v>0.51679999999999993</v>
      </c>
    </row>
    <row r="129" spans="1:56" s="99" customFormat="1" x14ac:dyDescent="0.25">
      <c r="A129" s="93" t="str">
        <f>DoNotChange[[#This Row],[Community]]</f>
        <v xml:space="preserve">Hobart Bay  </v>
      </c>
      <c r="B12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29" s="93" t="str">
        <f>DoNotChange[[#This Row],[Community]]</f>
        <v xml:space="preserve">Hobart Bay  </v>
      </c>
      <c r="D129" s="109" t="str">
        <f>IFERROR(DoNotChange[[#This Row],[Medium Burden Threshold]],"Cannot Calculate")</f>
        <v>Cannot Calculate</v>
      </c>
      <c r="E129" s="118" t="str">
        <f>DoNotChange[[#This Row],[Community]]</f>
        <v xml:space="preserve">Hobart Bay  </v>
      </c>
      <c r="F129" s="109" t="str">
        <f>IFERROR(DoNotChange[[#This Row],[MediumBurden
Annual]], "Cannot Calculate")</f>
        <v>Cannot Calculate</v>
      </c>
      <c r="G129" s="93" t="str">
        <f>DoNotChange[[#This Row],[Community]]</f>
        <v xml:space="preserve">Hobart Bay  </v>
      </c>
      <c r="H129" s="140" t="str">
        <f>IFERROR(DoNotChange[[#This Row],[LowBurden
Threshold]],"Any fee will be at least a medium burden")</f>
        <v>Any fee will be at least a medium burden</v>
      </c>
      <c r="I129" s="118" t="str">
        <f>DoNotChange[[#This Row],[Community]]</f>
        <v xml:space="preserve">Hobart Bay  </v>
      </c>
      <c r="J129" s="109" t="str">
        <f>IFERROR(DoNotChange[[#This Row],[LowBurden
Annual]], "Any fee will be at least a medium burden")</f>
        <v>Any fee will be at least a medium burden</v>
      </c>
      <c r="K129" s="93" t="str">
        <f>DoNotChange[[#This Row],[Community]]</f>
        <v xml:space="preserve">Hobart Bay  </v>
      </c>
      <c r="L129" s="102">
        <f>Table1422[[#This Row],[Monthly Fees]]</f>
        <v>0</v>
      </c>
      <c r="M129" s="93" t="str">
        <f>DoNotChange[[#This Row],[Community]]</f>
        <v xml:space="preserve">Hobart Bay  </v>
      </c>
      <c r="N129" s="102">
        <f>DoNotChange[[#This Row],[Monthly_Fees]]*12</f>
        <v>0</v>
      </c>
      <c r="O129" s="93" t="str">
        <f>DoNotChange[[#This Row],[Community]]</f>
        <v xml:space="preserve">Hobart Bay  </v>
      </c>
      <c r="P129" s="94" t="str">
        <f>Table1422[[#This Row],[Notes]]</f>
        <v>The water and sewer charges are unknown</v>
      </c>
      <c r="Q129" s="95"/>
      <c r="R129" s="93" t="str">
        <f>DoNotChange[[#This Row],[Community]]</f>
        <v xml:space="preserve">Hobart Bay  </v>
      </c>
      <c r="S129" s="85" t="e">
        <f>IF(DoNotChange[[#This Row],[Annual_Fees]]/DoNotChange[[#This Row],[IQ1_Average]]&gt;0, DoNotChange[[#This Row],[Annual_Fees]]/DoNotChange[[#This Row],[IQ1_Average]], "Do not know fees")</f>
        <v>#DIV/0!</v>
      </c>
      <c r="T129" s="93" t="str">
        <f>DoNotChange[[#This Row],[Community]]</f>
        <v xml:space="preserve">Hobart Bay  </v>
      </c>
      <c r="U129" s="85" t="e">
        <f>IF(DoNotChange[[#This Row],[Annual_Fees]]/DoNotChange[[#This Row],[IQ2_Average]]&gt;0, DoNotChange[[#This Row],[Annual_Fees]]/DoNotChange[[#This Row],[IQ2_Average]], "Do not know fees")</f>
        <v>#DIV/0!</v>
      </c>
      <c r="V129" s="93" t="str">
        <f>DoNotChange[[#This Row],[Community]]</f>
        <v xml:space="preserve">Hobart Bay  </v>
      </c>
      <c r="W129" s="85" t="e">
        <f>IF(DoNotChange[[#This Row],[Annual_Fees]]/DoNotChange[[#This Row],[IQ3_Average]]&gt;0,DoNotChange[[#This Row],[Annual_Fees]]/DoNotChange[[#This Row],[IQ3_Average]], "Do not know fees")</f>
        <v>#DIV/0!</v>
      </c>
      <c r="X129" s="93" t="str">
        <f>DoNotChange[[#This Row],[Community]]</f>
        <v xml:space="preserve">Hobart Bay  </v>
      </c>
      <c r="Y129" s="85" t="str">
        <f>IFERROR(AVERAGE(DoNotChange[[#This Row],[RI_IQ1]],DoNotChange[[#This Row],[RI_IQ2]],DoNotChange[[#This Row],[RI_IQ3]]),"ERROR")</f>
        <v>ERROR</v>
      </c>
      <c r="Z129" s="93" t="str">
        <f>DoNotChange[[#This Row],[Community]]</f>
        <v xml:space="preserve">Hobart Bay  </v>
      </c>
      <c r="AA129" s="84" t="e">
        <f>IF(DoNotChange[[#This Row],[SNAP_PercentagePoints]]&gt;20%,1, IF(DoNotChange[[#This Row],[SNAP_PercentagePoints]]&lt;=10%, 3, 2))</f>
        <v>#DIV/0!</v>
      </c>
      <c r="AB129" s="93" t="str">
        <f>DoNotChange[[#This Row],[Community]]</f>
        <v xml:space="preserve">Hobart Bay  </v>
      </c>
      <c r="AC129" s="84" t="e">
        <f>IF(DoNotChange[[#This Row],[Poverty_PercentagePoints]]&gt;20%,1, IF(DoNotChange[[#This Row],[Poverty_PercentagePoints]]&lt;=10%, 3, 2))</f>
        <v>#DIV/0!</v>
      </c>
      <c r="AD129" s="93" t="str">
        <f>DoNotChange[[#This Row],[Community]]</f>
        <v xml:space="preserve">Hobart Bay  </v>
      </c>
      <c r="AE129" s="84" t="e">
        <f>IF(DoNotChange[[#This Row],[FTE_PercentagePoints]]&lt;=30%,1, IF(DoNotChange[[#This Row],[FTE_PercentagePoints]]&gt;50%, 3, 2))</f>
        <v>#DIV/0!</v>
      </c>
      <c r="AF129" s="93" t="str">
        <f>DoNotChange[[#This Row],[Community]]</f>
        <v xml:space="preserve">Hobart Bay  </v>
      </c>
      <c r="AG129" s="86" t="e">
        <f>AVERAGE(DoNotChange[[#This Row],[SNAP_FCI]],DoNotChange[[#This Row],[Poverty_FCI]],DoNotChange[[#This Row],[FTE_FCI]])</f>
        <v>#DIV/0!</v>
      </c>
      <c r="AH129" s="112"/>
      <c r="AI129" s="86" t="e">
        <f>IF(DoNotChange[[#This Row],[Village_FCI]]&gt;2.5, 0.24, IF(DoNotChange[[#This Row],[Village_FCI]]&lt;=1.5, 0.06, 0.15))</f>
        <v>#DIV/0!</v>
      </c>
      <c r="AJ129" s="86" t="e">
        <f>IF(DoNotChange[[#This Row],[Village_FCI]]&gt;2.5, 0.15, IF(DoNotChange[[#This Row],[Village_FCI]]&lt;=1.5, "FALSE", 0.06))</f>
        <v>#DIV/0!</v>
      </c>
      <c r="AK129" s="115" t="e">
        <f>(1/DoNotChange[[#This Row],[IQ1_Average]]+1/DoNotChange[[#This Row],[IQ2_Average]]+1/DoNotChange[[#This Row],[IQ3_Average]])</f>
        <v>#DIV/0!</v>
      </c>
      <c r="AL129"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29" s="84" t="e">
        <f>ROUND(DoNotChange[[#This Row],[MediumBurden
Threshold_Calc]],1)</f>
        <v>#DIV/0!</v>
      </c>
      <c r="AN129" s="88" t="e">
        <f>(DoNotChange[[#This Row],[3RI_Calculation
Medium]]/DoNotChange[[#This Row],[Y = 1/IQ1+1/IQ2+1/IQ3]])/12</f>
        <v>#DIV/0!</v>
      </c>
      <c r="AO129" s="88" t="e">
        <f>DoNotChange[[#This Row],[MediumBurden
Threshold_Calc]]*12</f>
        <v>#DIV/0!</v>
      </c>
      <c r="AP129" s="137" t="e">
        <f>DoNotChange[[#This Row],[LowBurden
Annual]]/12</f>
        <v>#DIV/0!</v>
      </c>
      <c r="AQ129" s="88" t="e">
        <f>(DoNotChange[[#This Row],[3RI_Calculation
Low]]/DoNotChange[[#This Row],[Y = 1/IQ1+1/IQ2+1/IQ3]])</f>
        <v>#DIV/0!</v>
      </c>
      <c r="AR129" s="95"/>
      <c r="AS129" s="93" t="str">
        <f>Table1422[[#This Row],[Community]]</f>
        <v xml:space="preserve">Hobart Bay  </v>
      </c>
      <c r="AT129" s="87" t="e">
        <f>Table1422[[#This Row],[IQ1_Average]]</f>
        <v>#DIV/0!</v>
      </c>
      <c r="AU129" s="93" t="str">
        <f>DoNotChange[[#This Row],[Community]]</f>
        <v xml:space="preserve">Hobart Bay  </v>
      </c>
      <c r="AV129" s="96" t="e">
        <f>Table1422[[#This Row],[IQ2_Average]]</f>
        <v>#DIV/0!</v>
      </c>
      <c r="AW129" s="93" t="str">
        <f>DoNotChange[[#This Row],[Community]]</f>
        <v xml:space="preserve">Hobart Bay  </v>
      </c>
      <c r="AX129" s="97" t="e">
        <f>Table1422[[#This Row],[IQ3_Average]]</f>
        <v>#DIV/0!</v>
      </c>
      <c r="AY129" s="93" t="str">
        <f>DoNotChange[[#This Row],[Community]]</f>
        <v xml:space="preserve">Hobart Bay  </v>
      </c>
      <c r="AZ129" s="89" t="e">
        <f>Table1422[[#This Row],[SNAP_Average 
(Percentage Points)]]/100</f>
        <v>#DIV/0!</v>
      </c>
      <c r="BA129" s="98" t="str">
        <f>DoNotChange[[#This Row],[Community]]</f>
        <v xml:space="preserve">Hobart Bay  </v>
      </c>
      <c r="BB129" s="89" t="e">
        <f>Table1422[[#This Row],[Poverty_Average
(Percentage Points)]]/100</f>
        <v>#DIV/0!</v>
      </c>
      <c r="BC129" s="98" t="str">
        <f>DoNotChange[[#This Row],[Community]]</f>
        <v xml:space="preserve">Hobart Bay  </v>
      </c>
      <c r="BD129" s="89" t="e">
        <f>Table1422[[#This Row],[Full Time Employment_Average
(Percentage Points)]]/100</f>
        <v>#DIV/0!</v>
      </c>
    </row>
    <row r="130" spans="1:56" s="99" customFormat="1" x14ac:dyDescent="0.25">
      <c r="A130" s="93" t="str">
        <f>DoNotChange[[#This Row],[Community]]</f>
        <v xml:space="preserve">Hollis  </v>
      </c>
      <c r="B13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0" s="93" t="str">
        <f>DoNotChange[[#This Row],[Community]]</f>
        <v xml:space="preserve">Hollis  </v>
      </c>
      <c r="D130" s="109">
        <f>IFERROR(DoNotChange[[#This Row],[Medium Burden Threshold]],"Cannot Calculate")</f>
        <v>119.4</v>
      </c>
      <c r="E130" s="118" t="str">
        <f>DoNotChange[[#This Row],[Community]]</f>
        <v xml:space="preserve">Hollis  </v>
      </c>
      <c r="F130" s="109">
        <f>IFERROR(DoNotChange[[#This Row],[MediumBurden
Annual]], "Cannot Calculate")</f>
        <v>1433.1511364513451</v>
      </c>
      <c r="G130" s="93" t="str">
        <f>DoNotChange[[#This Row],[Community]]</f>
        <v xml:space="preserve">Hollis  </v>
      </c>
      <c r="H130" s="140">
        <f>IFERROR(DoNotChange[[#This Row],[LowBurden
Threshold]],"Any fee will be at least a medium burden")</f>
        <v>47.771704548378175</v>
      </c>
      <c r="I130" s="118" t="str">
        <f>DoNotChange[[#This Row],[Community]]</f>
        <v xml:space="preserve">Hollis  </v>
      </c>
      <c r="J130" s="109">
        <f>IFERROR(DoNotChange[[#This Row],[LowBurden
Annual]], "Any fee will be at least a medium burden")</f>
        <v>573.26045458053807</v>
      </c>
      <c r="K130" s="93" t="str">
        <f>DoNotChange[[#This Row],[Community]]</f>
        <v xml:space="preserve">Hollis  </v>
      </c>
      <c r="L130" s="102">
        <f>Table1422[[#This Row],[Monthly Fees]]</f>
        <v>0</v>
      </c>
      <c r="M130" s="93" t="str">
        <f>DoNotChange[[#This Row],[Community]]</f>
        <v xml:space="preserve">Hollis  </v>
      </c>
      <c r="N130" s="102">
        <f>DoNotChange[[#This Row],[Monthly_Fees]]*12</f>
        <v>0</v>
      </c>
      <c r="O130" s="93" t="str">
        <f>DoNotChange[[#This Row],[Community]]</f>
        <v xml:space="preserve">Hollis  </v>
      </c>
      <c r="P130" s="94" t="str">
        <f>Table1422[[#This Row],[Notes]]</f>
        <v>The water and sewer charges are unknown</v>
      </c>
      <c r="Q130" s="95"/>
      <c r="R130" s="93" t="str">
        <f>DoNotChange[[#This Row],[Community]]</f>
        <v xml:space="preserve">Hollis  </v>
      </c>
      <c r="S130" s="85" t="str">
        <f>IF(DoNotChange[[#This Row],[Annual_Fees]]/DoNotChange[[#This Row],[IQ1_Average]]&gt;0, DoNotChange[[#This Row],[Annual_Fees]]/DoNotChange[[#This Row],[IQ1_Average]], "Do not know fees")</f>
        <v>Do not know fees</v>
      </c>
      <c r="T130" s="93" t="str">
        <f>DoNotChange[[#This Row],[Community]]</f>
        <v xml:space="preserve">Hollis  </v>
      </c>
      <c r="U130" s="85" t="str">
        <f>IF(DoNotChange[[#This Row],[Annual_Fees]]/DoNotChange[[#This Row],[IQ2_Average]]&gt;0, DoNotChange[[#This Row],[Annual_Fees]]/DoNotChange[[#This Row],[IQ2_Average]], "Do not know fees")</f>
        <v>Do not know fees</v>
      </c>
      <c r="V130" s="93" t="str">
        <f>DoNotChange[[#This Row],[Community]]</f>
        <v xml:space="preserve">Hollis  </v>
      </c>
      <c r="W130" s="85" t="str">
        <f>IF(DoNotChange[[#This Row],[Annual_Fees]]/DoNotChange[[#This Row],[IQ3_Average]]&gt;0,DoNotChange[[#This Row],[Annual_Fees]]/DoNotChange[[#This Row],[IQ3_Average]], "Do not know fees")</f>
        <v>Do not know fees</v>
      </c>
      <c r="X130" s="93" t="str">
        <f>DoNotChange[[#This Row],[Community]]</f>
        <v xml:space="preserve">Hollis  </v>
      </c>
      <c r="Y130" s="85" t="str">
        <f>IFERROR(AVERAGE(DoNotChange[[#This Row],[RI_IQ1]],DoNotChange[[#This Row],[RI_IQ2]],DoNotChange[[#This Row],[RI_IQ3]]),"ERROR")</f>
        <v>ERROR</v>
      </c>
      <c r="Z130" s="93" t="str">
        <f>DoNotChange[[#This Row],[Community]]</f>
        <v xml:space="preserve">Hollis  </v>
      </c>
      <c r="AA130" s="84">
        <f>IF(DoNotChange[[#This Row],[SNAP_PercentagePoints]]&gt;20%,1, IF(DoNotChange[[#This Row],[SNAP_PercentagePoints]]&lt;=10%, 3, 2))</f>
        <v>3</v>
      </c>
      <c r="AB130" s="93" t="str">
        <f>DoNotChange[[#This Row],[Community]]</f>
        <v xml:space="preserve">Hollis  </v>
      </c>
      <c r="AC130" s="84">
        <f>IF(DoNotChange[[#This Row],[Poverty_PercentagePoints]]&gt;20%,1, IF(DoNotChange[[#This Row],[Poverty_PercentagePoints]]&lt;=10%, 3, 2))</f>
        <v>1</v>
      </c>
      <c r="AD130" s="93" t="str">
        <f>DoNotChange[[#This Row],[Community]]</f>
        <v xml:space="preserve">Hollis  </v>
      </c>
      <c r="AE130" s="84">
        <f>IF(DoNotChange[[#This Row],[FTE_PercentagePoints]]&lt;=30%,1, IF(DoNotChange[[#This Row],[FTE_PercentagePoints]]&gt;50%, 3, 2))</f>
        <v>2</v>
      </c>
      <c r="AF130" s="93" t="str">
        <f>DoNotChange[[#This Row],[Community]]</f>
        <v xml:space="preserve">Hollis  </v>
      </c>
      <c r="AG130" s="86">
        <f>AVERAGE(DoNotChange[[#This Row],[SNAP_FCI]],DoNotChange[[#This Row],[Poverty_FCI]],DoNotChange[[#This Row],[FTE_FCI]])</f>
        <v>2</v>
      </c>
      <c r="AH130" s="112"/>
      <c r="AI130" s="86">
        <f>IF(DoNotChange[[#This Row],[Village_FCI]]&gt;2.5, 0.24, IF(DoNotChange[[#This Row],[Village_FCI]]&lt;=1.5, 0.06, 0.15))</f>
        <v>0.15</v>
      </c>
      <c r="AJ130" s="86">
        <f>IF(DoNotChange[[#This Row],[Village_FCI]]&gt;2.5, 0.15, IF(DoNotChange[[#This Row],[Village_FCI]]&lt;=1.5, "FALSE", 0.06))</f>
        <v>0.06</v>
      </c>
      <c r="AK130" s="115">
        <f>(1/DoNotChange[[#This Row],[IQ1_Average]]+1/DoNotChange[[#This Row],[IQ2_Average]]+1/DoNotChange[[#This Row],[IQ3_Average]])</f>
        <v>1.0466446712062628E-4</v>
      </c>
      <c r="AL13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0" s="84">
        <f>ROUND(DoNotChange[[#This Row],[MediumBurden
Threshold_Calc]],1)</f>
        <v>119.4</v>
      </c>
      <c r="AN130" s="88">
        <f>(DoNotChange[[#This Row],[3RI_Calculation
Medium]]/DoNotChange[[#This Row],[Y = 1/IQ1+1/IQ2+1/IQ3]])/12</f>
        <v>119.42926137094543</v>
      </c>
      <c r="AO130" s="88">
        <f>DoNotChange[[#This Row],[MediumBurden
Threshold_Calc]]*12</f>
        <v>1433.1511364513451</v>
      </c>
      <c r="AP130" s="137">
        <f>DoNotChange[[#This Row],[LowBurden
Annual]]/12</f>
        <v>47.771704548378175</v>
      </c>
      <c r="AQ130" s="88">
        <f>(DoNotChange[[#This Row],[3RI_Calculation
Low]]/DoNotChange[[#This Row],[Y = 1/IQ1+1/IQ2+1/IQ3]])</f>
        <v>573.26045458053807</v>
      </c>
      <c r="AR130" s="95"/>
      <c r="AS130" s="93" t="str">
        <f>Table1422[[#This Row],[Community]]</f>
        <v xml:space="preserve">Hollis  </v>
      </c>
      <c r="AT130" s="87">
        <f>Table1422[[#This Row],[IQ1_Average]]</f>
        <v>14566.8</v>
      </c>
      <c r="AU130" s="93" t="str">
        <f>DoNotChange[[#This Row],[Community]]</f>
        <v xml:space="preserve">Hollis  </v>
      </c>
      <c r="AV130" s="96">
        <f>Table1422[[#This Row],[IQ2_Average]]</f>
        <v>53429.8</v>
      </c>
      <c r="AW130" s="93" t="str">
        <f>DoNotChange[[#This Row],[Community]]</f>
        <v xml:space="preserve">Hollis  </v>
      </c>
      <c r="AX130" s="97">
        <f>Table1422[[#This Row],[IQ3_Average]]</f>
        <v>57806.6</v>
      </c>
      <c r="AY130" s="93" t="str">
        <f>DoNotChange[[#This Row],[Community]]</f>
        <v xml:space="preserve">Hollis  </v>
      </c>
      <c r="AZ130" s="89">
        <f>Table1422[[#This Row],[SNAP_Average 
(Percentage Points)]]/100</f>
        <v>0</v>
      </c>
      <c r="BA130" s="98" t="str">
        <f>DoNotChange[[#This Row],[Community]]</f>
        <v xml:space="preserve">Hollis  </v>
      </c>
      <c r="BB130" s="89">
        <f>Table1422[[#This Row],[Poverty_Average
(Percentage Points)]]/100</f>
        <v>0.27200000000000002</v>
      </c>
      <c r="BC130" s="98" t="str">
        <f>DoNotChange[[#This Row],[Community]]</f>
        <v xml:space="preserve">Hollis  </v>
      </c>
      <c r="BD130" s="89">
        <f>Table1422[[#This Row],[Full Time Employment_Average
(Percentage Points)]]/100</f>
        <v>0.44019999999999998</v>
      </c>
    </row>
    <row r="131" spans="1:56" s="99" customFormat="1" x14ac:dyDescent="0.25">
      <c r="A131" s="93" t="str">
        <f>DoNotChange[[#This Row],[Community]]</f>
        <v xml:space="preserve">Holy Cross </v>
      </c>
      <c r="B13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1" s="93" t="str">
        <f>DoNotChange[[#This Row],[Community]]</f>
        <v xml:space="preserve">Holy Cross </v>
      </c>
      <c r="D131" s="109">
        <f>IFERROR(DoNotChange[[#This Row],[Medium Burden Threshold]],"Cannot Calculate")</f>
        <v>38.799999999999997</v>
      </c>
      <c r="E131" s="118" t="str">
        <f>DoNotChange[[#This Row],[Community]]</f>
        <v xml:space="preserve">Holy Cross </v>
      </c>
      <c r="F131" s="109">
        <f>IFERROR(DoNotChange[[#This Row],[MediumBurden
Annual]], "Cannot Calculate")</f>
        <v>465.76816663409119</v>
      </c>
      <c r="G131" s="93" t="str">
        <f>DoNotChange[[#This Row],[Community]]</f>
        <v xml:space="preserve">Holy Cross </v>
      </c>
      <c r="H131" s="140" t="str">
        <f>IFERROR(DoNotChange[[#This Row],[LowBurden
Threshold]],"Any fee will be at least a medium burden")</f>
        <v>Any fee will be at least a medium burden</v>
      </c>
      <c r="I131" s="118" t="str">
        <f>DoNotChange[[#This Row],[Community]]</f>
        <v xml:space="preserve">Holy Cross </v>
      </c>
      <c r="J131" s="109" t="str">
        <f>IFERROR(DoNotChange[[#This Row],[LowBurden
Annual]], "Any fee will be at least a medium burden")</f>
        <v>Any fee will be at least a medium burden</v>
      </c>
      <c r="K131" s="93" t="str">
        <f>DoNotChange[[#This Row],[Community]]</f>
        <v xml:space="preserve">Holy Cross </v>
      </c>
      <c r="L131" s="102">
        <f>Table1422[[#This Row],[Monthly Fees]]</f>
        <v>120</v>
      </c>
      <c r="M131" s="93" t="str">
        <f>DoNotChange[[#This Row],[Community]]</f>
        <v xml:space="preserve">Holy Cross </v>
      </c>
      <c r="N131" s="102">
        <f>DoNotChange[[#This Row],[Monthly_Fees]]*12</f>
        <v>1440</v>
      </c>
      <c r="O131" s="93" t="str">
        <f>DoNotChange[[#This Row],[Community]]</f>
        <v xml:space="preserve">Holy Cross </v>
      </c>
      <c r="P131" s="94" t="str">
        <f>Table1422[[#This Row],[Notes]]</f>
        <v>This is the reported user fee for combined water and sewer services.</v>
      </c>
      <c r="Q131" s="95"/>
      <c r="R131" s="93" t="str">
        <f>DoNotChange[[#This Row],[Community]]</f>
        <v xml:space="preserve">Holy Cross </v>
      </c>
      <c r="S131" s="85">
        <f>IF(DoNotChange[[#This Row],[Annual_Fees]]/DoNotChange[[#This Row],[IQ1_Average]]&gt;0, DoNotChange[[#This Row],[Annual_Fees]]/DoNotChange[[#This Row],[IQ1_Average]], "Do not know fees")</f>
        <v>8.8751926040061629E-2</v>
      </c>
      <c r="T131" s="93" t="str">
        <f>DoNotChange[[#This Row],[Community]]</f>
        <v xml:space="preserve">Holy Cross </v>
      </c>
      <c r="U131" s="85">
        <f>IF(DoNotChange[[#This Row],[Annual_Fees]]/DoNotChange[[#This Row],[IQ2_Average]]&gt;0, DoNotChange[[#This Row],[Annual_Fees]]/DoNotChange[[#This Row],[IQ2_Average]], "Do not know fees")</f>
        <v>6.5148348217921218E-2</v>
      </c>
      <c r="V131" s="93" t="str">
        <f>DoNotChange[[#This Row],[Community]]</f>
        <v xml:space="preserve">Holy Cross </v>
      </c>
      <c r="W131" s="85">
        <f>IF(DoNotChange[[#This Row],[Annual_Fees]]/DoNotChange[[#This Row],[IQ3_Average]]&gt;0,DoNotChange[[#This Row],[Annual_Fees]]/DoNotChange[[#This Row],[IQ3_Average]], "Do not know fees")</f>
        <v>3.1599736668861095E-2</v>
      </c>
      <c r="X131" s="93" t="str">
        <f>DoNotChange[[#This Row],[Community]]</f>
        <v xml:space="preserve">Holy Cross </v>
      </c>
      <c r="Y131" s="85">
        <f>IFERROR(AVERAGE(DoNotChange[[#This Row],[RI_IQ1]],DoNotChange[[#This Row],[RI_IQ2]],DoNotChange[[#This Row],[RI_IQ3]]),"ERROR")</f>
        <v>6.1833336975614654E-2</v>
      </c>
      <c r="Z131" s="93" t="str">
        <f>DoNotChange[[#This Row],[Community]]</f>
        <v xml:space="preserve">Holy Cross </v>
      </c>
      <c r="AA131" s="84">
        <f>IF(DoNotChange[[#This Row],[SNAP_PercentagePoints]]&gt;20%,1, IF(DoNotChange[[#This Row],[SNAP_PercentagePoints]]&lt;=10%, 3, 2))</f>
        <v>1</v>
      </c>
      <c r="AB131" s="93" t="str">
        <f>DoNotChange[[#This Row],[Community]]</f>
        <v xml:space="preserve">Holy Cross </v>
      </c>
      <c r="AC131" s="84">
        <f>IF(DoNotChange[[#This Row],[Poverty_PercentagePoints]]&gt;20%,1, IF(DoNotChange[[#This Row],[Poverty_PercentagePoints]]&lt;=10%, 3, 2))</f>
        <v>1</v>
      </c>
      <c r="AD131" s="93" t="str">
        <f>DoNotChange[[#This Row],[Community]]</f>
        <v xml:space="preserve">Holy Cross </v>
      </c>
      <c r="AE131" s="84">
        <f>IF(DoNotChange[[#This Row],[FTE_PercentagePoints]]&lt;=30%,1, IF(DoNotChange[[#This Row],[FTE_PercentagePoints]]&gt;50%, 3, 2))</f>
        <v>1</v>
      </c>
      <c r="AF131" s="93" t="str">
        <f>DoNotChange[[#This Row],[Community]]</f>
        <v xml:space="preserve">Holy Cross </v>
      </c>
      <c r="AG131" s="86">
        <f>AVERAGE(DoNotChange[[#This Row],[SNAP_FCI]],DoNotChange[[#This Row],[Poverty_FCI]],DoNotChange[[#This Row],[FTE_FCI]])</f>
        <v>1</v>
      </c>
      <c r="AH131" s="112"/>
      <c r="AI131" s="86">
        <f>IF(DoNotChange[[#This Row],[Village_FCI]]&gt;2.5, 0.24, IF(DoNotChange[[#This Row],[Village_FCI]]&lt;=1.5, 0.06, 0.15))</f>
        <v>0.06</v>
      </c>
      <c r="AJ131" s="86" t="str">
        <f>IF(DoNotChange[[#This Row],[Village_FCI]]&gt;2.5, 0.15, IF(DoNotChange[[#This Row],[Village_FCI]]&lt;=1.5, "FALSE", 0.06))</f>
        <v>FALSE</v>
      </c>
      <c r="AK131" s="115">
        <f>(1/DoNotChange[[#This Row],[IQ1_Average]]+1/DoNotChange[[#This Row],[IQ2_Average]]+1/DoNotChange[[#This Row],[IQ3_Average]])</f>
        <v>1.2881945203253053E-4</v>
      </c>
      <c r="AL13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1" s="84">
        <f>ROUND(DoNotChange[[#This Row],[MediumBurden
Threshold_Calc]],1)</f>
        <v>38.799999999999997</v>
      </c>
      <c r="AN131" s="88">
        <f>(DoNotChange[[#This Row],[3RI_Calculation
Medium]]/DoNotChange[[#This Row],[Y = 1/IQ1+1/IQ2+1/IQ3]])/12</f>
        <v>38.814013886174266</v>
      </c>
      <c r="AO131" s="88">
        <f>DoNotChange[[#This Row],[MediumBurden
Threshold_Calc]]*12</f>
        <v>465.76816663409119</v>
      </c>
      <c r="AP131" s="137" t="e">
        <f>DoNotChange[[#This Row],[LowBurden
Annual]]/12</f>
        <v>#VALUE!</v>
      </c>
      <c r="AQ131" s="88" t="e">
        <f>(DoNotChange[[#This Row],[3RI_Calculation
Low]]/DoNotChange[[#This Row],[Y = 1/IQ1+1/IQ2+1/IQ3]])</f>
        <v>#VALUE!</v>
      </c>
      <c r="AR131" s="95"/>
      <c r="AS131" s="93" t="str">
        <f>Table1422[[#This Row],[Community]]</f>
        <v xml:space="preserve">Holy Cross </v>
      </c>
      <c r="AT131" s="87">
        <f>Table1422[[#This Row],[IQ1_Average]]</f>
        <v>16225</v>
      </c>
      <c r="AU131" s="93" t="str">
        <f>DoNotChange[[#This Row],[Community]]</f>
        <v xml:space="preserve">Holy Cross </v>
      </c>
      <c r="AV131" s="96">
        <f>Table1422[[#This Row],[IQ2_Average]]</f>
        <v>22103.4</v>
      </c>
      <c r="AW131" s="93" t="str">
        <f>DoNotChange[[#This Row],[Community]]</f>
        <v xml:space="preserve">Holy Cross </v>
      </c>
      <c r="AX131" s="97">
        <f>Table1422[[#This Row],[IQ3_Average]]</f>
        <v>45570</v>
      </c>
      <c r="AY131" s="93" t="str">
        <f>DoNotChange[[#This Row],[Community]]</f>
        <v xml:space="preserve">Holy Cross </v>
      </c>
      <c r="AZ131" s="89">
        <f>Table1422[[#This Row],[SNAP_Average 
(Percentage Points)]]/100</f>
        <v>0.61160000000000003</v>
      </c>
      <c r="BA131" s="98" t="str">
        <f>DoNotChange[[#This Row],[Community]]</f>
        <v xml:space="preserve">Holy Cross </v>
      </c>
      <c r="BB131" s="89">
        <f>Table1422[[#This Row],[Poverty_Average
(Percentage Points)]]/100</f>
        <v>0.31939999999999996</v>
      </c>
      <c r="BC131" s="98" t="str">
        <f>DoNotChange[[#This Row],[Community]]</f>
        <v xml:space="preserve">Holy Cross </v>
      </c>
      <c r="BD131" s="89">
        <f>Table1422[[#This Row],[Full Time Employment_Average
(Percentage Points)]]/100</f>
        <v>0.187</v>
      </c>
    </row>
    <row r="132" spans="1:56" s="99" customFormat="1" x14ac:dyDescent="0.25">
      <c r="A132" s="93" t="str">
        <f>DoNotChange[[#This Row],[Community]]</f>
        <v xml:space="preserve">Homer </v>
      </c>
      <c r="B13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2" s="93" t="str">
        <f>DoNotChange[[#This Row],[Community]]</f>
        <v xml:space="preserve">Homer </v>
      </c>
      <c r="D132" s="109">
        <f>IFERROR(DoNotChange[[#This Row],[Medium Burden Threshold]],"Cannot Calculate")</f>
        <v>213.4</v>
      </c>
      <c r="E132" s="118" t="str">
        <f>DoNotChange[[#This Row],[Community]]</f>
        <v xml:space="preserve">Homer </v>
      </c>
      <c r="F132" s="109">
        <f>IFERROR(DoNotChange[[#This Row],[MediumBurden
Annual]], "Cannot Calculate")</f>
        <v>2561.2890652498372</v>
      </c>
      <c r="G132" s="93" t="str">
        <f>DoNotChange[[#This Row],[Community]]</f>
        <v xml:space="preserve">Homer </v>
      </c>
      <c r="H132" s="140">
        <f>IFERROR(DoNotChange[[#This Row],[LowBurden
Threshold]],"Any fee will be at least a medium burden")</f>
        <v>85.376302174994564</v>
      </c>
      <c r="I132" s="118" t="str">
        <f>DoNotChange[[#This Row],[Community]]</f>
        <v xml:space="preserve">Homer </v>
      </c>
      <c r="J132" s="109">
        <f>IFERROR(DoNotChange[[#This Row],[LowBurden
Annual]], "Any fee will be at least a medium burden")</f>
        <v>1024.5156260999347</v>
      </c>
      <c r="K132" s="93" t="str">
        <f>DoNotChange[[#This Row],[Community]]</f>
        <v xml:space="preserve">Homer </v>
      </c>
      <c r="L132" s="102">
        <f>Table1422[[#This Row],[Monthly Fees]]</f>
        <v>0</v>
      </c>
      <c r="M132" s="93" t="str">
        <f>DoNotChange[[#This Row],[Community]]</f>
        <v xml:space="preserve">Homer </v>
      </c>
      <c r="N132" s="102">
        <f>DoNotChange[[#This Row],[Monthly_Fees]]*12</f>
        <v>0</v>
      </c>
      <c r="O132" s="93" t="str">
        <f>DoNotChange[[#This Row],[Community]]</f>
        <v xml:space="preserve">Homer </v>
      </c>
      <c r="P132" s="94" t="str">
        <f>Table1422[[#This Row],[Notes]]</f>
        <v>The water and sewer charges are unknown</v>
      </c>
      <c r="Q132" s="95"/>
      <c r="R132" s="93" t="str">
        <f>DoNotChange[[#This Row],[Community]]</f>
        <v xml:space="preserve">Homer </v>
      </c>
      <c r="S132" s="85" t="str">
        <f>IF(DoNotChange[[#This Row],[Annual_Fees]]/DoNotChange[[#This Row],[IQ1_Average]]&gt;0, DoNotChange[[#This Row],[Annual_Fees]]/DoNotChange[[#This Row],[IQ1_Average]], "Do not know fees")</f>
        <v>Do not know fees</v>
      </c>
      <c r="T132" s="93" t="str">
        <f>DoNotChange[[#This Row],[Community]]</f>
        <v xml:space="preserve">Homer </v>
      </c>
      <c r="U132" s="85" t="str">
        <f>IF(DoNotChange[[#This Row],[Annual_Fees]]/DoNotChange[[#This Row],[IQ2_Average]]&gt;0, DoNotChange[[#This Row],[Annual_Fees]]/DoNotChange[[#This Row],[IQ2_Average]], "Do not know fees")</f>
        <v>Do not know fees</v>
      </c>
      <c r="V132" s="93" t="str">
        <f>DoNotChange[[#This Row],[Community]]</f>
        <v xml:space="preserve">Homer </v>
      </c>
      <c r="W132" s="85" t="str">
        <f>IF(DoNotChange[[#This Row],[Annual_Fees]]/DoNotChange[[#This Row],[IQ3_Average]]&gt;0,DoNotChange[[#This Row],[Annual_Fees]]/DoNotChange[[#This Row],[IQ3_Average]], "Do not know fees")</f>
        <v>Do not know fees</v>
      </c>
      <c r="X132" s="93" t="str">
        <f>DoNotChange[[#This Row],[Community]]</f>
        <v xml:space="preserve">Homer </v>
      </c>
      <c r="Y132" s="85" t="str">
        <f>IFERROR(AVERAGE(DoNotChange[[#This Row],[RI_IQ1]],DoNotChange[[#This Row],[RI_IQ2]],DoNotChange[[#This Row],[RI_IQ3]]),"ERROR")</f>
        <v>ERROR</v>
      </c>
      <c r="Z132" s="93" t="str">
        <f>DoNotChange[[#This Row],[Community]]</f>
        <v xml:space="preserve">Homer </v>
      </c>
      <c r="AA132" s="84">
        <f>IF(DoNotChange[[#This Row],[SNAP_PercentagePoints]]&gt;20%,1, IF(DoNotChange[[#This Row],[SNAP_PercentagePoints]]&lt;=10%, 3, 2))</f>
        <v>3</v>
      </c>
      <c r="AB132" s="93" t="str">
        <f>DoNotChange[[#This Row],[Community]]</f>
        <v xml:space="preserve">Homer </v>
      </c>
      <c r="AC132" s="84">
        <f>IF(DoNotChange[[#This Row],[Poverty_PercentagePoints]]&gt;20%,1, IF(DoNotChange[[#This Row],[Poverty_PercentagePoints]]&lt;=10%, 3, 2))</f>
        <v>1</v>
      </c>
      <c r="AD132" s="93" t="str">
        <f>DoNotChange[[#This Row],[Community]]</f>
        <v xml:space="preserve">Homer </v>
      </c>
      <c r="AE132" s="84">
        <f>IF(DoNotChange[[#This Row],[FTE_PercentagePoints]]&lt;=30%,1, IF(DoNotChange[[#This Row],[FTE_PercentagePoints]]&gt;50%, 3, 2))</f>
        <v>3</v>
      </c>
      <c r="AF132" s="93" t="str">
        <f>DoNotChange[[#This Row],[Community]]</f>
        <v xml:space="preserve">Homer </v>
      </c>
      <c r="AG132" s="86">
        <f>AVERAGE(DoNotChange[[#This Row],[SNAP_FCI]],DoNotChange[[#This Row],[Poverty_FCI]],DoNotChange[[#This Row],[FTE_FCI]])</f>
        <v>2.3333333333333335</v>
      </c>
      <c r="AH132" s="112"/>
      <c r="AI132" s="86">
        <f>IF(DoNotChange[[#This Row],[Village_FCI]]&gt;2.5, 0.24, IF(DoNotChange[[#This Row],[Village_FCI]]&lt;=1.5, 0.06, 0.15))</f>
        <v>0.15</v>
      </c>
      <c r="AJ132" s="86">
        <f>IF(DoNotChange[[#This Row],[Village_FCI]]&gt;2.5, 0.15, IF(DoNotChange[[#This Row],[Village_FCI]]&lt;=1.5, "FALSE", 0.06))</f>
        <v>0.06</v>
      </c>
      <c r="AK132" s="115">
        <f>(1/DoNotChange[[#This Row],[IQ1_Average]]+1/DoNotChange[[#This Row],[IQ2_Average]]+1/DoNotChange[[#This Row],[IQ3_Average]])</f>
        <v>5.8564260487079569E-5</v>
      </c>
      <c r="AL13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2" s="84">
        <f>ROUND(DoNotChange[[#This Row],[MediumBurden
Threshold_Calc]],1)</f>
        <v>213.4</v>
      </c>
      <c r="AN132" s="88">
        <f>(DoNotChange[[#This Row],[3RI_Calculation
Medium]]/DoNotChange[[#This Row],[Y = 1/IQ1+1/IQ2+1/IQ3]])/12</f>
        <v>213.44075543748644</v>
      </c>
      <c r="AO132" s="88">
        <f>DoNotChange[[#This Row],[MediumBurden
Threshold_Calc]]*12</f>
        <v>2561.2890652498372</v>
      </c>
      <c r="AP132" s="137">
        <f>DoNotChange[[#This Row],[LowBurden
Annual]]/12</f>
        <v>85.376302174994564</v>
      </c>
      <c r="AQ132" s="88">
        <f>(DoNotChange[[#This Row],[3RI_Calculation
Low]]/DoNotChange[[#This Row],[Y = 1/IQ1+1/IQ2+1/IQ3]])</f>
        <v>1024.5156260999347</v>
      </c>
      <c r="AR132" s="95"/>
      <c r="AS132" s="93" t="str">
        <f>Table1422[[#This Row],[Community]]</f>
        <v xml:space="preserve">Homer </v>
      </c>
      <c r="AT132" s="87">
        <f>Table1422[[#This Row],[IQ1_Average]]</f>
        <v>33855.199999999997</v>
      </c>
      <c r="AU132" s="93" t="str">
        <f>DoNotChange[[#This Row],[Community]]</f>
        <v xml:space="preserve">Homer </v>
      </c>
      <c r="AV132" s="96">
        <f>Table1422[[#This Row],[IQ2_Average]]</f>
        <v>58689.599999999999</v>
      </c>
      <c r="AW132" s="93" t="str">
        <f>DoNotChange[[#This Row],[Community]]</f>
        <v xml:space="preserve">Homer </v>
      </c>
      <c r="AX132" s="97">
        <f>Table1422[[#This Row],[IQ3_Average]]</f>
        <v>83417.399999999994</v>
      </c>
      <c r="AY132" s="93" t="str">
        <f>DoNotChange[[#This Row],[Community]]</f>
        <v xml:space="preserve">Homer </v>
      </c>
      <c r="AZ132" s="89">
        <f>Table1422[[#This Row],[SNAP_Average 
(Percentage Points)]]/100</f>
        <v>7.3800000000000004E-2</v>
      </c>
      <c r="BA132" s="98" t="str">
        <f>DoNotChange[[#This Row],[Community]]</f>
        <v xml:space="preserve">Homer </v>
      </c>
      <c r="BB132" s="89">
        <f>Table1422[[#This Row],[Poverty_Average
(Percentage Points)]]/100</f>
        <v>0.23440000000000003</v>
      </c>
      <c r="BC132" s="98" t="str">
        <f>DoNotChange[[#This Row],[Community]]</f>
        <v xml:space="preserve">Homer </v>
      </c>
      <c r="BD132" s="89">
        <f>Table1422[[#This Row],[Full Time Employment_Average
(Percentage Points)]]/100</f>
        <v>0.51180000000000003</v>
      </c>
    </row>
    <row r="133" spans="1:56" s="99" customFormat="1" x14ac:dyDescent="0.25">
      <c r="A133" s="93" t="str">
        <f>DoNotChange[[#This Row],[Community]]</f>
        <v xml:space="preserve">Hoonah </v>
      </c>
      <c r="B13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33" s="93" t="str">
        <f>DoNotChange[[#This Row],[Community]]</f>
        <v xml:space="preserve">Hoonah </v>
      </c>
      <c r="D133" s="109">
        <f>IFERROR(DoNotChange[[#This Row],[Medium Burden Threshold]],"Cannot Calculate")</f>
        <v>207.8</v>
      </c>
      <c r="E133" s="118" t="str">
        <f>DoNotChange[[#This Row],[Community]]</f>
        <v xml:space="preserve">Hoonah </v>
      </c>
      <c r="F133" s="109">
        <f>IFERROR(DoNotChange[[#This Row],[MediumBurden
Annual]], "Cannot Calculate")</f>
        <v>2493.7442214310909</v>
      </c>
      <c r="G133" s="93" t="str">
        <f>DoNotChange[[#This Row],[Community]]</f>
        <v xml:space="preserve">Hoonah </v>
      </c>
      <c r="H133" s="140">
        <f>IFERROR(DoNotChange[[#This Row],[LowBurden
Threshold]],"Any fee will be at least a medium burden")</f>
        <v>83.124807381036362</v>
      </c>
      <c r="I133" s="118" t="str">
        <f>DoNotChange[[#This Row],[Community]]</f>
        <v xml:space="preserve">Hoonah </v>
      </c>
      <c r="J133" s="109">
        <f>IFERROR(DoNotChange[[#This Row],[LowBurden
Annual]], "Any fee will be at least a medium burden")</f>
        <v>997.49768857243635</v>
      </c>
      <c r="K133" s="93" t="str">
        <f>DoNotChange[[#This Row],[Community]]</f>
        <v xml:space="preserve">Hoonah </v>
      </c>
      <c r="L133" s="102">
        <f>Table1422[[#This Row],[Monthly Fees]]</f>
        <v>91.79</v>
      </c>
      <c r="M133" s="93" t="str">
        <f>DoNotChange[[#This Row],[Community]]</f>
        <v xml:space="preserve">Hoonah </v>
      </c>
      <c r="N133" s="102">
        <f>DoNotChange[[#This Row],[Monthly_Fees]]*12</f>
        <v>1101.48</v>
      </c>
      <c r="O133" s="93" t="str">
        <f>DoNotChange[[#This Row],[Community]]</f>
        <v xml:space="preserve">Hoonah </v>
      </c>
      <c r="P133" s="94" t="str">
        <f>Table1422[[#This Row],[Notes]]</f>
        <v>This is the reported user fee for combined water and sewer services.  Senior combined rates $91.79 ($39.90 -water; $51.89 -sewer).</v>
      </c>
      <c r="Q133" s="95"/>
      <c r="R133" s="93" t="str">
        <f>DoNotChange[[#This Row],[Community]]</f>
        <v xml:space="preserve">Hoonah </v>
      </c>
      <c r="S133" s="85">
        <f>IF(DoNotChange[[#This Row],[Annual_Fees]]/DoNotChange[[#This Row],[IQ1_Average]]&gt;0, DoNotChange[[#This Row],[Annual_Fees]]/DoNotChange[[#This Row],[IQ1_Average]], "Do not know fees")</f>
        <v>3.3996296296296295E-2</v>
      </c>
      <c r="T133" s="93" t="str">
        <f>DoNotChange[[#This Row],[Community]]</f>
        <v xml:space="preserve">Hoonah </v>
      </c>
      <c r="U133" s="85">
        <f>IF(DoNotChange[[#This Row],[Annual_Fees]]/DoNotChange[[#This Row],[IQ2_Average]]&gt;0, DoNotChange[[#This Row],[Annual_Fees]]/DoNotChange[[#This Row],[IQ2_Average]], "Do not know fees")</f>
        <v>1.8810325630323855E-2</v>
      </c>
      <c r="V133" s="93" t="str">
        <f>DoNotChange[[#This Row],[Community]]</f>
        <v xml:space="preserve">Hoonah </v>
      </c>
      <c r="W133" s="85">
        <f>IF(DoNotChange[[#This Row],[Annual_Fees]]/DoNotChange[[#This Row],[IQ3_Average]]&gt;0,DoNotChange[[#This Row],[Annual_Fees]]/DoNotChange[[#This Row],[IQ3_Average]], "Do not know fees")</f>
        <v>1.3447967690106316E-2</v>
      </c>
      <c r="X133" s="93" t="str">
        <f>DoNotChange[[#This Row],[Community]]</f>
        <v xml:space="preserve">Hoonah </v>
      </c>
      <c r="Y133" s="85">
        <f>IFERROR(AVERAGE(DoNotChange[[#This Row],[RI_IQ1]],DoNotChange[[#This Row],[RI_IQ2]],DoNotChange[[#This Row],[RI_IQ3]]),"ERROR")</f>
        <v>2.2084863205575487E-2</v>
      </c>
      <c r="Z133" s="93" t="str">
        <f>DoNotChange[[#This Row],[Community]]</f>
        <v xml:space="preserve">Hoonah </v>
      </c>
      <c r="AA133" s="84">
        <f>IF(DoNotChange[[#This Row],[SNAP_PercentagePoints]]&gt;20%,1, IF(DoNotChange[[#This Row],[SNAP_PercentagePoints]]&lt;=10%, 3, 2))</f>
        <v>2</v>
      </c>
      <c r="AB133" s="93" t="str">
        <f>DoNotChange[[#This Row],[Community]]</f>
        <v xml:space="preserve">Hoonah </v>
      </c>
      <c r="AC133" s="84">
        <f>IF(DoNotChange[[#This Row],[Poverty_PercentagePoints]]&gt;20%,1, IF(DoNotChange[[#This Row],[Poverty_PercentagePoints]]&lt;=10%, 3, 2))</f>
        <v>1</v>
      </c>
      <c r="AD133" s="93" t="str">
        <f>DoNotChange[[#This Row],[Community]]</f>
        <v xml:space="preserve">Hoonah </v>
      </c>
      <c r="AE133" s="84">
        <f>IF(DoNotChange[[#This Row],[FTE_PercentagePoints]]&lt;=30%,1, IF(DoNotChange[[#This Row],[FTE_PercentagePoints]]&gt;50%, 3, 2))</f>
        <v>2</v>
      </c>
      <c r="AF133" s="93" t="str">
        <f>DoNotChange[[#This Row],[Community]]</f>
        <v xml:space="preserve">Hoonah </v>
      </c>
      <c r="AG133" s="86">
        <f>AVERAGE(DoNotChange[[#This Row],[SNAP_FCI]],DoNotChange[[#This Row],[Poverty_FCI]],DoNotChange[[#This Row],[FTE_FCI]])</f>
        <v>1.6666666666666667</v>
      </c>
      <c r="AH133" s="112"/>
      <c r="AI133" s="86">
        <f>IF(DoNotChange[[#This Row],[Village_FCI]]&gt;2.5, 0.24, IF(DoNotChange[[#This Row],[Village_FCI]]&lt;=1.5, 0.06, 0.15))</f>
        <v>0.15</v>
      </c>
      <c r="AJ133" s="86">
        <f>IF(DoNotChange[[#This Row],[Village_FCI]]&gt;2.5, 0.15, IF(DoNotChange[[#This Row],[Village_FCI]]&lt;=1.5, "FALSE", 0.06))</f>
        <v>0.06</v>
      </c>
      <c r="AK133" s="115">
        <f>(1/DoNotChange[[#This Row],[IQ1_Average]]+1/DoNotChange[[#This Row],[IQ2_Average]]+1/DoNotChange[[#This Row],[IQ3_Average]])</f>
        <v>6.0150515321863738E-5</v>
      </c>
      <c r="AL13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33" s="84">
        <f>ROUND(DoNotChange[[#This Row],[MediumBurden
Threshold_Calc]],1)</f>
        <v>207.8</v>
      </c>
      <c r="AN133" s="88">
        <f>(DoNotChange[[#This Row],[3RI_Calculation
Medium]]/DoNotChange[[#This Row],[Y = 1/IQ1+1/IQ2+1/IQ3]])/12</f>
        <v>207.81201845259091</v>
      </c>
      <c r="AO133" s="88">
        <f>DoNotChange[[#This Row],[MediumBurden
Threshold_Calc]]*12</f>
        <v>2493.7442214310909</v>
      </c>
      <c r="AP133" s="137">
        <f>DoNotChange[[#This Row],[LowBurden
Annual]]/12</f>
        <v>83.124807381036362</v>
      </c>
      <c r="AQ133" s="88">
        <f>(DoNotChange[[#This Row],[3RI_Calculation
Low]]/DoNotChange[[#This Row],[Y = 1/IQ1+1/IQ2+1/IQ3]])</f>
        <v>997.49768857243635</v>
      </c>
      <c r="AR133" s="95"/>
      <c r="AS133" s="93" t="str">
        <f>Table1422[[#This Row],[Community]]</f>
        <v xml:space="preserve">Hoonah </v>
      </c>
      <c r="AT133" s="87">
        <f>Table1422[[#This Row],[IQ1_Average]]</f>
        <v>32400</v>
      </c>
      <c r="AU133" s="93" t="str">
        <f>DoNotChange[[#This Row],[Community]]</f>
        <v xml:space="preserve">Hoonah </v>
      </c>
      <c r="AV133" s="96">
        <f>Table1422[[#This Row],[IQ2_Average]]</f>
        <v>58557.2</v>
      </c>
      <c r="AW133" s="93" t="str">
        <f>DoNotChange[[#This Row],[Community]]</f>
        <v xml:space="preserve">Hoonah </v>
      </c>
      <c r="AX133" s="97">
        <f>Table1422[[#This Row],[IQ3_Average]]</f>
        <v>81906.8</v>
      </c>
      <c r="AY133" s="93" t="str">
        <f>DoNotChange[[#This Row],[Community]]</f>
        <v xml:space="preserve">Hoonah </v>
      </c>
      <c r="AZ133" s="89">
        <f>Table1422[[#This Row],[SNAP_Average 
(Percentage Points)]]/100</f>
        <v>0.1782</v>
      </c>
      <c r="BA133" s="98" t="str">
        <f>DoNotChange[[#This Row],[Community]]</f>
        <v xml:space="preserve">Hoonah </v>
      </c>
      <c r="BB133" s="89">
        <f>Table1422[[#This Row],[Poverty_Average
(Percentage Points)]]/100</f>
        <v>0.26300000000000001</v>
      </c>
      <c r="BC133" s="98" t="str">
        <f>DoNotChange[[#This Row],[Community]]</f>
        <v xml:space="preserve">Hoonah </v>
      </c>
      <c r="BD133" s="89">
        <f>Table1422[[#This Row],[Full Time Employment_Average
(Percentage Points)]]/100</f>
        <v>0.37540000000000001</v>
      </c>
    </row>
    <row r="134" spans="1:56" s="99" customFormat="1" x14ac:dyDescent="0.25">
      <c r="A134" s="93" t="str">
        <f>DoNotChange[[#This Row],[Community]]</f>
        <v xml:space="preserve">Hooper Bay </v>
      </c>
      <c r="B13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4" s="93" t="str">
        <f>DoNotChange[[#This Row],[Community]]</f>
        <v xml:space="preserve">Hooper Bay </v>
      </c>
      <c r="D134" s="109">
        <f>IFERROR(DoNotChange[[#This Row],[Medium Burden Threshold]],"Cannot Calculate")</f>
        <v>86.3</v>
      </c>
      <c r="E134" s="118" t="str">
        <f>DoNotChange[[#This Row],[Community]]</f>
        <v xml:space="preserve">Hooper Bay </v>
      </c>
      <c r="F134" s="109">
        <f>IFERROR(DoNotChange[[#This Row],[MediumBurden
Annual]], "Cannot Calculate")</f>
        <v>1035.8807763547991</v>
      </c>
      <c r="G134" s="93" t="str">
        <f>DoNotChange[[#This Row],[Community]]</f>
        <v xml:space="preserve">Hooper Bay </v>
      </c>
      <c r="H134" s="140">
        <f>IFERROR(DoNotChange[[#This Row],[LowBurden
Threshold]],"Any fee will be at least a medium burden")</f>
        <v>34.529359211826637</v>
      </c>
      <c r="I134" s="118" t="str">
        <f>DoNotChange[[#This Row],[Community]]</f>
        <v xml:space="preserve">Hooper Bay </v>
      </c>
      <c r="J134" s="109">
        <f>IFERROR(DoNotChange[[#This Row],[LowBurden
Annual]], "Any fee will be at least a medium burden")</f>
        <v>414.35231054191962</v>
      </c>
      <c r="K134" s="93" t="str">
        <f>DoNotChange[[#This Row],[Community]]</f>
        <v xml:space="preserve">Hooper Bay </v>
      </c>
      <c r="L134" s="102">
        <f>Table1422[[#This Row],[Monthly Fees]]</f>
        <v>136</v>
      </c>
      <c r="M134" s="93" t="str">
        <f>DoNotChange[[#This Row],[Community]]</f>
        <v xml:space="preserve">Hooper Bay </v>
      </c>
      <c r="N134" s="102">
        <f>DoNotChange[[#This Row],[Monthly_Fees]]*12</f>
        <v>1632</v>
      </c>
      <c r="O134" s="93" t="str">
        <f>DoNotChange[[#This Row],[Community]]</f>
        <v xml:space="preserve">Hooper Bay </v>
      </c>
      <c r="P134" s="94" t="str">
        <f>Table1422[[#This Row],[Notes]]</f>
        <v>This is the reported user fee for combined water and sewer services.</v>
      </c>
      <c r="Q134" s="95"/>
      <c r="R134" s="93" t="str">
        <f>DoNotChange[[#This Row],[Community]]</f>
        <v xml:space="preserve">Hooper Bay </v>
      </c>
      <c r="S134" s="85">
        <f>IF(DoNotChange[[#This Row],[Annual_Fees]]/DoNotChange[[#This Row],[IQ1_Average]]&gt;0, DoNotChange[[#This Row],[Annual_Fees]]/DoNotChange[[#This Row],[IQ1_Average]], "Do not know fees")</f>
        <v>0.14702172894670462</v>
      </c>
      <c r="T134" s="93" t="str">
        <f>DoNotChange[[#This Row],[Community]]</f>
        <v xml:space="preserve">Hooper Bay </v>
      </c>
      <c r="U134" s="85">
        <f>IF(DoNotChange[[#This Row],[Annual_Fees]]/DoNotChange[[#This Row],[IQ2_Average]]&gt;0, DoNotChange[[#This Row],[Annual_Fees]]/DoNotChange[[#This Row],[IQ2_Average]], "Do not know fees")</f>
        <v>5.4123608771208365E-2</v>
      </c>
      <c r="V134" s="93" t="str">
        <f>DoNotChange[[#This Row],[Community]]</f>
        <v xml:space="preserve">Hooper Bay </v>
      </c>
      <c r="W134" s="85">
        <f>IF(DoNotChange[[#This Row],[Annual_Fees]]/DoNotChange[[#This Row],[IQ3_Average]]&gt;0,DoNotChange[[#This Row],[Annual_Fees]]/DoNotChange[[#This Row],[IQ3_Average]], "Do not know fees")</f>
        <v>3.5175294528431211E-2</v>
      </c>
      <c r="X134" s="93" t="str">
        <f>DoNotChange[[#This Row],[Community]]</f>
        <v xml:space="preserve">Hooper Bay </v>
      </c>
      <c r="Y134" s="85">
        <f>IFERROR(AVERAGE(DoNotChange[[#This Row],[RI_IQ1]],DoNotChange[[#This Row],[RI_IQ2]],DoNotChange[[#This Row],[RI_IQ3]]),"ERROR")</f>
        <v>7.8773544082114733E-2</v>
      </c>
      <c r="Z134" s="93" t="str">
        <f>DoNotChange[[#This Row],[Community]]</f>
        <v xml:space="preserve">Hooper Bay </v>
      </c>
      <c r="AA134" s="84">
        <f>IF(DoNotChange[[#This Row],[SNAP_PercentagePoints]]&gt;20%,1, IF(DoNotChange[[#This Row],[SNAP_PercentagePoints]]&lt;=10%, 3, 2))</f>
        <v>1</v>
      </c>
      <c r="AB134" s="93" t="str">
        <f>DoNotChange[[#This Row],[Community]]</f>
        <v xml:space="preserve">Hooper Bay </v>
      </c>
      <c r="AC134" s="84">
        <f>IF(DoNotChange[[#This Row],[Poverty_PercentagePoints]]&gt;20%,1, IF(DoNotChange[[#This Row],[Poverty_PercentagePoints]]&lt;=10%, 3, 2))</f>
        <v>1</v>
      </c>
      <c r="AD134" s="93" t="str">
        <f>DoNotChange[[#This Row],[Community]]</f>
        <v xml:space="preserve">Hooper Bay </v>
      </c>
      <c r="AE134" s="84">
        <f>IF(DoNotChange[[#This Row],[FTE_PercentagePoints]]&lt;=30%,1, IF(DoNotChange[[#This Row],[FTE_PercentagePoints]]&gt;50%, 3, 2))</f>
        <v>3</v>
      </c>
      <c r="AF134" s="93" t="str">
        <f>DoNotChange[[#This Row],[Community]]</f>
        <v xml:space="preserve">Hooper Bay </v>
      </c>
      <c r="AG134" s="86">
        <f>AVERAGE(DoNotChange[[#This Row],[SNAP_FCI]],DoNotChange[[#This Row],[Poverty_FCI]],DoNotChange[[#This Row],[FTE_FCI]])</f>
        <v>1.6666666666666667</v>
      </c>
      <c r="AH134" s="112"/>
      <c r="AI134" s="86">
        <f>IF(DoNotChange[[#This Row],[Village_FCI]]&gt;2.5, 0.24, IF(DoNotChange[[#This Row],[Village_FCI]]&lt;=1.5, 0.06, 0.15))</f>
        <v>0.15</v>
      </c>
      <c r="AJ134" s="86">
        <f>IF(DoNotChange[[#This Row],[Village_FCI]]&gt;2.5, 0.15, IF(DoNotChange[[#This Row],[Village_FCI]]&lt;=1.5, "FALSE", 0.06))</f>
        <v>0.06</v>
      </c>
      <c r="AK134" s="115">
        <f>(1/DoNotChange[[#This Row],[IQ1_Average]]+1/DoNotChange[[#This Row],[IQ2_Average]]+1/DoNotChange[[#This Row],[IQ3_Average]])</f>
        <v>1.4480430897447562E-4</v>
      </c>
      <c r="AL13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4" s="84">
        <f>ROUND(DoNotChange[[#This Row],[MediumBurden
Threshold_Calc]],1)</f>
        <v>86.3</v>
      </c>
      <c r="AN134" s="88">
        <f>(DoNotChange[[#This Row],[3RI_Calculation
Medium]]/DoNotChange[[#This Row],[Y = 1/IQ1+1/IQ2+1/IQ3]])/12</f>
        <v>86.32339802956659</v>
      </c>
      <c r="AO134" s="88">
        <f>DoNotChange[[#This Row],[MediumBurden
Threshold_Calc]]*12</f>
        <v>1035.8807763547991</v>
      </c>
      <c r="AP134" s="137">
        <f>DoNotChange[[#This Row],[LowBurden
Annual]]/12</f>
        <v>34.529359211826637</v>
      </c>
      <c r="AQ134" s="88">
        <f>(DoNotChange[[#This Row],[3RI_Calculation
Low]]/DoNotChange[[#This Row],[Y = 1/IQ1+1/IQ2+1/IQ3]])</f>
        <v>414.35231054191962</v>
      </c>
      <c r="AR134" s="95"/>
      <c r="AS134" s="93" t="str">
        <f>Table1422[[#This Row],[Community]]</f>
        <v xml:space="preserve">Hooper Bay </v>
      </c>
      <c r="AT134" s="87">
        <f>Table1422[[#This Row],[IQ1_Average]]</f>
        <v>11100.4</v>
      </c>
      <c r="AU134" s="93" t="str">
        <f>DoNotChange[[#This Row],[Community]]</f>
        <v xml:space="preserve">Hooper Bay </v>
      </c>
      <c r="AV134" s="96">
        <f>Table1422[[#This Row],[IQ2_Average]]</f>
        <v>30153.200000000001</v>
      </c>
      <c r="AW134" s="93" t="str">
        <f>DoNotChange[[#This Row],[Community]]</f>
        <v xml:space="preserve">Hooper Bay </v>
      </c>
      <c r="AX134" s="97">
        <f>Table1422[[#This Row],[IQ3_Average]]</f>
        <v>46396.2</v>
      </c>
      <c r="AY134" s="93" t="str">
        <f>DoNotChange[[#This Row],[Community]]</f>
        <v xml:space="preserve">Hooper Bay </v>
      </c>
      <c r="AZ134" s="89">
        <f>Table1422[[#This Row],[SNAP_Average 
(Percentage Points)]]/100</f>
        <v>0.58320000000000005</v>
      </c>
      <c r="BA134" s="98" t="str">
        <f>DoNotChange[[#This Row],[Community]]</f>
        <v xml:space="preserve">Hooper Bay </v>
      </c>
      <c r="BB134" s="89">
        <f>Table1422[[#This Row],[Poverty_Average
(Percentage Points)]]/100</f>
        <v>0.47039999999999998</v>
      </c>
      <c r="BC134" s="98" t="str">
        <f>DoNotChange[[#This Row],[Community]]</f>
        <v xml:space="preserve">Hooper Bay </v>
      </c>
      <c r="BD134" s="89">
        <f>Table1422[[#This Row],[Full Time Employment_Average
(Percentage Points)]]/100</f>
        <v>0.51380000000000015</v>
      </c>
    </row>
    <row r="135" spans="1:56" s="99" customFormat="1" x14ac:dyDescent="0.25">
      <c r="A135" s="93" t="str">
        <f>DoNotChange[[#This Row],[Community]]</f>
        <v xml:space="preserve">Hope  </v>
      </c>
      <c r="B13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5" s="93" t="str">
        <f>DoNotChange[[#This Row],[Community]]</f>
        <v xml:space="preserve">Hope  </v>
      </c>
      <c r="D135" s="109" t="str">
        <f>IFERROR(DoNotChange[[#This Row],[Medium Burden Threshold]],"Cannot Calculate")</f>
        <v>Cannot Calculate</v>
      </c>
      <c r="E135" s="118" t="str">
        <f>DoNotChange[[#This Row],[Community]]</f>
        <v xml:space="preserve">Hope  </v>
      </c>
      <c r="F135" s="109" t="str">
        <f>IFERROR(DoNotChange[[#This Row],[MediumBurden
Annual]], "Cannot Calculate")</f>
        <v>Cannot Calculate</v>
      </c>
      <c r="G135" s="93" t="str">
        <f>DoNotChange[[#This Row],[Community]]</f>
        <v xml:space="preserve">Hope  </v>
      </c>
      <c r="H135" s="140" t="str">
        <f>IFERROR(DoNotChange[[#This Row],[LowBurden
Threshold]],"Any fee will be at least a medium burden")</f>
        <v>Any fee will be at least a medium burden</v>
      </c>
      <c r="I135" s="118" t="str">
        <f>DoNotChange[[#This Row],[Community]]</f>
        <v xml:space="preserve">Hope  </v>
      </c>
      <c r="J135" s="109" t="str">
        <f>IFERROR(DoNotChange[[#This Row],[LowBurden
Annual]], "Any fee will be at least a medium burden")</f>
        <v>Any fee will be at least a medium burden</v>
      </c>
      <c r="K135" s="93" t="str">
        <f>DoNotChange[[#This Row],[Community]]</f>
        <v xml:space="preserve">Hope  </v>
      </c>
      <c r="L135" s="102">
        <f>Table1422[[#This Row],[Monthly Fees]]</f>
        <v>0</v>
      </c>
      <c r="M135" s="93" t="str">
        <f>DoNotChange[[#This Row],[Community]]</f>
        <v xml:space="preserve">Hope  </v>
      </c>
      <c r="N135" s="102">
        <f>DoNotChange[[#This Row],[Monthly_Fees]]*12</f>
        <v>0</v>
      </c>
      <c r="O135" s="93" t="str">
        <f>DoNotChange[[#This Row],[Community]]</f>
        <v xml:space="preserve">Hope  </v>
      </c>
      <c r="P135" s="94" t="str">
        <f>Table1422[[#This Row],[Notes]]</f>
        <v>The water and sewer charges are unknown</v>
      </c>
      <c r="Q135" s="95"/>
      <c r="R135" s="93" t="str">
        <f>DoNotChange[[#This Row],[Community]]</f>
        <v xml:space="preserve">Hope  </v>
      </c>
      <c r="S135" s="85" t="e">
        <f>IF(DoNotChange[[#This Row],[Annual_Fees]]/DoNotChange[[#This Row],[IQ1_Average]]&gt;0, DoNotChange[[#This Row],[Annual_Fees]]/DoNotChange[[#This Row],[IQ1_Average]], "Do not know fees")</f>
        <v>#DIV/0!</v>
      </c>
      <c r="T135" s="93" t="str">
        <f>DoNotChange[[#This Row],[Community]]</f>
        <v xml:space="preserve">Hope  </v>
      </c>
      <c r="U135" s="85" t="e">
        <f>IF(DoNotChange[[#This Row],[Annual_Fees]]/DoNotChange[[#This Row],[IQ2_Average]]&gt;0, DoNotChange[[#This Row],[Annual_Fees]]/DoNotChange[[#This Row],[IQ2_Average]], "Do not know fees")</f>
        <v>#DIV/0!</v>
      </c>
      <c r="V135" s="93" t="str">
        <f>DoNotChange[[#This Row],[Community]]</f>
        <v xml:space="preserve">Hope  </v>
      </c>
      <c r="W135" s="85" t="str">
        <f>IF(DoNotChange[[#This Row],[Annual_Fees]]/DoNotChange[[#This Row],[IQ3_Average]]&gt;0,DoNotChange[[#This Row],[Annual_Fees]]/DoNotChange[[#This Row],[IQ3_Average]], "Do not know fees")</f>
        <v>Do not know fees</v>
      </c>
      <c r="X135" s="93" t="str">
        <f>DoNotChange[[#This Row],[Community]]</f>
        <v xml:space="preserve">Hope  </v>
      </c>
      <c r="Y135" s="85" t="str">
        <f>IFERROR(AVERAGE(DoNotChange[[#This Row],[RI_IQ1]],DoNotChange[[#This Row],[RI_IQ2]],DoNotChange[[#This Row],[RI_IQ3]]),"ERROR")</f>
        <v>ERROR</v>
      </c>
      <c r="Z135" s="93" t="str">
        <f>DoNotChange[[#This Row],[Community]]</f>
        <v xml:space="preserve">Hope  </v>
      </c>
      <c r="AA135" s="84">
        <f>IF(DoNotChange[[#This Row],[SNAP_PercentagePoints]]&gt;20%,1, IF(DoNotChange[[#This Row],[SNAP_PercentagePoints]]&lt;=10%, 3, 2))</f>
        <v>3</v>
      </c>
      <c r="AB135" s="93" t="str">
        <f>DoNotChange[[#This Row],[Community]]</f>
        <v xml:space="preserve">Hope  </v>
      </c>
      <c r="AC135" s="84">
        <f>IF(DoNotChange[[#This Row],[Poverty_PercentagePoints]]&gt;20%,1, IF(DoNotChange[[#This Row],[Poverty_PercentagePoints]]&lt;=10%, 3, 2))</f>
        <v>1</v>
      </c>
      <c r="AD135" s="93" t="str">
        <f>DoNotChange[[#This Row],[Community]]</f>
        <v xml:space="preserve">Hope  </v>
      </c>
      <c r="AE135" s="84">
        <f>IF(DoNotChange[[#This Row],[FTE_PercentagePoints]]&lt;=30%,1, IF(DoNotChange[[#This Row],[FTE_PercentagePoints]]&gt;50%, 3, 2))</f>
        <v>3</v>
      </c>
      <c r="AF135" s="93" t="str">
        <f>DoNotChange[[#This Row],[Community]]</f>
        <v xml:space="preserve">Hope  </v>
      </c>
      <c r="AG135" s="86">
        <f>AVERAGE(DoNotChange[[#This Row],[SNAP_FCI]],DoNotChange[[#This Row],[Poverty_FCI]],DoNotChange[[#This Row],[FTE_FCI]])</f>
        <v>2.3333333333333335</v>
      </c>
      <c r="AH135" s="112"/>
      <c r="AI135" s="86">
        <f>IF(DoNotChange[[#This Row],[Village_FCI]]&gt;2.5, 0.24, IF(DoNotChange[[#This Row],[Village_FCI]]&lt;=1.5, 0.06, 0.15))</f>
        <v>0.15</v>
      </c>
      <c r="AJ135" s="86">
        <f>IF(DoNotChange[[#This Row],[Village_FCI]]&gt;2.5, 0.15, IF(DoNotChange[[#This Row],[Village_FCI]]&lt;=1.5, "FALSE", 0.06))</f>
        <v>0.06</v>
      </c>
      <c r="AK135" s="115" t="e">
        <f>(1/DoNotChange[[#This Row],[IQ1_Average]]+1/DoNotChange[[#This Row],[IQ2_Average]]+1/DoNotChange[[#This Row],[IQ3_Average]])</f>
        <v>#DIV/0!</v>
      </c>
      <c r="AL13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5" s="84" t="e">
        <f>ROUND(DoNotChange[[#This Row],[MediumBurden
Threshold_Calc]],1)</f>
        <v>#DIV/0!</v>
      </c>
      <c r="AN135" s="88" t="e">
        <f>(DoNotChange[[#This Row],[3RI_Calculation
Medium]]/DoNotChange[[#This Row],[Y = 1/IQ1+1/IQ2+1/IQ3]])/12</f>
        <v>#DIV/0!</v>
      </c>
      <c r="AO135" s="88" t="e">
        <f>DoNotChange[[#This Row],[MediumBurden
Threshold_Calc]]*12</f>
        <v>#DIV/0!</v>
      </c>
      <c r="AP135" s="137" t="e">
        <f>DoNotChange[[#This Row],[LowBurden
Annual]]/12</f>
        <v>#DIV/0!</v>
      </c>
      <c r="AQ135" s="88" t="e">
        <f>(DoNotChange[[#This Row],[3RI_Calculation
Low]]/DoNotChange[[#This Row],[Y = 1/IQ1+1/IQ2+1/IQ3]])</f>
        <v>#DIV/0!</v>
      </c>
      <c r="AR135" s="95"/>
      <c r="AS135" s="93" t="str">
        <f>Table1422[[#This Row],[Community]]</f>
        <v xml:space="preserve">Hope  </v>
      </c>
      <c r="AT135" s="87" t="e">
        <f>Table1422[[#This Row],[IQ1_Average]]</f>
        <v>#DIV/0!</v>
      </c>
      <c r="AU135" s="93" t="str">
        <f>DoNotChange[[#This Row],[Community]]</f>
        <v xml:space="preserve">Hope  </v>
      </c>
      <c r="AV135" s="96" t="e">
        <f>Table1422[[#This Row],[IQ2_Average]]</f>
        <v>#DIV/0!</v>
      </c>
      <c r="AW135" s="93" t="str">
        <f>DoNotChange[[#This Row],[Community]]</f>
        <v xml:space="preserve">Hope  </v>
      </c>
      <c r="AX135" s="97">
        <f>Table1422[[#This Row],[IQ3_Average]]</f>
        <v>72355.5</v>
      </c>
      <c r="AY135" s="93" t="str">
        <f>DoNotChange[[#This Row],[Community]]</f>
        <v xml:space="preserve">Hope  </v>
      </c>
      <c r="AZ135" s="89">
        <f>Table1422[[#This Row],[SNAP_Average 
(Percentage Points)]]/100</f>
        <v>0</v>
      </c>
      <c r="BA135" s="98" t="str">
        <f>DoNotChange[[#This Row],[Community]]</f>
        <v xml:space="preserve">Hope  </v>
      </c>
      <c r="BB135" s="89">
        <f>Table1422[[#This Row],[Poverty_Average
(Percentage Points)]]/100</f>
        <v>0.52700000000000002</v>
      </c>
      <c r="BC135" s="98" t="str">
        <f>DoNotChange[[#This Row],[Community]]</f>
        <v xml:space="preserve">Hope  </v>
      </c>
      <c r="BD135" s="89">
        <f>Table1422[[#This Row],[Full Time Employment_Average
(Percentage Points)]]/100</f>
        <v>0.85959999999999992</v>
      </c>
    </row>
    <row r="136" spans="1:56" s="99" customFormat="1" x14ac:dyDescent="0.25">
      <c r="A136" s="93" t="str">
        <f>DoNotChange[[#This Row],[Community]]</f>
        <v xml:space="preserve">Houston </v>
      </c>
      <c r="B13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36" s="93" t="str">
        <f>DoNotChange[[#This Row],[Community]]</f>
        <v xml:space="preserve">Houston </v>
      </c>
      <c r="D136" s="109">
        <f>IFERROR(DoNotChange[[#This Row],[Medium Burden Threshold]],"Cannot Calculate")</f>
        <v>136.30000000000001</v>
      </c>
      <c r="E136" s="118" t="str">
        <f>DoNotChange[[#This Row],[Community]]</f>
        <v xml:space="preserve">Houston </v>
      </c>
      <c r="F136" s="109">
        <f>IFERROR(DoNotChange[[#This Row],[MediumBurden
Annual]], "Cannot Calculate")</f>
        <v>1635.8292819254552</v>
      </c>
      <c r="G136" s="93" t="str">
        <f>DoNotChange[[#This Row],[Community]]</f>
        <v xml:space="preserve">Houston </v>
      </c>
      <c r="H136" s="140">
        <f>IFERROR(DoNotChange[[#This Row],[LowBurden
Threshold]],"Any fee will be at least a medium burden")</f>
        <v>54.527642730848505</v>
      </c>
      <c r="I136" s="118" t="str">
        <f>DoNotChange[[#This Row],[Community]]</f>
        <v xml:space="preserve">Houston </v>
      </c>
      <c r="J136" s="109">
        <f>IFERROR(DoNotChange[[#This Row],[LowBurden
Annual]], "Any fee will be at least a medium burden")</f>
        <v>654.33171277018209</v>
      </c>
      <c r="K136" s="93" t="str">
        <f>DoNotChange[[#This Row],[Community]]</f>
        <v xml:space="preserve">Houston </v>
      </c>
      <c r="L136" s="102">
        <f>Table1422[[#This Row],[Monthly Fees]]</f>
        <v>0</v>
      </c>
      <c r="M136" s="93" t="str">
        <f>DoNotChange[[#This Row],[Community]]</f>
        <v xml:space="preserve">Houston </v>
      </c>
      <c r="N136" s="102">
        <f>DoNotChange[[#This Row],[Monthly_Fees]]*12</f>
        <v>0</v>
      </c>
      <c r="O136" s="93" t="str">
        <f>DoNotChange[[#This Row],[Community]]</f>
        <v xml:space="preserve">Houston </v>
      </c>
      <c r="P136" s="94" t="str">
        <f>Table1422[[#This Row],[Notes]]</f>
        <v>The water and sewer charges are unknown</v>
      </c>
      <c r="Q136" s="95"/>
      <c r="R136" s="93" t="str">
        <f>DoNotChange[[#This Row],[Community]]</f>
        <v xml:space="preserve">Houston </v>
      </c>
      <c r="S136" s="85" t="str">
        <f>IF(DoNotChange[[#This Row],[Annual_Fees]]/DoNotChange[[#This Row],[IQ1_Average]]&gt;0, DoNotChange[[#This Row],[Annual_Fees]]/DoNotChange[[#This Row],[IQ1_Average]], "Do not know fees")</f>
        <v>Do not know fees</v>
      </c>
      <c r="T136" s="93" t="str">
        <f>DoNotChange[[#This Row],[Community]]</f>
        <v xml:space="preserve">Houston </v>
      </c>
      <c r="U136" s="85" t="str">
        <f>IF(DoNotChange[[#This Row],[Annual_Fees]]/DoNotChange[[#This Row],[IQ2_Average]]&gt;0, DoNotChange[[#This Row],[Annual_Fees]]/DoNotChange[[#This Row],[IQ2_Average]], "Do not know fees")</f>
        <v>Do not know fees</v>
      </c>
      <c r="V136" s="93" t="str">
        <f>DoNotChange[[#This Row],[Community]]</f>
        <v xml:space="preserve">Houston </v>
      </c>
      <c r="W136" s="85" t="str">
        <f>IF(DoNotChange[[#This Row],[Annual_Fees]]/DoNotChange[[#This Row],[IQ3_Average]]&gt;0,DoNotChange[[#This Row],[Annual_Fees]]/DoNotChange[[#This Row],[IQ3_Average]], "Do not know fees")</f>
        <v>Do not know fees</v>
      </c>
      <c r="X136" s="93" t="str">
        <f>DoNotChange[[#This Row],[Community]]</f>
        <v xml:space="preserve">Houston </v>
      </c>
      <c r="Y136" s="85" t="str">
        <f>IFERROR(AVERAGE(DoNotChange[[#This Row],[RI_IQ1]],DoNotChange[[#This Row],[RI_IQ2]],DoNotChange[[#This Row],[RI_IQ3]]),"ERROR")</f>
        <v>ERROR</v>
      </c>
      <c r="Z136" s="93" t="str">
        <f>DoNotChange[[#This Row],[Community]]</f>
        <v xml:space="preserve">Houston </v>
      </c>
      <c r="AA136" s="84">
        <f>IF(DoNotChange[[#This Row],[SNAP_PercentagePoints]]&gt;20%,1, IF(DoNotChange[[#This Row],[SNAP_PercentagePoints]]&lt;=10%, 3, 2))</f>
        <v>1</v>
      </c>
      <c r="AB136" s="93" t="str">
        <f>DoNotChange[[#This Row],[Community]]</f>
        <v xml:space="preserve">Houston </v>
      </c>
      <c r="AC136" s="84">
        <f>IF(DoNotChange[[#This Row],[Poverty_PercentagePoints]]&gt;20%,1, IF(DoNotChange[[#This Row],[Poverty_PercentagePoints]]&lt;=10%, 3, 2))</f>
        <v>1</v>
      </c>
      <c r="AD136" s="93" t="str">
        <f>DoNotChange[[#This Row],[Community]]</f>
        <v xml:space="preserve">Houston </v>
      </c>
      <c r="AE136" s="84">
        <f>IF(DoNotChange[[#This Row],[FTE_PercentagePoints]]&lt;=30%,1, IF(DoNotChange[[#This Row],[FTE_PercentagePoints]]&gt;50%, 3, 2))</f>
        <v>3</v>
      </c>
      <c r="AF136" s="93" t="str">
        <f>DoNotChange[[#This Row],[Community]]</f>
        <v xml:space="preserve">Houston </v>
      </c>
      <c r="AG136" s="86">
        <f>AVERAGE(DoNotChange[[#This Row],[SNAP_FCI]],DoNotChange[[#This Row],[Poverty_FCI]],DoNotChange[[#This Row],[FTE_FCI]])</f>
        <v>1.6666666666666667</v>
      </c>
      <c r="AH136" s="112"/>
      <c r="AI136" s="86">
        <f>IF(DoNotChange[[#This Row],[Village_FCI]]&gt;2.5, 0.24, IF(DoNotChange[[#This Row],[Village_FCI]]&lt;=1.5, 0.06, 0.15))</f>
        <v>0.15</v>
      </c>
      <c r="AJ136" s="86">
        <f>IF(DoNotChange[[#This Row],[Village_FCI]]&gt;2.5, 0.15, IF(DoNotChange[[#This Row],[Village_FCI]]&lt;=1.5, "FALSE", 0.06))</f>
        <v>0.06</v>
      </c>
      <c r="AK136" s="115">
        <f>(1/DoNotChange[[#This Row],[IQ1_Average]]+1/DoNotChange[[#This Row],[IQ2_Average]]+1/DoNotChange[[#This Row],[IQ3_Average]])</f>
        <v>9.169661018871253E-5</v>
      </c>
      <c r="AL13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6" s="84">
        <f>ROUND(DoNotChange[[#This Row],[MediumBurden
Threshold_Calc]],1)</f>
        <v>136.30000000000001</v>
      </c>
      <c r="AN136" s="88">
        <f>(DoNotChange[[#This Row],[3RI_Calculation
Medium]]/DoNotChange[[#This Row],[Y = 1/IQ1+1/IQ2+1/IQ3]])/12</f>
        <v>136.31910682712126</v>
      </c>
      <c r="AO136" s="88">
        <f>DoNotChange[[#This Row],[MediumBurden
Threshold_Calc]]*12</f>
        <v>1635.8292819254552</v>
      </c>
      <c r="AP136" s="137">
        <f>DoNotChange[[#This Row],[LowBurden
Annual]]/12</f>
        <v>54.527642730848505</v>
      </c>
      <c r="AQ136" s="88">
        <f>(DoNotChange[[#This Row],[3RI_Calculation
Low]]/DoNotChange[[#This Row],[Y = 1/IQ1+1/IQ2+1/IQ3]])</f>
        <v>654.33171277018209</v>
      </c>
      <c r="AR136" s="95"/>
      <c r="AS136" s="93" t="str">
        <f>Table1422[[#This Row],[Community]]</f>
        <v xml:space="preserve">Houston </v>
      </c>
      <c r="AT136" s="87">
        <f>Table1422[[#This Row],[IQ1_Average]]</f>
        <v>19965.400000000001</v>
      </c>
      <c r="AU136" s="93" t="str">
        <f>DoNotChange[[#This Row],[Community]]</f>
        <v xml:space="preserve">Houston </v>
      </c>
      <c r="AV136" s="96">
        <f>Table1422[[#This Row],[IQ2_Average]]</f>
        <v>36400</v>
      </c>
      <c r="AW136" s="93" t="str">
        <f>DoNotChange[[#This Row],[Community]]</f>
        <v xml:space="preserve">Houston </v>
      </c>
      <c r="AX136" s="97">
        <f>Table1422[[#This Row],[IQ3_Average]]</f>
        <v>70734.2</v>
      </c>
      <c r="AY136" s="93" t="str">
        <f>DoNotChange[[#This Row],[Community]]</f>
        <v xml:space="preserve">Houston </v>
      </c>
      <c r="AZ136" s="89">
        <f>Table1422[[#This Row],[SNAP_Average 
(Percentage Points)]]/100</f>
        <v>0.23680000000000001</v>
      </c>
      <c r="BA136" s="98" t="str">
        <f>DoNotChange[[#This Row],[Community]]</f>
        <v xml:space="preserve">Houston </v>
      </c>
      <c r="BB136" s="89">
        <f>Table1422[[#This Row],[Poverty_Average
(Percentage Points)]]/100</f>
        <v>0.313</v>
      </c>
      <c r="BC136" s="98" t="str">
        <f>DoNotChange[[#This Row],[Community]]</f>
        <v xml:space="preserve">Houston </v>
      </c>
      <c r="BD136" s="89">
        <f>Table1422[[#This Row],[Full Time Employment_Average
(Percentage Points)]]/100</f>
        <v>0.54559999999999997</v>
      </c>
    </row>
    <row r="137" spans="1:56" s="99" customFormat="1" x14ac:dyDescent="0.25">
      <c r="A137" s="93" t="str">
        <f>DoNotChange[[#This Row],[Community]]</f>
        <v xml:space="preserve">Hughes </v>
      </c>
      <c r="B13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7" s="93" t="str">
        <f>DoNotChange[[#This Row],[Community]]</f>
        <v xml:space="preserve">Hughes </v>
      </c>
      <c r="D137" s="109">
        <f>IFERROR(DoNotChange[[#This Row],[Medium Burden Threshold]],"Cannot Calculate")</f>
        <v>16.399999999999999</v>
      </c>
      <c r="E137" s="118" t="str">
        <f>DoNotChange[[#This Row],[Community]]</f>
        <v xml:space="preserve">Hughes </v>
      </c>
      <c r="F137" s="109">
        <f>IFERROR(DoNotChange[[#This Row],[MediumBurden
Annual]], "Cannot Calculate")</f>
        <v>197.10060337944827</v>
      </c>
      <c r="G137" s="93" t="str">
        <f>DoNotChange[[#This Row],[Community]]</f>
        <v xml:space="preserve">Hughes </v>
      </c>
      <c r="H137" s="140" t="str">
        <f>IFERROR(DoNotChange[[#This Row],[LowBurden
Threshold]],"Any fee will be at least a medium burden")</f>
        <v>Any fee will be at least a medium burden</v>
      </c>
      <c r="I137" s="118" t="str">
        <f>DoNotChange[[#This Row],[Community]]</f>
        <v xml:space="preserve">Hughes </v>
      </c>
      <c r="J137" s="109" t="str">
        <f>IFERROR(DoNotChange[[#This Row],[LowBurden
Annual]], "Any fee will be at least a medium burden")</f>
        <v>Any fee will be at least a medium burden</v>
      </c>
      <c r="K137" s="93" t="str">
        <f>DoNotChange[[#This Row],[Community]]</f>
        <v xml:space="preserve">Hughes </v>
      </c>
      <c r="L137" s="102">
        <f>Table1422[[#This Row],[Monthly Fees]]</f>
        <v>177</v>
      </c>
      <c r="M137" s="93" t="str">
        <f>DoNotChange[[#This Row],[Community]]</f>
        <v xml:space="preserve">Hughes </v>
      </c>
      <c r="N137" s="102">
        <f>DoNotChange[[#This Row],[Monthly_Fees]]*12</f>
        <v>2124</v>
      </c>
      <c r="O137" s="93" t="str">
        <f>DoNotChange[[#This Row],[Community]]</f>
        <v xml:space="preserve">Hughes </v>
      </c>
      <c r="P137" s="94" t="str">
        <f>Table1422[[#This Row],[Notes]]</f>
        <v xml:space="preserve">This is the reported user fee for this community. There is also a watering point, and households are charged $20 to use it.  </v>
      </c>
      <c r="Q137" s="95"/>
      <c r="R137" s="93" t="str">
        <f>DoNotChange[[#This Row],[Community]]</f>
        <v xml:space="preserve">Hughes </v>
      </c>
      <c r="S137" s="85">
        <f>IF(DoNotChange[[#This Row],[Annual_Fees]]/DoNotChange[[#This Row],[IQ1_Average]]&gt;0, DoNotChange[[#This Row],[Annual_Fees]]/DoNotChange[[#This Row],[IQ1_Average]], "Do not know fees")</f>
        <v>0.3630893363875688</v>
      </c>
      <c r="T137" s="93" t="str">
        <f>DoNotChange[[#This Row],[Community]]</f>
        <v xml:space="preserve">Hughes </v>
      </c>
      <c r="U137" s="85">
        <f>IF(DoNotChange[[#This Row],[Annual_Fees]]/DoNotChange[[#This Row],[IQ2_Average]]&gt;0, DoNotChange[[#This Row],[Annual_Fees]]/DoNotChange[[#This Row],[IQ2_Average]], "Do not know fees")</f>
        <v>0.19498402673227333</v>
      </c>
      <c r="V137" s="93" t="str">
        <f>DoNotChange[[#This Row],[Community]]</f>
        <v xml:space="preserve">Hughes </v>
      </c>
      <c r="W137" s="85">
        <f>IF(DoNotChange[[#This Row],[Annual_Fees]]/DoNotChange[[#This Row],[IQ3_Average]]&gt;0,DoNotChange[[#This Row],[Annual_Fees]]/DoNotChange[[#This Row],[IQ3_Average]], "Do not know fees")</f>
        <v>8.8499999999999995E-2</v>
      </c>
      <c r="X137" s="93" t="str">
        <f>DoNotChange[[#This Row],[Community]]</f>
        <v xml:space="preserve">Hughes </v>
      </c>
      <c r="Y137" s="85">
        <f>IFERROR(AVERAGE(DoNotChange[[#This Row],[RI_IQ1]],DoNotChange[[#This Row],[RI_IQ2]],DoNotChange[[#This Row],[RI_IQ3]]),"ERROR")</f>
        <v>0.21552445437328072</v>
      </c>
      <c r="Z137" s="93" t="str">
        <f>DoNotChange[[#This Row],[Community]]</f>
        <v xml:space="preserve">Hughes </v>
      </c>
      <c r="AA137" s="84">
        <f>IF(DoNotChange[[#This Row],[SNAP_PercentagePoints]]&gt;20%,1, IF(DoNotChange[[#This Row],[SNAP_PercentagePoints]]&lt;=10%, 3, 2))</f>
        <v>2</v>
      </c>
      <c r="AB137" s="93" t="str">
        <f>DoNotChange[[#This Row],[Community]]</f>
        <v xml:space="preserve">Hughes </v>
      </c>
      <c r="AC137" s="84">
        <f>IF(DoNotChange[[#This Row],[Poverty_PercentagePoints]]&gt;20%,1, IF(DoNotChange[[#This Row],[Poverty_PercentagePoints]]&lt;=10%, 3, 2))</f>
        <v>1</v>
      </c>
      <c r="AD137" s="93" t="str">
        <f>DoNotChange[[#This Row],[Community]]</f>
        <v xml:space="preserve">Hughes </v>
      </c>
      <c r="AE137" s="84">
        <f>IF(DoNotChange[[#This Row],[FTE_PercentagePoints]]&lt;=30%,1, IF(DoNotChange[[#This Row],[FTE_PercentagePoints]]&gt;50%, 3, 2))</f>
        <v>1</v>
      </c>
      <c r="AF137" s="93" t="str">
        <f>DoNotChange[[#This Row],[Community]]</f>
        <v xml:space="preserve">Hughes </v>
      </c>
      <c r="AG137" s="86">
        <f>AVERAGE(DoNotChange[[#This Row],[SNAP_FCI]],DoNotChange[[#This Row],[Poverty_FCI]],DoNotChange[[#This Row],[FTE_FCI]])</f>
        <v>1.3333333333333333</v>
      </c>
      <c r="AH137" s="112"/>
      <c r="AI137" s="86">
        <f>IF(DoNotChange[[#This Row],[Village_FCI]]&gt;2.5, 0.24, IF(DoNotChange[[#This Row],[Village_FCI]]&lt;=1.5, 0.06, 0.15))</f>
        <v>0.06</v>
      </c>
      <c r="AJ137" s="86" t="str">
        <f>IF(DoNotChange[[#This Row],[Village_FCI]]&gt;2.5, 0.15, IF(DoNotChange[[#This Row],[Village_FCI]]&lt;=1.5, "FALSE", 0.06))</f>
        <v>FALSE</v>
      </c>
      <c r="AK137" s="115">
        <f>(1/DoNotChange[[#This Row],[IQ1_Average]]+1/DoNotChange[[#This Row],[IQ2_Average]]+1/DoNotChange[[#This Row],[IQ3_Average]])</f>
        <v>3.0441307114870158E-4</v>
      </c>
      <c r="AL13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7" s="84">
        <f>ROUND(DoNotChange[[#This Row],[MediumBurden
Threshold_Calc]],1)</f>
        <v>16.399999999999999</v>
      </c>
      <c r="AN137" s="88">
        <f>(DoNotChange[[#This Row],[3RI_Calculation
Medium]]/DoNotChange[[#This Row],[Y = 1/IQ1+1/IQ2+1/IQ3]])/12</f>
        <v>16.425050281620688</v>
      </c>
      <c r="AO137" s="88">
        <f>DoNotChange[[#This Row],[MediumBurden
Threshold_Calc]]*12</f>
        <v>197.10060337944827</v>
      </c>
      <c r="AP137" s="137" t="e">
        <f>DoNotChange[[#This Row],[LowBurden
Annual]]/12</f>
        <v>#VALUE!</v>
      </c>
      <c r="AQ137" s="88" t="e">
        <f>(DoNotChange[[#This Row],[3RI_Calculation
Low]]/DoNotChange[[#This Row],[Y = 1/IQ1+1/IQ2+1/IQ3]])</f>
        <v>#VALUE!</v>
      </c>
      <c r="AR137" s="95"/>
      <c r="AS137" s="93" t="str">
        <f>Table1422[[#This Row],[Community]]</f>
        <v xml:space="preserve">Hughes </v>
      </c>
      <c r="AT137" s="87">
        <f>Table1422[[#This Row],[IQ1_Average]]</f>
        <v>5849.8</v>
      </c>
      <c r="AU137" s="93" t="str">
        <f>DoNotChange[[#This Row],[Community]]</f>
        <v xml:space="preserve">Hughes </v>
      </c>
      <c r="AV137" s="96">
        <f>Table1422[[#This Row],[IQ2_Average]]</f>
        <v>10893.2</v>
      </c>
      <c r="AW137" s="93" t="str">
        <f>DoNotChange[[#This Row],[Community]]</f>
        <v xml:space="preserve">Hughes </v>
      </c>
      <c r="AX137" s="97">
        <f>Table1422[[#This Row],[IQ3_Average]]</f>
        <v>24000</v>
      </c>
      <c r="AY137" s="93" t="str">
        <f>DoNotChange[[#This Row],[Community]]</f>
        <v xml:space="preserve">Hughes </v>
      </c>
      <c r="AZ137" s="89">
        <f>Table1422[[#This Row],[SNAP_Average 
(Percentage Points)]]/100</f>
        <v>0.13919999999999999</v>
      </c>
      <c r="BA137" s="98" t="str">
        <f>DoNotChange[[#This Row],[Community]]</f>
        <v xml:space="preserve">Hughes </v>
      </c>
      <c r="BB137" s="89">
        <f>Table1422[[#This Row],[Poverty_Average
(Percentage Points)]]/100</f>
        <v>0.77275000000000005</v>
      </c>
      <c r="BC137" s="98" t="str">
        <f>DoNotChange[[#This Row],[Community]]</f>
        <v xml:space="preserve">Hughes </v>
      </c>
      <c r="BD137" s="89">
        <f>Table1422[[#This Row],[Full Time Employment_Average
(Percentage Points)]]/100</f>
        <v>0.23699999999999999</v>
      </c>
    </row>
    <row r="138" spans="1:56" s="99" customFormat="1" x14ac:dyDescent="0.25">
      <c r="A138" s="93" t="str">
        <f>DoNotChange[[#This Row],[Community]]</f>
        <v xml:space="preserve">Huslia </v>
      </c>
      <c r="B13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8" s="93" t="str">
        <f>DoNotChange[[#This Row],[Community]]</f>
        <v xml:space="preserve">Huslia </v>
      </c>
      <c r="D138" s="109">
        <f>IFERROR(DoNotChange[[#This Row],[Medium Burden Threshold]],"Cannot Calculate")</f>
        <v>68</v>
      </c>
      <c r="E138" s="118" t="str">
        <f>DoNotChange[[#This Row],[Community]]</f>
        <v xml:space="preserve">Huslia </v>
      </c>
      <c r="F138" s="109">
        <f>IFERROR(DoNotChange[[#This Row],[MediumBurden
Annual]], "Cannot Calculate")</f>
        <v>815.44703763803682</v>
      </c>
      <c r="G138" s="93" t="str">
        <f>DoNotChange[[#This Row],[Community]]</f>
        <v xml:space="preserve">Huslia </v>
      </c>
      <c r="H138" s="140" t="str">
        <f>IFERROR(DoNotChange[[#This Row],[LowBurden
Threshold]],"Any fee will be at least a medium burden")</f>
        <v>Any fee will be at least a medium burden</v>
      </c>
      <c r="I138" s="118" t="str">
        <f>DoNotChange[[#This Row],[Community]]</f>
        <v xml:space="preserve">Huslia </v>
      </c>
      <c r="J138" s="109" t="str">
        <f>IFERROR(DoNotChange[[#This Row],[LowBurden
Annual]], "Any fee will be at least a medium burden")</f>
        <v>Any fee will be at least a medium burden</v>
      </c>
      <c r="K138" s="93" t="str">
        <f>DoNotChange[[#This Row],[Community]]</f>
        <v xml:space="preserve">Huslia </v>
      </c>
      <c r="L138" s="102">
        <f>Table1422[[#This Row],[Monthly Fees]]</f>
        <v>150</v>
      </c>
      <c r="M138" s="93" t="str">
        <f>DoNotChange[[#This Row],[Community]]</f>
        <v xml:space="preserve">Huslia </v>
      </c>
      <c r="N138" s="102">
        <f>DoNotChange[[#This Row],[Monthly_Fees]]*12</f>
        <v>1800</v>
      </c>
      <c r="O138" s="93" t="str">
        <f>DoNotChange[[#This Row],[Community]]</f>
        <v xml:space="preserve">Huslia </v>
      </c>
      <c r="P138" s="94" t="str">
        <f>Table1422[[#This Row],[Notes]]</f>
        <v>This is the reported user fee for combined water and sewer services.  Rates $140 for Business and $1700 for school.</v>
      </c>
      <c r="Q138" s="95"/>
      <c r="R138" s="93" t="str">
        <f>DoNotChange[[#This Row],[Community]]</f>
        <v xml:space="preserve">Huslia </v>
      </c>
      <c r="S138" s="85">
        <f>IF(DoNotChange[[#This Row],[Annual_Fees]]/DoNotChange[[#This Row],[IQ1_Average]]&gt;0, DoNotChange[[#This Row],[Annual_Fees]]/DoNotChange[[#This Row],[IQ1_Average]], "Do not know fees")</f>
        <v>6.2930021815740894E-2</v>
      </c>
      <c r="T138" s="93" t="str">
        <f>DoNotChange[[#This Row],[Community]]</f>
        <v xml:space="preserve">Huslia </v>
      </c>
      <c r="U138" s="85">
        <f>IF(DoNotChange[[#This Row],[Annual_Fees]]/DoNotChange[[#This Row],[IQ2_Average]]&gt;0, DoNotChange[[#This Row],[Annual_Fees]]/DoNotChange[[#This Row],[IQ2_Average]], "Do not know fees")</f>
        <v>3.9676766608033223E-2</v>
      </c>
      <c r="V138" s="93" t="str">
        <f>DoNotChange[[#This Row],[Community]]</f>
        <v xml:space="preserve">Huslia </v>
      </c>
      <c r="W138" s="85">
        <f>IF(DoNotChange[[#This Row],[Annual_Fees]]/DoNotChange[[#This Row],[IQ3_Average]]&gt;0,DoNotChange[[#This Row],[Annual_Fees]]/DoNotChange[[#This Row],[IQ3_Average]], "Do not know fees")</f>
        <v>2.9835902536051714E-2</v>
      </c>
      <c r="X138" s="93" t="str">
        <f>DoNotChange[[#This Row],[Community]]</f>
        <v xml:space="preserve">Huslia </v>
      </c>
      <c r="Y138" s="85">
        <f>IFERROR(AVERAGE(DoNotChange[[#This Row],[RI_IQ1]],DoNotChange[[#This Row],[RI_IQ2]],DoNotChange[[#This Row],[RI_IQ3]]),"ERROR")</f>
        <v>4.4147563653275275E-2</v>
      </c>
      <c r="Z138" s="93" t="str">
        <f>DoNotChange[[#This Row],[Community]]</f>
        <v xml:space="preserve">Huslia </v>
      </c>
      <c r="AA138" s="84">
        <f>IF(DoNotChange[[#This Row],[SNAP_PercentagePoints]]&gt;20%,1, IF(DoNotChange[[#This Row],[SNAP_PercentagePoints]]&lt;=10%, 3, 2))</f>
        <v>1</v>
      </c>
      <c r="AB138" s="93" t="str">
        <f>DoNotChange[[#This Row],[Community]]</f>
        <v xml:space="preserve">Huslia </v>
      </c>
      <c r="AC138" s="84">
        <f>IF(DoNotChange[[#This Row],[Poverty_PercentagePoints]]&gt;20%,1, IF(DoNotChange[[#This Row],[Poverty_PercentagePoints]]&lt;=10%, 3, 2))</f>
        <v>2</v>
      </c>
      <c r="AD138" s="93" t="str">
        <f>DoNotChange[[#This Row],[Community]]</f>
        <v xml:space="preserve">Huslia </v>
      </c>
      <c r="AE138" s="84">
        <f>IF(DoNotChange[[#This Row],[FTE_PercentagePoints]]&lt;=30%,1, IF(DoNotChange[[#This Row],[FTE_PercentagePoints]]&gt;50%, 3, 2))</f>
        <v>1</v>
      </c>
      <c r="AF138" s="93" t="str">
        <f>DoNotChange[[#This Row],[Community]]</f>
        <v xml:space="preserve">Huslia </v>
      </c>
      <c r="AG138" s="86">
        <f>AVERAGE(DoNotChange[[#This Row],[SNAP_FCI]],DoNotChange[[#This Row],[Poverty_FCI]],DoNotChange[[#This Row],[FTE_FCI]])</f>
        <v>1.3333333333333333</v>
      </c>
      <c r="AH138" s="112"/>
      <c r="AI138" s="86">
        <f>IF(DoNotChange[[#This Row],[Village_FCI]]&gt;2.5, 0.24, IF(DoNotChange[[#This Row],[Village_FCI]]&lt;=1.5, 0.06, 0.15))</f>
        <v>0.06</v>
      </c>
      <c r="AJ138" s="86" t="str">
        <f>IF(DoNotChange[[#This Row],[Village_FCI]]&gt;2.5, 0.15, IF(DoNotChange[[#This Row],[Village_FCI]]&lt;=1.5, "FALSE", 0.06))</f>
        <v>FALSE</v>
      </c>
      <c r="AK138" s="115">
        <f>(1/DoNotChange[[#This Row],[IQ1_Average]]+1/DoNotChange[[#This Row],[IQ2_Average]]+1/DoNotChange[[#This Row],[IQ3_Average]])</f>
        <v>7.3579272755458798E-5</v>
      </c>
      <c r="AL13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8" s="84">
        <f>ROUND(DoNotChange[[#This Row],[MediumBurden
Threshold_Calc]],1)</f>
        <v>68</v>
      </c>
      <c r="AN138" s="88">
        <f>(DoNotChange[[#This Row],[3RI_Calculation
Medium]]/DoNotChange[[#This Row],[Y = 1/IQ1+1/IQ2+1/IQ3]])/12</f>
        <v>67.95391980316974</v>
      </c>
      <c r="AO138" s="88">
        <f>DoNotChange[[#This Row],[MediumBurden
Threshold_Calc]]*12</f>
        <v>815.44703763803682</v>
      </c>
      <c r="AP138" s="137" t="e">
        <f>DoNotChange[[#This Row],[LowBurden
Annual]]/12</f>
        <v>#VALUE!</v>
      </c>
      <c r="AQ138" s="88" t="e">
        <f>(DoNotChange[[#This Row],[3RI_Calculation
Low]]/DoNotChange[[#This Row],[Y = 1/IQ1+1/IQ2+1/IQ3]])</f>
        <v>#VALUE!</v>
      </c>
      <c r="AR138" s="95"/>
      <c r="AS138" s="93" t="str">
        <f>Table1422[[#This Row],[Community]]</f>
        <v xml:space="preserve">Huslia </v>
      </c>
      <c r="AT138" s="87">
        <f>Table1422[[#This Row],[IQ1_Average]]</f>
        <v>28603.200000000001</v>
      </c>
      <c r="AU138" s="93" t="str">
        <f>DoNotChange[[#This Row],[Community]]</f>
        <v xml:space="preserve">Huslia </v>
      </c>
      <c r="AV138" s="96">
        <f>Table1422[[#This Row],[IQ2_Average]]</f>
        <v>45366.6</v>
      </c>
      <c r="AW138" s="93" t="str">
        <f>DoNotChange[[#This Row],[Community]]</f>
        <v xml:space="preserve">Huslia </v>
      </c>
      <c r="AX138" s="97">
        <f>Table1422[[#This Row],[IQ3_Average]]</f>
        <v>60330</v>
      </c>
      <c r="AY138" s="93" t="str">
        <f>DoNotChange[[#This Row],[Community]]</f>
        <v xml:space="preserve">Huslia </v>
      </c>
      <c r="AZ138" s="89">
        <f>Table1422[[#This Row],[SNAP_Average 
(Percentage Points)]]/100</f>
        <v>0.21820000000000001</v>
      </c>
      <c r="BA138" s="98" t="str">
        <f>DoNotChange[[#This Row],[Community]]</f>
        <v xml:space="preserve">Huslia </v>
      </c>
      <c r="BB138" s="89">
        <f>Table1422[[#This Row],[Poverty_Average
(Percentage Points)]]/100</f>
        <v>0.14360000000000001</v>
      </c>
      <c r="BC138" s="98" t="str">
        <f>DoNotChange[[#This Row],[Community]]</f>
        <v xml:space="preserve">Huslia </v>
      </c>
      <c r="BD138" s="89">
        <f>Table1422[[#This Row],[Full Time Employment_Average
(Percentage Points)]]/100</f>
        <v>0.17240000000000003</v>
      </c>
    </row>
    <row r="139" spans="1:56" s="99" customFormat="1" x14ac:dyDescent="0.25">
      <c r="A139" s="93" t="str">
        <f>DoNotChange[[#This Row],[Community]]</f>
        <v xml:space="preserve">Hydaburg </v>
      </c>
      <c r="B13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39" s="93" t="str">
        <f>DoNotChange[[#This Row],[Community]]</f>
        <v xml:space="preserve">Hydaburg </v>
      </c>
      <c r="D139" s="109">
        <f>IFERROR(DoNotChange[[#This Row],[Medium Burden Threshold]],"Cannot Calculate")</f>
        <v>52.8</v>
      </c>
      <c r="E139" s="118" t="str">
        <f>DoNotChange[[#This Row],[Community]]</f>
        <v xml:space="preserve">Hydaburg </v>
      </c>
      <c r="F139" s="109">
        <f>IFERROR(DoNotChange[[#This Row],[MediumBurden
Annual]], "Cannot Calculate")</f>
        <v>633.64650711647835</v>
      </c>
      <c r="G139" s="93" t="str">
        <f>DoNotChange[[#This Row],[Community]]</f>
        <v xml:space="preserve">Hydaburg </v>
      </c>
      <c r="H139" s="140" t="str">
        <f>IFERROR(DoNotChange[[#This Row],[LowBurden
Threshold]],"Any fee will be at least a medium burden")</f>
        <v>Any fee will be at least a medium burden</v>
      </c>
      <c r="I139" s="118" t="str">
        <f>DoNotChange[[#This Row],[Community]]</f>
        <v xml:space="preserve">Hydaburg </v>
      </c>
      <c r="J139" s="109" t="str">
        <f>IFERROR(DoNotChange[[#This Row],[LowBurden
Annual]], "Any fee will be at least a medium burden")</f>
        <v>Any fee will be at least a medium burden</v>
      </c>
      <c r="K139" s="93" t="str">
        <f>DoNotChange[[#This Row],[Community]]</f>
        <v xml:space="preserve">Hydaburg </v>
      </c>
      <c r="L139" s="102">
        <f>Table1422[[#This Row],[Monthly Fees]]</f>
        <v>60</v>
      </c>
      <c r="M139" s="93" t="str">
        <f>DoNotChange[[#This Row],[Community]]</f>
        <v xml:space="preserve">Hydaburg </v>
      </c>
      <c r="N139" s="102">
        <f>DoNotChange[[#This Row],[Monthly_Fees]]*12</f>
        <v>720</v>
      </c>
      <c r="O139" s="93" t="str">
        <f>DoNotChange[[#This Row],[Community]]</f>
        <v xml:space="preserve">Hydaburg </v>
      </c>
      <c r="P139" s="94" t="str">
        <f>Table1422[[#This Row],[Notes]]</f>
        <v>This is the reported user fee for combined water and sewer services.</v>
      </c>
      <c r="Q139" s="95"/>
      <c r="R139" s="93" t="str">
        <f>DoNotChange[[#This Row],[Community]]</f>
        <v xml:space="preserve">Hydaburg </v>
      </c>
      <c r="S139" s="85">
        <f>IF(DoNotChange[[#This Row],[Annual_Fees]]/DoNotChange[[#This Row],[IQ1_Average]]&gt;0, DoNotChange[[#This Row],[Annual_Fees]]/DoNotChange[[#This Row],[IQ1_Average]], "Do not know fees")</f>
        <v>3.7961469108854513E-2</v>
      </c>
      <c r="T139" s="93" t="str">
        <f>DoNotChange[[#This Row],[Community]]</f>
        <v xml:space="preserve">Hydaburg </v>
      </c>
      <c r="U139" s="85">
        <f>IF(DoNotChange[[#This Row],[Annual_Fees]]/DoNotChange[[#This Row],[IQ2_Average]]&gt;0, DoNotChange[[#This Row],[Annual_Fees]]/DoNotChange[[#This Row],[IQ2_Average]], "Do not know fees")</f>
        <v>1.8855867841317396E-2</v>
      </c>
      <c r="V139" s="93" t="str">
        <f>DoNotChange[[#This Row],[Community]]</f>
        <v xml:space="preserve">Hydaburg </v>
      </c>
      <c r="W139" s="85">
        <f>IF(DoNotChange[[#This Row],[Annual_Fees]]/DoNotChange[[#This Row],[IQ3_Average]]&gt;0,DoNotChange[[#This Row],[Annual_Fees]]/DoNotChange[[#This Row],[IQ3_Average]], "Do not know fees")</f>
        <v>1.1359476959194235E-2</v>
      </c>
      <c r="X139" s="93" t="str">
        <f>DoNotChange[[#This Row],[Community]]</f>
        <v xml:space="preserve">Hydaburg </v>
      </c>
      <c r="Y139" s="85">
        <f>IFERROR(AVERAGE(DoNotChange[[#This Row],[RI_IQ1]],DoNotChange[[#This Row],[RI_IQ2]],DoNotChange[[#This Row],[RI_IQ3]]),"ERROR")</f>
        <v>2.2725604636455381E-2</v>
      </c>
      <c r="Z139" s="93" t="str">
        <f>DoNotChange[[#This Row],[Community]]</f>
        <v xml:space="preserve">Hydaburg </v>
      </c>
      <c r="AA139" s="84">
        <f>IF(DoNotChange[[#This Row],[SNAP_PercentagePoints]]&gt;20%,1, IF(DoNotChange[[#This Row],[SNAP_PercentagePoints]]&lt;=10%, 3, 2))</f>
        <v>1</v>
      </c>
      <c r="AB139" s="93" t="str">
        <f>DoNotChange[[#This Row],[Community]]</f>
        <v xml:space="preserve">Hydaburg </v>
      </c>
      <c r="AC139" s="84">
        <f>IF(DoNotChange[[#This Row],[Poverty_PercentagePoints]]&gt;20%,1, IF(DoNotChange[[#This Row],[Poverty_PercentagePoints]]&lt;=10%, 3, 2))</f>
        <v>1</v>
      </c>
      <c r="AD139" s="93" t="str">
        <f>DoNotChange[[#This Row],[Community]]</f>
        <v xml:space="preserve">Hydaburg </v>
      </c>
      <c r="AE139" s="84">
        <f>IF(DoNotChange[[#This Row],[FTE_PercentagePoints]]&lt;=30%,1, IF(DoNotChange[[#This Row],[FTE_PercentagePoints]]&gt;50%, 3, 2))</f>
        <v>2</v>
      </c>
      <c r="AF139" s="93" t="str">
        <f>DoNotChange[[#This Row],[Community]]</f>
        <v xml:space="preserve">Hydaburg </v>
      </c>
      <c r="AG139" s="86">
        <f>AVERAGE(DoNotChange[[#This Row],[SNAP_FCI]],DoNotChange[[#This Row],[Poverty_FCI]],DoNotChange[[#This Row],[FTE_FCI]])</f>
        <v>1.3333333333333333</v>
      </c>
      <c r="AH139" s="112"/>
      <c r="AI139" s="86">
        <f>IF(DoNotChange[[#This Row],[Village_FCI]]&gt;2.5, 0.24, IF(DoNotChange[[#This Row],[Village_FCI]]&lt;=1.5, 0.06, 0.15))</f>
        <v>0.06</v>
      </c>
      <c r="AJ139" s="86" t="str">
        <f>IF(DoNotChange[[#This Row],[Village_FCI]]&gt;2.5, 0.15, IF(DoNotChange[[#This Row],[Village_FCI]]&lt;=1.5, "FALSE", 0.06))</f>
        <v>FALSE</v>
      </c>
      <c r="AK139" s="115">
        <f>(1/DoNotChange[[#This Row],[IQ1_Average]]+1/DoNotChange[[#This Row],[IQ2_Average]]+1/DoNotChange[[#This Row],[IQ3_Average]])</f>
        <v>9.4690019318564099E-5</v>
      </c>
      <c r="AL13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39" s="84">
        <f>ROUND(DoNotChange[[#This Row],[MediumBurden
Threshold_Calc]],1)</f>
        <v>52.8</v>
      </c>
      <c r="AN139" s="88">
        <f>(DoNotChange[[#This Row],[3RI_Calculation
Medium]]/DoNotChange[[#This Row],[Y = 1/IQ1+1/IQ2+1/IQ3]])/12</f>
        <v>52.803875593039862</v>
      </c>
      <c r="AO139" s="88">
        <f>DoNotChange[[#This Row],[MediumBurden
Threshold_Calc]]*12</f>
        <v>633.64650711647835</v>
      </c>
      <c r="AP139" s="137" t="e">
        <f>DoNotChange[[#This Row],[LowBurden
Annual]]/12</f>
        <v>#VALUE!</v>
      </c>
      <c r="AQ139" s="88" t="e">
        <f>(DoNotChange[[#This Row],[3RI_Calculation
Low]]/DoNotChange[[#This Row],[Y = 1/IQ1+1/IQ2+1/IQ3]])</f>
        <v>#VALUE!</v>
      </c>
      <c r="AR139" s="95"/>
      <c r="AS139" s="93" t="str">
        <f>Table1422[[#This Row],[Community]]</f>
        <v xml:space="preserve">Hydaburg </v>
      </c>
      <c r="AT139" s="87">
        <f>Table1422[[#This Row],[IQ1_Average]]</f>
        <v>18966.599999999999</v>
      </c>
      <c r="AU139" s="93" t="str">
        <f>DoNotChange[[#This Row],[Community]]</f>
        <v xml:space="preserve">Hydaburg </v>
      </c>
      <c r="AV139" s="96">
        <f>Table1422[[#This Row],[IQ2_Average]]</f>
        <v>38184.400000000001</v>
      </c>
      <c r="AW139" s="93" t="str">
        <f>DoNotChange[[#This Row],[Community]]</f>
        <v xml:space="preserve">Hydaburg </v>
      </c>
      <c r="AX139" s="97">
        <f>Table1422[[#This Row],[IQ3_Average]]</f>
        <v>63383.199999999997</v>
      </c>
      <c r="AY139" s="93" t="str">
        <f>DoNotChange[[#This Row],[Community]]</f>
        <v xml:space="preserve">Hydaburg </v>
      </c>
      <c r="AZ139" s="89">
        <f>Table1422[[#This Row],[SNAP_Average 
(Percentage Points)]]/100</f>
        <v>0.31139999999999995</v>
      </c>
      <c r="BA139" s="98" t="str">
        <f>DoNotChange[[#This Row],[Community]]</f>
        <v xml:space="preserve">Hydaburg </v>
      </c>
      <c r="BB139" s="89">
        <f>Table1422[[#This Row],[Poverty_Average
(Percentage Points)]]/100</f>
        <v>0.26880000000000004</v>
      </c>
      <c r="BC139" s="98" t="str">
        <f>DoNotChange[[#This Row],[Community]]</f>
        <v xml:space="preserve">Hydaburg </v>
      </c>
      <c r="BD139" s="89">
        <f>Table1422[[#This Row],[Full Time Employment_Average
(Percentage Points)]]/100</f>
        <v>0.40360000000000001</v>
      </c>
    </row>
    <row r="140" spans="1:56" s="99" customFormat="1" x14ac:dyDescent="0.25">
      <c r="A140" s="93" t="str">
        <f>DoNotChange[[#This Row],[Community]]</f>
        <v xml:space="preserve">Hyder  </v>
      </c>
      <c r="B14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0" s="93" t="str">
        <f>DoNotChange[[#This Row],[Community]]</f>
        <v xml:space="preserve">Hyder  </v>
      </c>
      <c r="D140" s="109" t="str">
        <f>IFERROR(DoNotChange[[#This Row],[Medium Burden Threshold]],"Cannot Calculate")</f>
        <v>Cannot Calculate</v>
      </c>
      <c r="E140" s="118" t="str">
        <f>DoNotChange[[#This Row],[Community]]</f>
        <v xml:space="preserve">Hyder  </v>
      </c>
      <c r="F140" s="109" t="str">
        <f>IFERROR(DoNotChange[[#This Row],[MediumBurden
Annual]], "Cannot Calculate")</f>
        <v>Cannot Calculate</v>
      </c>
      <c r="G140" s="93" t="str">
        <f>DoNotChange[[#This Row],[Community]]</f>
        <v xml:space="preserve">Hyder  </v>
      </c>
      <c r="H140" s="140" t="str">
        <f>IFERROR(DoNotChange[[#This Row],[LowBurden
Threshold]],"Any fee will be at least a medium burden")</f>
        <v>Any fee will be at least a medium burden</v>
      </c>
      <c r="I140" s="118" t="str">
        <f>DoNotChange[[#This Row],[Community]]</f>
        <v xml:space="preserve">Hyder  </v>
      </c>
      <c r="J140" s="109" t="str">
        <f>IFERROR(DoNotChange[[#This Row],[LowBurden
Annual]], "Any fee will be at least a medium burden")</f>
        <v>Any fee will be at least a medium burden</v>
      </c>
      <c r="K140" s="93" t="str">
        <f>DoNotChange[[#This Row],[Community]]</f>
        <v xml:space="preserve">Hyder  </v>
      </c>
      <c r="L140" s="102">
        <f>Table1422[[#This Row],[Monthly Fees]]</f>
        <v>0</v>
      </c>
      <c r="M140" s="93" t="str">
        <f>DoNotChange[[#This Row],[Community]]</f>
        <v xml:space="preserve">Hyder  </v>
      </c>
      <c r="N140" s="102">
        <f>DoNotChange[[#This Row],[Monthly_Fees]]*12</f>
        <v>0</v>
      </c>
      <c r="O140" s="93" t="str">
        <f>DoNotChange[[#This Row],[Community]]</f>
        <v xml:space="preserve">Hyder  </v>
      </c>
      <c r="P140" s="94" t="str">
        <f>Table1422[[#This Row],[Notes]]</f>
        <v>The water and sewer charges are unknown</v>
      </c>
      <c r="Q140" s="95"/>
      <c r="R140" s="93" t="str">
        <f>DoNotChange[[#This Row],[Community]]</f>
        <v xml:space="preserve">Hyder  </v>
      </c>
      <c r="S140" s="85" t="e">
        <f>IF(DoNotChange[[#This Row],[Annual_Fees]]/DoNotChange[[#This Row],[IQ1_Average]]&gt;0, DoNotChange[[#This Row],[Annual_Fees]]/DoNotChange[[#This Row],[IQ1_Average]], "Do not know fees")</f>
        <v>#DIV/0!</v>
      </c>
      <c r="T140" s="93" t="str">
        <f>DoNotChange[[#This Row],[Community]]</f>
        <v xml:space="preserve">Hyder  </v>
      </c>
      <c r="U140" s="85" t="e">
        <f>IF(DoNotChange[[#This Row],[Annual_Fees]]/DoNotChange[[#This Row],[IQ2_Average]]&gt;0, DoNotChange[[#This Row],[Annual_Fees]]/DoNotChange[[#This Row],[IQ2_Average]], "Do not know fees")</f>
        <v>#DIV/0!</v>
      </c>
      <c r="V140" s="93" t="str">
        <f>DoNotChange[[#This Row],[Community]]</f>
        <v xml:space="preserve">Hyder  </v>
      </c>
      <c r="W140" s="85" t="e">
        <f>IF(DoNotChange[[#This Row],[Annual_Fees]]/DoNotChange[[#This Row],[IQ3_Average]]&gt;0,DoNotChange[[#This Row],[Annual_Fees]]/DoNotChange[[#This Row],[IQ3_Average]], "Do not know fees")</f>
        <v>#DIV/0!</v>
      </c>
      <c r="X140" s="93" t="str">
        <f>DoNotChange[[#This Row],[Community]]</f>
        <v xml:space="preserve">Hyder  </v>
      </c>
      <c r="Y140" s="85" t="str">
        <f>IFERROR(AVERAGE(DoNotChange[[#This Row],[RI_IQ1]],DoNotChange[[#This Row],[RI_IQ2]],DoNotChange[[#This Row],[RI_IQ3]]),"ERROR")</f>
        <v>ERROR</v>
      </c>
      <c r="Z140" s="93" t="str">
        <f>DoNotChange[[#This Row],[Community]]</f>
        <v xml:space="preserve">Hyder  </v>
      </c>
      <c r="AA140" s="84">
        <f>IF(DoNotChange[[#This Row],[SNAP_PercentagePoints]]&gt;20%,1, IF(DoNotChange[[#This Row],[SNAP_PercentagePoints]]&lt;=10%, 3, 2))</f>
        <v>3</v>
      </c>
      <c r="AB140" s="93" t="str">
        <f>DoNotChange[[#This Row],[Community]]</f>
        <v xml:space="preserve">Hyder  </v>
      </c>
      <c r="AC140" s="84">
        <f>IF(DoNotChange[[#This Row],[Poverty_PercentagePoints]]&gt;20%,1, IF(DoNotChange[[#This Row],[Poverty_PercentagePoints]]&lt;=10%, 3, 2))</f>
        <v>3</v>
      </c>
      <c r="AD140" s="93" t="str">
        <f>DoNotChange[[#This Row],[Community]]</f>
        <v xml:space="preserve">Hyder  </v>
      </c>
      <c r="AE140" s="84" t="e">
        <f>IF(DoNotChange[[#This Row],[FTE_PercentagePoints]]&lt;=30%,1, IF(DoNotChange[[#This Row],[FTE_PercentagePoints]]&gt;50%, 3, 2))</f>
        <v>#DIV/0!</v>
      </c>
      <c r="AF140" s="93" t="str">
        <f>DoNotChange[[#This Row],[Community]]</f>
        <v xml:space="preserve">Hyder  </v>
      </c>
      <c r="AG140" s="86" t="e">
        <f>AVERAGE(DoNotChange[[#This Row],[SNAP_FCI]],DoNotChange[[#This Row],[Poverty_FCI]],DoNotChange[[#This Row],[FTE_FCI]])</f>
        <v>#DIV/0!</v>
      </c>
      <c r="AH140" s="112"/>
      <c r="AI140" s="86" t="e">
        <f>IF(DoNotChange[[#This Row],[Village_FCI]]&gt;2.5, 0.24, IF(DoNotChange[[#This Row],[Village_FCI]]&lt;=1.5, 0.06, 0.15))</f>
        <v>#DIV/0!</v>
      </c>
      <c r="AJ140" s="86" t="e">
        <f>IF(DoNotChange[[#This Row],[Village_FCI]]&gt;2.5, 0.15, IF(DoNotChange[[#This Row],[Village_FCI]]&lt;=1.5, "FALSE", 0.06))</f>
        <v>#DIV/0!</v>
      </c>
      <c r="AK140" s="115" t="e">
        <f>(1/DoNotChange[[#This Row],[IQ1_Average]]+1/DoNotChange[[#This Row],[IQ2_Average]]+1/DoNotChange[[#This Row],[IQ3_Average]])</f>
        <v>#DIV/0!</v>
      </c>
      <c r="AL140"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40" s="84" t="e">
        <f>ROUND(DoNotChange[[#This Row],[MediumBurden
Threshold_Calc]],1)</f>
        <v>#DIV/0!</v>
      </c>
      <c r="AN140" s="88" t="e">
        <f>(DoNotChange[[#This Row],[3RI_Calculation
Medium]]/DoNotChange[[#This Row],[Y = 1/IQ1+1/IQ2+1/IQ3]])/12</f>
        <v>#DIV/0!</v>
      </c>
      <c r="AO140" s="88" t="e">
        <f>DoNotChange[[#This Row],[MediumBurden
Threshold_Calc]]*12</f>
        <v>#DIV/0!</v>
      </c>
      <c r="AP140" s="137" t="e">
        <f>DoNotChange[[#This Row],[LowBurden
Annual]]/12</f>
        <v>#DIV/0!</v>
      </c>
      <c r="AQ140" s="88" t="e">
        <f>(DoNotChange[[#This Row],[3RI_Calculation
Low]]/DoNotChange[[#This Row],[Y = 1/IQ1+1/IQ2+1/IQ3]])</f>
        <v>#DIV/0!</v>
      </c>
      <c r="AR140" s="95"/>
      <c r="AS140" s="93" t="str">
        <f>Table1422[[#This Row],[Community]]</f>
        <v xml:space="preserve">Hyder  </v>
      </c>
      <c r="AT140" s="87" t="e">
        <f>Table1422[[#This Row],[IQ1_Average]]</f>
        <v>#DIV/0!</v>
      </c>
      <c r="AU140" s="93" t="str">
        <f>DoNotChange[[#This Row],[Community]]</f>
        <v xml:space="preserve">Hyder  </v>
      </c>
      <c r="AV140" s="96" t="e">
        <f>Table1422[[#This Row],[IQ2_Average]]</f>
        <v>#DIV/0!</v>
      </c>
      <c r="AW140" s="93" t="str">
        <f>DoNotChange[[#This Row],[Community]]</f>
        <v xml:space="preserve">Hyder  </v>
      </c>
      <c r="AX140" s="97" t="e">
        <f>Table1422[[#This Row],[IQ3_Average]]</f>
        <v>#DIV/0!</v>
      </c>
      <c r="AY140" s="93" t="str">
        <f>DoNotChange[[#This Row],[Community]]</f>
        <v xml:space="preserve">Hyder  </v>
      </c>
      <c r="AZ140" s="89">
        <f>Table1422[[#This Row],[SNAP_Average 
(Percentage Points)]]/100</f>
        <v>0</v>
      </c>
      <c r="BA140" s="98" t="str">
        <f>DoNotChange[[#This Row],[Community]]</f>
        <v xml:space="preserve">Hyder  </v>
      </c>
      <c r="BB140" s="89">
        <f>Table1422[[#This Row],[Poverty_Average
(Percentage Points)]]/100</f>
        <v>0</v>
      </c>
      <c r="BC140" s="98" t="str">
        <f>DoNotChange[[#This Row],[Community]]</f>
        <v xml:space="preserve">Hyder  </v>
      </c>
      <c r="BD140" s="89" t="e">
        <f>Table1422[[#This Row],[Full Time Employment_Average
(Percentage Points)]]/100</f>
        <v>#DIV/0!</v>
      </c>
    </row>
    <row r="141" spans="1:56" s="99" customFormat="1" x14ac:dyDescent="0.25">
      <c r="A141" s="93" t="str">
        <f>DoNotChange[[#This Row],[Community]]</f>
        <v xml:space="preserve">Igiugig  </v>
      </c>
      <c r="B14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1" s="93" t="str">
        <f>DoNotChange[[#This Row],[Community]]</f>
        <v xml:space="preserve">Igiugig  </v>
      </c>
      <c r="D141" s="109">
        <f>IFERROR(DoNotChange[[#This Row],[Medium Burden Threshold]],"Cannot Calculate")</f>
        <v>284.89999999999998</v>
      </c>
      <c r="E141" s="118" t="str">
        <f>DoNotChange[[#This Row],[Community]]</f>
        <v xml:space="preserve">Igiugig  </v>
      </c>
      <c r="F141" s="109">
        <f>IFERROR(DoNotChange[[#This Row],[MediumBurden
Annual]], "Cannot Calculate")</f>
        <v>3418.4311502952141</v>
      </c>
      <c r="G141" s="93" t="str">
        <f>DoNotChange[[#This Row],[Community]]</f>
        <v xml:space="preserve">Igiugig  </v>
      </c>
      <c r="H141" s="140">
        <f>IFERROR(DoNotChange[[#This Row],[LowBurden
Threshold]],"Any fee will be at least a medium burden")</f>
        <v>113.94770500984048</v>
      </c>
      <c r="I141" s="118" t="str">
        <f>DoNotChange[[#This Row],[Community]]</f>
        <v xml:space="preserve">Igiugig  </v>
      </c>
      <c r="J141" s="109">
        <f>IFERROR(DoNotChange[[#This Row],[LowBurden
Annual]], "Any fee will be at least a medium burden")</f>
        <v>1367.3724601180857</v>
      </c>
      <c r="K141" s="93" t="str">
        <f>DoNotChange[[#This Row],[Community]]</f>
        <v xml:space="preserve">Igiugig  </v>
      </c>
      <c r="L141" s="102">
        <f>Table1422[[#This Row],[Monthly Fees]]</f>
        <v>0</v>
      </c>
      <c r="M141" s="93" t="str">
        <f>DoNotChange[[#This Row],[Community]]</f>
        <v xml:space="preserve">Igiugig  </v>
      </c>
      <c r="N141" s="102">
        <f>DoNotChange[[#This Row],[Monthly_Fees]]*12</f>
        <v>0</v>
      </c>
      <c r="O141" s="93" t="str">
        <f>DoNotChange[[#This Row],[Community]]</f>
        <v xml:space="preserve">Igiugig  </v>
      </c>
      <c r="P141" s="94" t="str">
        <f>Table1422[[#This Row],[Notes]]</f>
        <v>The water and sewer charges are unknown</v>
      </c>
      <c r="Q141" s="95"/>
      <c r="R141" s="93" t="str">
        <f>DoNotChange[[#This Row],[Community]]</f>
        <v xml:space="preserve">Igiugig  </v>
      </c>
      <c r="S141" s="85" t="str">
        <f>IF(DoNotChange[[#This Row],[Annual_Fees]]/DoNotChange[[#This Row],[IQ1_Average]]&gt;0, DoNotChange[[#This Row],[Annual_Fees]]/DoNotChange[[#This Row],[IQ1_Average]], "Do not know fees")</f>
        <v>Do not know fees</v>
      </c>
      <c r="T141" s="93" t="str">
        <f>DoNotChange[[#This Row],[Community]]</f>
        <v xml:space="preserve">Igiugig  </v>
      </c>
      <c r="U141" s="85" t="str">
        <f>IF(DoNotChange[[#This Row],[Annual_Fees]]/DoNotChange[[#This Row],[IQ2_Average]]&gt;0, DoNotChange[[#This Row],[Annual_Fees]]/DoNotChange[[#This Row],[IQ2_Average]], "Do not know fees")</f>
        <v>Do not know fees</v>
      </c>
      <c r="V141" s="93" t="str">
        <f>DoNotChange[[#This Row],[Community]]</f>
        <v xml:space="preserve">Igiugig  </v>
      </c>
      <c r="W141" s="85" t="str">
        <f>IF(DoNotChange[[#This Row],[Annual_Fees]]/DoNotChange[[#This Row],[IQ3_Average]]&gt;0,DoNotChange[[#This Row],[Annual_Fees]]/DoNotChange[[#This Row],[IQ3_Average]], "Do not know fees")</f>
        <v>Do not know fees</v>
      </c>
      <c r="X141" s="93" t="str">
        <f>DoNotChange[[#This Row],[Community]]</f>
        <v xml:space="preserve">Igiugig  </v>
      </c>
      <c r="Y141" s="85" t="str">
        <f>IFERROR(AVERAGE(DoNotChange[[#This Row],[RI_IQ1]],DoNotChange[[#This Row],[RI_IQ2]],DoNotChange[[#This Row],[RI_IQ3]]),"ERROR")</f>
        <v>ERROR</v>
      </c>
      <c r="Z141" s="93" t="str">
        <f>DoNotChange[[#This Row],[Community]]</f>
        <v xml:space="preserve">Igiugig  </v>
      </c>
      <c r="AA141" s="84">
        <f>IF(DoNotChange[[#This Row],[SNAP_PercentagePoints]]&gt;20%,1, IF(DoNotChange[[#This Row],[SNAP_PercentagePoints]]&lt;=10%, 3, 2))</f>
        <v>3</v>
      </c>
      <c r="AB141" s="93" t="str">
        <f>DoNotChange[[#This Row],[Community]]</f>
        <v xml:space="preserve">Igiugig  </v>
      </c>
      <c r="AC141" s="84">
        <f>IF(DoNotChange[[#This Row],[Poverty_PercentagePoints]]&gt;20%,1, IF(DoNotChange[[#This Row],[Poverty_PercentagePoints]]&lt;=10%, 3, 2))</f>
        <v>1</v>
      </c>
      <c r="AD141" s="93" t="str">
        <f>DoNotChange[[#This Row],[Community]]</f>
        <v xml:space="preserve">Igiugig  </v>
      </c>
      <c r="AE141" s="84">
        <f>IF(DoNotChange[[#This Row],[FTE_PercentagePoints]]&lt;=30%,1, IF(DoNotChange[[#This Row],[FTE_PercentagePoints]]&gt;50%, 3, 2))</f>
        <v>1</v>
      </c>
      <c r="AF141" s="93" t="str">
        <f>DoNotChange[[#This Row],[Community]]</f>
        <v xml:space="preserve">Igiugig  </v>
      </c>
      <c r="AG141" s="86">
        <f>AVERAGE(DoNotChange[[#This Row],[SNAP_FCI]],DoNotChange[[#This Row],[Poverty_FCI]],DoNotChange[[#This Row],[FTE_FCI]])</f>
        <v>1.6666666666666667</v>
      </c>
      <c r="AH141" s="112"/>
      <c r="AI141" s="86">
        <f>IF(DoNotChange[[#This Row],[Village_FCI]]&gt;2.5, 0.24, IF(DoNotChange[[#This Row],[Village_FCI]]&lt;=1.5, 0.06, 0.15))</f>
        <v>0.15</v>
      </c>
      <c r="AJ141" s="86">
        <f>IF(DoNotChange[[#This Row],[Village_FCI]]&gt;2.5, 0.15, IF(DoNotChange[[#This Row],[Village_FCI]]&lt;=1.5, "FALSE", 0.06))</f>
        <v>0.06</v>
      </c>
      <c r="AK141" s="115">
        <f>(1/DoNotChange[[#This Row],[IQ1_Average]]+1/DoNotChange[[#This Row],[IQ2_Average]]+1/DoNotChange[[#This Row],[IQ3_Average]])</f>
        <v>4.3879778004903229E-5</v>
      </c>
      <c r="AL14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1" s="84">
        <f>ROUND(DoNotChange[[#This Row],[MediumBurden
Threshold_Calc]],1)</f>
        <v>284.89999999999998</v>
      </c>
      <c r="AN141" s="88">
        <f>(DoNotChange[[#This Row],[3RI_Calculation
Medium]]/DoNotChange[[#This Row],[Y = 1/IQ1+1/IQ2+1/IQ3]])/12</f>
        <v>284.8692625246012</v>
      </c>
      <c r="AO141" s="88">
        <f>DoNotChange[[#This Row],[MediumBurden
Threshold_Calc]]*12</f>
        <v>3418.4311502952141</v>
      </c>
      <c r="AP141" s="137">
        <f>DoNotChange[[#This Row],[LowBurden
Annual]]/12</f>
        <v>113.94770500984048</v>
      </c>
      <c r="AQ141" s="88">
        <f>(DoNotChange[[#This Row],[3RI_Calculation
Low]]/DoNotChange[[#This Row],[Y = 1/IQ1+1/IQ2+1/IQ3]])</f>
        <v>1367.3724601180857</v>
      </c>
      <c r="AR141" s="95"/>
      <c r="AS141" s="93" t="str">
        <f>Table1422[[#This Row],[Community]]</f>
        <v xml:space="preserve">Igiugig  </v>
      </c>
      <c r="AT141" s="87">
        <f>Table1422[[#This Row],[IQ1_Average]]</f>
        <v>53400</v>
      </c>
      <c r="AU141" s="93" t="str">
        <f>DoNotChange[[#This Row],[Community]]</f>
        <v xml:space="preserve">Igiugig  </v>
      </c>
      <c r="AV141" s="96">
        <f>Table1422[[#This Row],[IQ2_Average]]</f>
        <v>75333.2</v>
      </c>
      <c r="AW141" s="93" t="str">
        <f>DoNotChange[[#This Row],[Community]]</f>
        <v xml:space="preserve">Igiugig  </v>
      </c>
      <c r="AX141" s="97">
        <f>Table1422[[#This Row],[IQ3_Average]]</f>
        <v>84183.4</v>
      </c>
      <c r="AY141" s="93" t="str">
        <f>DoNotChange[[#This Row],[Community]]</f>
        <v xml:space="preserve">Igiugig  </v>
      </c>
      <c r="AZ141" s="89">
        <f>Table1422[[#This Row],[SNAP_Average 
(Percentage Points)]]/100</f>
        <v>9.2600000000000002E-2</v>
      </c>
      <c r="BA141" s="98" t="str">
        <f>DoNotChange[[#This Row],[Community]]</f>
        <v xml:space="preserve">Igiugig  </v>
      </c>
      <c r="BB141" s="89">
        <f>Table1422[[#This Row],[Poverty_Average
(Percentage Points)]]/100</f>
        <v>0.42299999999999999</v>
      </c>
      <c r="BC141" s="98" t="str">
        <f>DoNotChange[[#This Row],[Community]]</f>
        <v xml:space="preserve">Igiugig  </v>
      </c>
      <c r="BD141" s="89">
        <f>Table1422[[#This Row],[Full Time Employment_Average
(Percentage Points)]]/100</f>
        <v>0.28179999999999999</v>
      </c>
    </row>
    <row r="142" spans="1:56" s="99" customFormat="1" x14ac:dyDescent="0.25">
      <c r="A142" s="93" t="str">
        <f>DoNotChange[[#This Row],[Community]]</f>
        <v xml:space="preserve">Iliamna  </v>
      </c>
      <c r="B14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2" s="93" t="str">
        <f>DoNotChange[[#This Row],[Community]]</f>
        <v xml:space="preserve">Iliamna  </v>
      </c>
      <c r="D142" s="109">
        <f>IFERROR(DoNotChange[[#This Row],[Medium Burden Threshold]],"Cannot Calculate")</f>
        <v>160.6</v>
      </c>
      <c r="E142" s="118" t="str">
        <f>DoNotChange[[#This Row],[Community]]</f>
        <v xml:space="preserve">Iliamna  </v>
      </c>
      <c r="F142" s="109">
        <f>IFERROR(DoNotChange[[#This Row],[MediumBurden
Annual]], "Cannot Calculate")</f>
        <v>1927.4562014213238</v>
      </c>
      <c r="G142" s="93" t="str">
        <f>DoNotChange[[#This Row],[Community]]</f>
        <v xml:space="preserve">Iliamna  </v>
      </c>
      <c r="H142" s="140">
        <f>IFERROR(DoNotChange[[#This Row],[LowBurden
Threshold]],"Any fee will be at least a medium burden")</f>
        <v>64.24854004737746</v>
      </c>
      <c r="I142" s="118" t="str">
        <f>DoNotChange[[#This Row],[Community]]</f>
        <v xml:space="preserve">Iliamna  </v>
      </c>
      <c r="J142" s="109">
        <f>IFERROR(DoNotChange[[#This Row],[LowBurden
Annual]], "Any fee will be at least a medium burden")</f>
        <v>770.98248056852947</v>
      </c>
      <c r="K142" s="93" t="str">
        <f>DoNotChange[[#This Row],[Community]]</f>
        <v xml:space="preserve">Iliamna  </v>
      </c>
      <c r="L142" s="102">
        <f>Table1422[[#This Row],[Monthly Fees]]</f>
        <v>0</v>
      </c>
      <c r="M142" s="93" t="str">
        <f>DoNotChange[[#This Row],[Community]]</f>
        <v xml:space="preserve">Iliamna  </v>
      </c>
      <c r="N142" s="102">
        <f>DoNotChange[[#This Row],[Monthly_Fees]]*12</f>
        <v>0</v>
      </c>
      <c r="O142" s="93" t="str">
        <f>DoNotChange[[#This Row],[Community]]</f>
        <v xml:space="preserve">Iliamna  </v>
      </c>
      <c r="P142" s="94" t="str">
        <f>Table1422[[#This Row],[Notes]]</f>
        <v>The water and sewer charges are unknown</v>
      </c>
      <c r="Q142" s="95"/>
      <c r="R142" s="93" t="str">
        <f>DoNotChange[[#This Row],[Community]]</f>
        <v xml:space="preserve">Iliamna  </v>
      </c>
      <c r="S142" s="85" t="str">
        <f>IF(DoNotChange[[#This Row],[Annual_Fees]]/DoNotChange[[#This Row],[IQ1_Average]]&gt;0, DoNotChange[[#This Row],[Annual_Fees]]/DoNotChange[[#This Row],[IQ1_Average]], "Do not know fees")</f>
        <v>Do not know fees</v>
      </c>
      <c r="T142" s="93" t="str">
        <f>DoNotChange[[#This Row],[Community]]</f>
        <v xml:space="preserve">Iliamna  </v>
      </c>
      <c r="U142" s="85" t="str">
        <f>IF(DoNotChange[[#This Row],[Annual_Fees]]/DoNotChange[[#This Row],[IQ2_Average]]&gt;0, DoNotChange[[#This Row],[Annual_Fees]]/DoNotChange[[#This Row],[IQ2_Average]], "Do not know fees")</f>
        <v>Do not know fees</v>
      </c>
      <c r="V142" s="93" t="str">
        <f>DoNotChange[[#This Row],[Community]]</f>
        <v xml:space="preserve">Iliamna  </v>
      </c>
      <c r="W142" s="85" t="str">
        <f>IF(DoNotChange[[#This Row],[Annual_Fees]]/DoNotChange[[#This Row],[IQ3_Average]]&gt;0,DoNotChange[[#This Row],[Annual_Fees]]/DoNotChange[[#This Row],[IQ3_Average]], "Do not know fees")</f>
        <v>Do not know fees</v>
      </c>
      <c r="X142" s="93" t="str">
        <f>DoNotChange[[#This Row],[Community]]</f>
        <v xml:space="preserve">Iliamna  </v>
      </c>
      <c r="Y142" s="85" t="str">
        <f>IFERROR(AVERAGE(DoNotChange[[#This Row],[RI_IQ1]],DoNotChange[[#This Row],[RI_IQ2]],DoNotChange[[#This Row],[RI_IQ3]]),"ERROR")</f>
        <v>ERROR</v>
      </c>
      <c r="Z142" s="93" t="str">
        <f>DoNotChange[[#This Row],[Community]]</f>
        <v xml:space="preserve">Iliamna  </v>
      </c>
      <c r="AA142" s="84">
        <f>IF(DoNotChange[[#This Row],[SNAP_PercentagePoints]]&gt;20%,1, IF(DoNotChange[[#This Row],[SNAP_PercentagePoints]]&lt;=10%, 3, 2))</f>
        <v>2</v>
      </c>
      <c r="AB142" s="93" t="str">
        <f>DoNotChange[[#This Row],[Community]]</f>
        <v xml:space="preserve">Iliamna  </v>
      </c>
      <c r="AC142" s="84">
        <f>IF(DoNotChange[[#This Row],[Poverty_PercentagePoints]]&gt;20%,1, IF(DoNotChange[[#This Row],[Poverty_PercentagePoints]]&lt;=10%, 3, 2))</f>
        <v>1</v>
      </c>
      <c r="AD142" s="93" t="str">
        <f>DoNotChange[[#This Row],[Community]]</f>
        <v xml:space="preserve">Iliamna  </v>
      </c>
      <c r="AE142" s="84">
        <f>IF(DoNotChange[[#This Row],[FTE_PercentagePoints]]&lt;=30%,1, IF(DoNotChange[[#This Row],[FTE_PercentagePoints]]&gt;50%, 3, 2))</f>
        <v>3</v>
      </c>
      <c r="AF142" s="93" t="str">
        <f>DoNotChange[[#This Row],[Community]]</f>
        <v xml:space="preserve">Iliamna  </v>
      </c>
      <c r="AG142" s="86">
        <f>AVERAGE(DoNotChange[[#This Row],[SNAP_FCI]],DoNotChange[[#This Row],[Poverty_FCI]],DoNotChange[[#This Row],[FTE_FCI]])</f>
        <v>2</v>
      </c>
      <c r="AH142" s="112"/>
      <c r="AI142" s="86">
        <f>IF(DoNotChange[[#This Row],[Village_FCI]]&gt;2.5, 0.24, IF(DoNotChange[[#This Row],[Village_FCI]]&lt;=1.5, 0.06, 0.15))</f>
        <v>0.15</v>
      </c>
      <c r="AJ142" s="86">
        <f>IF(DoNotChange[[#This Row],[Village_FCI]]&gt;2.5, 0.15, IF(DoNotChange[[#This Row],[Village_FCI]]&lt;=1.5, "FALSE", 0.06))</f>
        <v>0.06</v>
      </c>
      <c r="AK142" s="115">
        <f>(1/DoNotChange[[#This Row],[IQ1_Average]]+1/DoNotChange[[#This Row],[IQ2_Average]]+1/DoNotChange[[#This Row],[IQ3_Average]])</f>
        <v>7.7822780040028217E-5</v>
      </c>
      <c r="AL14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2" s="84">
        <f>ROUND(DoNotChange[[#This Row],[MediumBurden
Threshold_Calc]],1)</f>
        <v>160.6</v>
      </c>
      <c r="AN142" s="88">
        <f>(DoNotChange[[#This Row],[3RI_Calculation
Medium]]/DoNotChange[[#This Row],[Y = 1/IQ1+1/IQ2+1/IQ3]])/12</f>
        <v>160.62135011844364</v>
      </c>
      <c r="AO142" s="88">
        <f>DoNotChange[[#This Row],[MediumBurden
Threshold_Calc]]*12</f>
        <v>1927.4562014213238</v>
      </c>
      <c r="AP142" s="137">
        <f>DoNotChange[[#This Row],[LowBurden
Annual]]/12</f>
        <v>64.24854004737746</v>
      </c>
      <c r="AQ142" s="88">
        <f>(DoNotChange[[#This Row],[3RI_Calculation
Low]]/DoNotChange[[#This Row],[Y = 1/IQ1+1/IQ2+1/IQ3]])</f>
        <v>770.98248056852947</v>
      </c>
      <c r="AR142" s="95"/>
      <c r="AS142" s="93" t="str">
        <f>Table1422[[#This Row],[Community]]</f>
        <v xml:space="preserve">Iliamna  </v>
      </c>
      <c r="AT142" s="87">
        <f>Table1422[[#This Row],[IQ1_Average]]</f>
        <v>18150</v>
      </c>
      <c r="AU142" s="93" t="str">
        <f>DoNotChange[[#This Row],[Community]]</f>
        <v xml:space="preserve">Iliamna  </v>
      </c>
      <c r="AV142" s="96">
        <f>Table1422[[#This Row],[IQ2_Average]]</f>
        <v>70881</v>
      </c>
      <c r="AW142" s="93" t="str">
        <f>DoNotChange[[#This Row],[Community]]</f>
        <v xml:space="preserve">Iliamna  </v>
      </c>
      <c r="AX142" s="97">
        <f>Table1422[[#This Row],[IQ3_Average]]</f>
        <v>116033.4</v>
      </c>
      <c r="AY142" s="93" t="str">
        <f>DoNotChange[[#This Row],[Community]]</f>
        <v xml:space="preserve">Iliamna  </v>
      </c>
      <c r="AZ142" s="89">
        <f>Table1422[[#This Row],[SNAP_Average 
(Percentage Points)]]/100</f>
        <v>0.1646</v>
      </c>
      <c r="BA142" s="98" t="str">
        <f>DoNotChange[[#This Row],[Community]]</f>
        <v xml:space="preserve">Iliamna  </v>
      </c>
      <c r="BB142" s="89">
        <f>Table1422[[#This Row],[Poverty_Average
(Percentage Points)]]/100</f>
        <v>0.66220000000000001</v>
      </c>
      <c r="BC142" s="98" t="str">
        <f>DoNotChange[[#This Row],[Community]]</f>
        <v xml:space="preserve">Iliamna  </v>
      </c>
      <c r="BD142" s="89">
        <f>Table1422[[#This Row],[Full Time Employment_Average
(Percentage Points)]]/100</f>
        <v>0.82599999999999996</v>
      </c>
    </row>
    <row r="143" spans="1:56" s="99" customFormat="1" x14ac:dyDescent="0.25">
      <c r="A143" s="93" t="str">
        <f>DoNotChange[[#This Row],[Community]]</f>
        <v xml:space="preserve">Ivanof Bay  </v>
      </c>
      <c r="B14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3" s="93" t="str">
        <f>DoNotChange[[#This Row],[Community]]</f>
        <v xml:space="preserve">Ivanof Bay  </v>
      </c>
      <c r="D143" s="109" t="str">
        <f>IFERROR(DoNotChange[[#This Row],[Medium Burden Threshold]],"Cannot Calculate")</f>
        <v>Cannot Calculate</v>
      </c>
      <c r="E143" s="118" t="str">
        <f>DoNotChange[[#This Row],[Community]]</f>
        <v xml:space="preserve">Ivanof Bay  </v>
      </c>
      <c r="F143" s="109" t="str">
        <f>IFERROR(DoNotChange[[#This Row],[MediumBurden
Annual]], "Cannot Calculate")</f>
        <v>Cannot Calculate</v>
      </c>
      <c r="G143" s="93" t="str">
        <f>DoNotChange[[#This Row],[Community]]</f>
        <v xml:space="preserve">Ivanof Bay  </v>
      </c>
      <c r="H143" s="140" t="str">
        <f>IFERROR(DoNotChange[[#This Row],[LowBurden
Threshold]],"Any fee will be at least a medium burden")</f>
        <v>Any fee will be at least a medium burden</v>
      </c>
      <c r="I143" s="118" t="str">
        <f>DoNotChange[[#This Row],[Community]]</f>
        <v xml:space="preserve">Ivanof Bay  </v>
      </c>
      <c r="J143" s="109" t="str">
        <f>IFERROR(DoNotChange[[#This Row],[LowBurden
Annual]], "Any fee will be at least a medium burden")</f>
        <v>Any fee will be at least a medium burden</v>
      </c>
      <c r="K143" s="93" t="str">
        <f>DoNotChange[[#This Row],[Community]]</f>
        <v xml:space="preserve">Ivanof Bay  </v>
      </c>
      <c r="L143" s="102">
        <f>Table1422[[#This Row],[Monthly Fees]]</f>
        <v>0</v>
      </c>
      <c r="M143" s="93" t="str">
        <f>DoNotChange[[#This Row],[Community]]</f>
        <v xml:space="preserve">Ivanof Bay  </v>
      </c>
      <c r="N143" s="102">
        <f>DoNotChange[[#This Row],[Monthly_Fees]]*12</f>
        <v>0</v>
      </c>
      <c r="O143" s="93" t="str">
        <f>DoNotChange[[#This Row],[Community]]</f>
        <v xml:space="preserve">Ivanof Bay  </v>
      </c>
      <c r="P143" s="94" t="str">
        <f>Table1422[[#This Row],[Notes]]</f>
        <v>The water and sewer charges are unknown</v>
      </c>
      <c r="Q143" s="95"/>
      <c r="R143" s="93" t="str">
        <f>DoNotChange[[#This Row],[Community]]</f>
        <v xml:space="preserve">Ivanof Bay  </v>
      </c>
      <c r="S143" s="85" t="e">
        <f>IF(DoNotChange[[#This Row],[Annual_Fees]]/DoNotChange[[#This Row],[IQ1_Average]]&gt;0, DoNotChange[[#This Row],[Annual_Fees]]/DoNotChange[[#This Row],[IQ1_Average]], "Do not know fees")</f>
        <v>#DIV/0!</v>
      </c>
      <c r="T143" s="93" t="str">
        <f>DoNotChange[[#This Row],[Community]]</f>
        <v xml:space="preserve">Ivanof Bay  </v>
      </c>
      <c r="U143" s="85" t="e">
        <f>IF(DoNotChange[[#This Row],[Annual_Fees]]/DoNotChange[[#This Row],[IQ2_Average]]&gt;0, DoNotChange[[#This Row],[Annual_Fees]]/DoNotChange[[#This Row],[IQ2_Average]], "Do not know fees")</f>
        <v>#DIV/0!</v>
      </c>
      <c r="V143" s="93" t="str">
        <f>DoNotChange[[#This Row],[Community]]</f>
        <v xml:space="preserve">Ivanof Bay  </v>
      </c>
      <c r="W143" s="85" t="e">
        <f>IF(DoNotChange[[#This Row],[Annual_Fees]]/DoNotChange[[#This Row],[IQ3_Average]]&gt;0,DoNotChange[[#This Row],[Annual_Fees]]/DoNotChange[[#This Row],[IQ3_Average]], "Do not know fees")</f>
        <v>#DIV/0!</v>
      </c>
      <c r="X143" s="93" t="str">
        <f>DoNotChange[[#This Row],[Community]]</f>
        <v xml:space="preserve">Ivanof Bay  </v>
      </c>
      <c r="Y143" s="85" t="str">
        <f>IFERROR(AVERAGE(DoNotChange[[#This Row],[RI_IQ1]],DoNotChange[[#This Row],[RI_IQ2]],DoNotChange[[#This Row],[RI_IQ3]]),"ERROR")</f>
        <v>ERROR</v>
      </c>
      <c r="Z143" s="93" t="str">
        <f>DoNotChange[[#This Row],[Community]]</f>
        <v xml:space="preserve">Ivanof Bay  </v>
      </c>
      <c r="AA143" s="84" t="e">
        <f>IF(DoNotChange[[#This Row],[SNAP_PercentagePoints]]&gt;20%,1, IF(DoNotChange[[#This Row],[SNAP_PercentagePoints]]&lt;=10%, 3, 2))</f>
        <v>#DIV/0!</v>
      </c>
      <c r="AB143" s="93" t="str">
        <f>DoNotChange[[#This Row],[Community]]</f>
        <v xml:space="preserve">Ivanof Bay  </v>
      </c>
      <c r="AC143" s="84" t="e">
        <f>IF(DoNotChange[[#This Row],[Poverty_PercentagePoints]]&gt;20%,1, IF(DoNotChange[[#This Row],[Poverty_PercentagePoints]]&lt;=10%, 3, 2))</f>
        <v>#DIV/0!</v>
      </c>
      <c r="AD143" s="93" t="str">
        <f>DoNotChange[[#This Row],[Community]]</f>
        <v xml:space="preserve">Ivanof Bay  </v>
      </c>
      <c r="AE143" s="84" t="e">
        <f>IF(DoNotChange[[#This Row],[FTE_PercentagePoints]]&lt;=30%,1, IF(DoNotChange[[#This Row],[FTE_PercentagePoints]]&gt;50%, 3, 2))</f>
        <v>#DIV/0!</v>
      </c>
      <c r="AF143" s="93" t="str">
        <f>DoNotChange[[#This Row],[Community]]</f>
        <v xml:space="preserve">Ivanof Bay  </v>
      </c>
      <c r="AG143" s="86" t="e">
        <f>AVERAGE(DoNotChange[[#This Row],[SNAP_FCI]],DoNotChange[[#This Row],[Poverty_FCI]],DoNotChange[[#This Row],[FTE_FCI]])</f>
        <v>#DIV/0!</v>
      </c>
      <c r="AH143" s="112"/>
      <c r="AI143" s="86" t="e">
        <f>IF(DoNotChange[[#This Row],[Village_FCI]]&gt;2.5, 0.24, IF(DoNotChange[[#This Row],[Village_FCI]]&lt;=1.5, 0.06, 0.15))</f>
        <v>#DIV/0!</v>
      </c>
      <c r="AJ143" s="86" t="e">
        <f>IF(DoNotChange[[#This Row],[Village_FCI]]&gt;2.5, 0.15, IF(DoNotChange[[#This Row],[Village_FCI]]&lt;=1.5, "FALSE", 0.06))</f>
        <v>#DIV/0!</v>
      </c>
      <c r="AK143" s="115" t="e">
        <f>(1/DoNotChange[[#This Row],[IQ1_Average]]+1/DoNotChange[[#This Row],[IQ2_Average]]+1/DoNotChange[[#This Row],[IQ3_Average]])</f>
        <v>#DIV/0!</v>
      </c>
      <c r="AL143"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43" s="84" t="e">
        <f>ROUND(DoNotChange[[#This Row],[MediumBurden
Threshold_Calc]],1)</f>
        <v>#DIV/0!</v>
      </c>
      <c r="AN143" s="88" t="e">
        <f>(DoNotChange[[#This Row],[3RI_Calculation
Medium]]/DoNotChange[[#This Row],[Y = 1/IQ1+1/IQ2+1/IQ3]])/12</f>
        <v>#DIV/0!</v>
      </c>
      <c r="AO143" s="88" t="e">
        <f>DoNotChange[[#This Row],[MediumBurden
Threshold_Calc]]*12</f>
        <v>#DIV/0!</v>
      </c>
      <c r="AP143" s="137" t="e">
        <f>DoNotChange[[#This Row],[LowBurden
Annual]]/12</f>
        <v>#DIV/0!</v>
      </c>
      <c r="AQ143" s="88" t="e">
        <f>(DoNotChange[[#This Row],[3RI_Calculation
Low]]/DoNotChange[[#This Row],[Y = 1/IQ1+1/IQ2+1/IQ3]])</f>
        <v>#DIV/0!</v>
      </c>
      <c r="AR143" s="95"/>
      <c r="AS143" s="93" t="str">
        <f>Table1422[[#This Row],[Community]]</f>
        <v xml:space="preserve">Ivanof Bay  </v>
      </c>
      <c r="AT143" s="87" t="e">
        <f>Table1422[[#This Row],[IQ1_Average]]</f>
        <v>#DIV/0!</v>
      </c>
      <c r="AU143" s="93" t="str">
        <f>DoNotChange[[#This Row],[Community]]</f>
        <v xml:space="preserve">Ivanof Bay  </v>
      </c>
      <c r="AV143" s="96" t="e">
        <f>Table1422[[#This Row],[IQ2_Average]]</f>
        <v>#DIV/0!</v>
      </c>
      <c r="AW143" s="93" t="str">
        <f>DoNotChange[[#This Row],[Community]]</f>
        <v xml:space="preserve">Ivanof Bay  </v>
      </c>
      <c r="AX143" s="97" t="e">
        <f>Table1422[[#This Row],[IQ3_Average]]</f>
        <v>#DIV/0!</v>
      </c>
      <c r="AY143" s="93" t="str">
        <f>DoNotChange[[#This Row],[Community]]</f>
        <v xml:space="preserve">Ivanof Bay  </v>
      </c>
      <c r="AZ143" s="89" t="e">
        <f>Table1422[[#This Row],[SNAP_Average 
(Percentage Points)]]/100</f>
        <v>#DIV/0!</v>
      </c>
      <c r="BA143" s="98" t="str">
        <f>DoNotChange[[#This Row],[Community]]</f>
        <v xml:space="preserve">Ivanof Bay  </v>
      </c>
      <c r="BB143" s="89" t="e">
        <f>Table1422[[#This Row],[Poverty_Average
(Percentage Points)]]/100</f>
        <v>#DIV/0!</v>
      </c>
      <c r="BC143" s="98" t="str">
        <f>DoNotChange[[#This Row],[Community]]</f>
        <v xml:space="preserve">Ivanof Bay  </v>
      </c>
      <c r="BD143" s="89" t="e">
        <f>Table1422[[#This Row],[Full Time Employment_Average
(Percentage Points)]]/100</f>
        <v>#DIV/0!</v>
      </c>
    </row>
    <row r="144" spans="1:56" s="99" customFormat="1" x14ac:dyDescent="0.25">
      <c r="A144" s="93" t="str">
        <f>DoNotChange[[#This Row],[Community]]</f>
        <v xml:space="preserve">Juneau  </v>
      </c>
      <c r="B14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4" s="93" t="str">
        <f>DoNotChange[[#This Row],[Community]]</f>
        <v xml:space="preserve">Juneau  </v>
      </c>
      <c r="D144" s="109">
        <f>IFERROR(DoNotChange[[#This Row],[Medium Burden Threshold]],"Cannot Calculate")</f>
        <v>449.5</v>
      </c>
      <c r="E144" s="118" t="str">
        <f>DoNotChange[[#This Row],[Community]]</f>
        <v xml:space="preserve">Juneau  </v>
      </c>
      <c r="F144" s="109">
        <f>IFERROR(DoNotChange[[#This Row],[MediumBurden
Annual]], "Cannot Calculate")</f>
        <v>5393.7421283129215</v>
      </c>
      <c r="G144" s="93" t="str">
        <f>DoNotChange[[#This Row],[Community]]</f>
        <v xml:space="preserve">Juneau  </v>
      </c>
      <c r="H144" s="140">
        <f>IFERROR(DoNotChange[[#This Row],[LowBurden
Threshold]],"Any fee will be at least a medium burden")</f>
        <v>280.92406918296462</v>
      </c>
      <c r="I144" s="118" t="str">
        <f>DoNotChange[[#This Row],[Community]]</f>
        <v xml:space="preserve">Juneau  </v>
      </c>
      <c r="J144" s="109">
        <f>IFERROR(DoNotChange[[#This Row],[LowBurden
Annual]], "Any fee will be at least a medium burden")</f>
        <v>3371.0888301955756</v>
      </c>
      <c r="K144" s="93" t="str">
        <f>DoNotChange[[#This Row],[Community]]</f>
        <v xml:space="preserve">Juneau  </v>
      </c>
      <c r="L144" s="102">
        <f>Table1422[[#This Row],[Monthly Fees]]</f>
        <v>0</v>
      </c>
      <c r="M144" s="93" t="str">
        <f>DoNotChange[[#This Row],[Community]]</f>
        <v xml:space="preserve">Juneau  </v>
      </c>
      <c r="N144" s="102">
        <f>DoNotChange[[#This Row],[Monthly_Fees]]*12</f>
        <v>0</v>
      </c>
      <c r="O144" s="93" t="str">
        <f>DoNotChange[[#This Row],[Community]]</f>
        <v xml:space="preserve">Juneau  </v>
      </c>
      <c r="P144" s="94" t="str">
        <f>Table1422[[#This Row],[Notes]]</f>
        <v>The water and sewer charges are unknown</v>
      </c>
      <c r="Q144" s="95"/>
      <c r="R144" s="93" t="str">
        <f>DoNotChange[[#This Row],[Community]]</f>
        <v xml:space="preserve">Juneau  </v>
      </c>
      <c r="S144" s="85" t="str">
        <f>IF(DoNotChange[[#This Row],[Annual_Fees]]/DoNotChange[[#This Row],[IQ1_Average]]&gt;0, DoNotChange[[#This Row],[Annual_Fees]]/DoNotChange[[#This Row],[IQ1_Average]], "Do not know fees")</f>
        <v>Do not know fees</v>
      </c>
      <c r="T144" s="93" t="str">
        <f>DoNotChange[[#This Row],[Community]]</f>
        <v xml:space="preserve">Juneau  </v>
      </c>
      <c r="U144" s="85" t="str">
        <f>IF(DoNotChange[[#This Row],[Annual_Fees]]/DoNotChange[[#This Row],[IQ2_Average]]&gt;0, DoNotChange[[#This Row],[Annual_Fees]]/DoNotChange[[#This Row],[IQ2_Average]], "Do not know fees")</f>
        <v>Do not know fees</v>
      </c>
      <c r="V144" s="93" t="str">
        <f>DoNotChange[[#This Row],[Community]]</f>
        <v xml:space="preserve">Juneau  </v>
      </c>
      <c r="W144" s="85" t="str">
        <f>IF(DoNotChange[[#This Row],[Annual_Fees]]/DoNotChange[[#This Row],[IQ3_Average]]&gt;0,DoNotChange[[#This Row],[Annual_Fees]]/DoNotChange[[#This Row],[IQ3_Average]], "Do not know fees")</f>
        <v>Do not know fees</v>
      </c>
      <c r="X144" s="93" t="str">
        <f>DoNotChange[[#This Row],[Community]]</f>
        <v xml:space="preserve">Juneau  </v>
      </c>
      <c r="Y144" s="85" t="str">
        <f>IFERROR(AVERAGE(DoNotChange[[#This Row],[RI_IQ1]],DoNotChange[[#This Row],[RI_IQ2]],DoNotChange[[#This Row],[RI_IQ3]]),"ERROR")</f>
        <v>ERROR</v>
      </c>
      <c r="Z144" s="93" t="str">
        <f>DoNotChange[[#This Row],[Community]]</f>
        <v xml:space="preserve">Juneau  </v>
      </c>
      <c r="AA144" s="84">
        <f>IF(DoNotChange[[#This Row],[SNAP_PercentagePoints]]&gt;20%,1, IF(DoNotChange[[#This Row],[SNAP_PercentagePoints]]&lt;=10%, 3, 2))</f>
        <v>3</v>
      </c>
      <c r="AB144" s="93" t="str">
        <f>DoNotChange[[#This Row],[Community]]</f>
        <v xml:space="preserve">Juneau  </v>
      </c>
      <c r="AC144" s="84">
        <f>IF(DoNotChange[[#This Row],[Poverty_PercentagePoints]]&gt;20%,1, IF(DoNotChange[[#This Row],[Poverty_PercentagePoints]]&lt;=10%, 3, 2))</f>
        <v>2</v>
      </c>
      <c r="AD144" s="93" t="str">
        <f>DoNotChange[[#This Row],[Community]]</f>
        <v xml:space="preserve">Juneau  </v>
      </c>
      <c r="AE144" s="84">
        <f>IF(DoNotChange[[#This Row],[FTE_PercentagePoints]]&lt;=30%,1, IF(DoNotChange[[#This Row],[FTE_PercentagePoints]]&gt;50%, 3, 2))</f>
        <v>3</v>
      </c>
      <c r="AF144" s="93" t="str">
        <f>DoNotChange[[#This Row],[Community]]</f>
        <v xml:space="preserve">Juneau  </v>
      </c>
      <c r="AG144" s="86">
        <f>AVERAGE(DoNotChange[[#This Row],[SNAP_FCI]],DoNotChange[[#This Row],[Poverty_FCI]],DoNotChange[[#This Row],[FTE_FCI]])</f>
        <v>2.6666666666666665</v>
      </c>
      <c r="AH144" s="112"/>
      <c r="AI144" s="86">
        <f>IF(DoNotChange[[#This Row],[Village_FCI]]&gt;2.5, 0.24, IF(DoNotChange[[#This Row],[Village_FCI]]&lt;=1.5, 0.06, 0.15))</f>
        <v>0.24</v>
      </c>
      <c r="AJ144" s="86">
        <f>IF(DoNotChange[[#This Row],[Village_FCI]]&gt;2.5, 0.15, IF(DoNotChange[[#This Row],[Village_FCI]]&lt;=1.5, "FALSE", 0.06))</f>
        <v>0.15</v>
      </c>
      <c r="AK144" s="115">
        <f>(1/DoNotChange[[#This Row],[IQ1_Average]]+1/DoNotChange[[#This Row],[IQ2_Average]]+1/DoNotChange[[#This Row],[IQ3_Average]])</f>
        <v>4.4496009317944212E-5</v>
      </c>
      <c r="AL14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44" s="84">
        <f>ROUND(DoNotChange[[#This Row],[MediumBurden
Threshold_Calc]],1)</f>
        <v>449.5</v>
      </c>
      <c r="AN144" s="88">
        <f>(DoNotChange[[#This Row],[3RI_Calculation
Medium]]/DoNotChange[[#This Row],[Y = 1/IQ1+1/IQ2+1/IQ3]])/12</f>
        <v>449.47851069274344</v>
      </c>
      <c r="AO144" s="88">
        <f>DoNotChange[[#This Row],[MediumBurden
Threshold_Calc]]*12</f>
        <v>5393.7421283129215</v>
      </c>
      <c r="AP144" s="137">
        <f>DoNotChange[[#This Row],[LowBurden
Annual]]/12</f>
        <v>280.92406918296462</v>
      </c>
      <c r="AQ144" s="88">
        <f>(DoNotChange[[#This Row],[3RI_Calculation
Low]]/DoNotChange[[#This Row],[Y = 1/IQ1+1/IQ2+1/IQ3]])</f>
        <v>3371.0888301955756</v>
      </c>
      <c r="AR144" s="95"/>
      <c r="AS144" s="93" t="str">
        <f>Table1422[[#This Row],[Community]]</f>
        <v xml:space="preserve">Juneau  </v>
      </c>
      <c r="AT144" s="87">
        <f>Table1422[[#This Row],[IQ1_Average]]</f>
        <v>44279.6</v>
      </c>
      <c r="AU144" s="93" t="str">
        <f>DoNotChange[[#This Row],[Community]]</f>
        <v xml:space="preserve">Juneau  </v>
      </c>
      <c r="AV144" s="96">
        <f>Table1422[[#This Row],[IQ2_Average]]</f>
        <v>77594</v>
      </c>
      <c r="AW144" s="93" t="str">
        <f>DoNotChange[[#This Row],[Community]]</f>
        <v xml:space="preserve">Juneau  </v>
      </c>
      <c r="AX144" s="97">
        <f>Table1422[[#This Row],[IQ3_Average]]</f>
        <v>110807.6</v>
      </c>
      <c r="AY144" s="93" t="str">
        <f>DoNotChange[[#This Row],[Community]]</f>
        <v xml:space="preserve">Juneau  </v>
      </c>
      <c r="AZ144" s="89">
        <f>Table1422[[#This Row],[SNAP_Average 
(Percentage Points)]]/100</f>
        <v>7.4799999999999991E-2</v>
      </c>
      <c r="BA144" s="98" t="str">
        <f>DoNotChange[[#This Row],[Community]]</f>
        <v xml:space="preserve">Juneau  </v>
      </c>
      <c r="BB144" s="89">
        <f>Table1422[[#This Row],[Poverty_Average
(Percentage Points)]]/100</f>
        <v>0.16899999999999998</v>
      </c>
      <c r="BC144" s="98" t="str">
        <f>DoNotChange[[#This Row],[Community]]</f>
        <v xml:space="preserve">Juneau  </v>
      </c>
      <c r="BD144" s="89">
        <f>Table1422[[#This Row],[Full Time Employment_Average
(Percentage Points)]]/100</f>
        <v>0.63300000000000001</v>
      </c>
    </row>
    <row r="145" spans="1:56" s="99" customFormat="1" x14ac:dyDescent="0.25">
      <c r="A145" s="93" t="str">
        <f>DoNotChange[[#This Row],[Community]]</f>
        <v xml:space="preserve">Kachemak </v>
      </c>
      <c r="B14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5" s="93" t="str">
        <f>DoNotChange[[#This Row],[Community]]</f>
        <v xml:space="preserve">Kachemak </v>
      </c>
      <c r="D145" s="109">
        <f>IFERROR(DoNotChange[[#This Row],[Medium Burden Threshold]],"Cannot Calculate")</f>
        <v>193.7</v>
      </c>
      <c r="E145" s="118" t="str">
        <f>DoNotChange[[#This Row],[Community]]</f>
        <v xml:space="preserve">Kachemak </v>
      </c>
      <c r="F145" s="109">
        <f>IFERROR(DoNotChange[[#This Row],[MediumBurden
Annual]], "Cannot Calculate")</f>
        <v>2324.3317052402172</v>
      </c>
      <c r="G145" s="93" t="str">
        <f>DoNotChange[[#This Row],[Community]]</f>
        <v xml:space="preserve">Kachemak </v>
      </c>
      <c r="H145" s="140">
        <f>IFERROR(DoNotChange[[#This Row],[LowBurden
Threshold]],"Any fee will be at least a medium burden")</f>
        <v>77.477723508007244</v>
      </c>
      <c r="I145" s="118" t="str">
        <f>DoNotChange[[#This Row],[Community]]</f>
        <v xml:space="preserve">Kachemak </v>
      </c>
      <c r="J145" s="109">
        <f>IFERROR(DoNotChange[[#This Row],[LowBurden
Annual]], "Any fee will be at least a medium burden")</f>
        <v>929.73268209608693</v>
      </c>
      <c r="K145" s="93" t="str">
        <f>DoNotChange[[#This Row],[Community]]</f>
        <v xml:space="preserve">Kachemak </v>
      </c>
      <c r="L145" s="102">
        <f>Table1422[[#This Row],[Monthly Fees]]</f>
        <v>0</v>
      </c>
      <c r="M145" s="93" t="str">
        <f>DoNotChange[[#This Row],[Community]]</f>
        <v xml:space="preserve">Kachemak </v>
      </c>
      <c r="N145" s="102">
        <f>DoNotChange[[#This Row],[Monthly_Fees]]*12</f>
        <v>0</v>
      </c>
      <c r="O145" s="93" t="str">
        <f>DoNotChange[[#This Row],[Community]]</f>
        <v xml:space="preserve">Kachemak </v>
      </c>
      <c r="P145" s="94" t="str">
        <f>Table1422[[#This Row],[Notes]]</f>
        <v>The water and sewer charges are unknown</v>
      </c>
      <c r="Q145" s="95"/>
      <c r="R145" s="93" t="str">
        <f>DoNotChange[[#This Row],[Community]]</f>
        <v xml:space="preserve">Kachemak </v>
      </c>
      <c r="S145" s="85" t="str">
        <f>IF(DoNotChange[[#This Row],[Annual_Fees]]/DoNotChange[[#This Row],[IQ1_Average]]&gt;0, DoNotChange[[#This Row],[Annual_Fees]]/DoNotChange[[#This Row],[IQ1_Average]], "Do not know fees")</f>
        <v>Do not know fees</v>
      </c>
      <c r="T145" s="93" t="str">
        <f>DoNotChange[[#This Row],[Community]]</f>
        <v xml:space="preserve">Kachemak </v>
      </c>
      <c r="U145" s="85" t="str">
        <f>IF(DoNotChange[[#This Row],[Annual_Fees]]/DoNotChange[[#This Row],[IQ2_Average]]&gt;0, DoNotChange[[#This Row],[Annual_Fees]]/DoNotChange[[#This Row],[IQ2_Average]], "Do not know fees")</f>
        <v>Do not know fees</v>
      </c>
      <c r="V145" s="93" t="str">
        <f>DoNotChange[[#This Row],[Community]]</f>
        <v xml:space="preserve">Kachemak </v>
      </c>
      <c r="W145" s="85" t="str">
        <f>IF(DoNotChange[[#This Row],[Annual_Fees]]/DoNotChange[[#This Row],[IQ3_Average]]&gt;0,DoNotChange[[#This Row],[Annual_Fees]]/DoNotChange[[#This Row],[IQ3_Average]], "Do not know fees")</f>
        <v>Do not know fees</v>
      </c>
      <c r="X145" s="93" t="str">
        <f>DoNotChange[[#This Row],[Community]]</f>
        <v xml:space="preserve">Kachemak </v>
      </c>
      <c r="Y145" s="85" t="str">
        <f>IFERROR(AVERAGE(DoNotChange[[#This Row],[RI_IQ1]],DoNotChange[[#This Row],[RI_IQ2]],DoNotChange[[#This Row],[RI_IQ3]]),"ERROR")</f>
        <v>ERROR</v>
      </c>
      <c r="Z145" s="93" t="str">
        <f>DoNotChange[[#This Row],[Community]]</f>
        <v xml:space="preserve">Kachemak </v>
      </c>
      <c r="AA145" s="84">
        <f>IF(DoNotChange[[#This Row],[SNAP_PercentagePoints]]&gt;20%,1, IF(DoNotChange[[#This Row],[SNAP_PercentagePoints]]&lt;=10%, 3, 2))</f>
        <v>3</v>
      </c>
      <c r="AB145" s="93" t="str">
        <f>DoNotChange[[#This Row],[Community]]</f>
        <v xml:space="preserve">Kachemak </v>
      </c>
      <c r="AC145" s="84">
        <f>IF(DoNotChange[[#This Row],[Poverty_PercentagePoints]]&gt;20%,1, IF(DoNotChange[[#This Row],[Poverty_PercentagePoints]]&lt;=10%, 3, 2))</f>
        <v>1</v>
      </c>
      <c r="AD145" s="93" t="str">
        <f>DoNotChange[[#This Row],[Community]]</f>
        <v xml:space="preserve">Kachemak </v>
      </c>
      <c r="AE145" s="84">
        <f>IF(DoNotChange[[#This Row],[FTE_PercentagePoints]]&lt;=30%,1, IF(DoNotChange[[#This Row],[FTE_PercentagePoints]]&gt;50%, 3, 2))</f>
        <v>2</v>
      </c>
      <c r="AF145" s="93" t="str">
        <f>DoNotChange[[#This Row],[Community]]</f>
        <v xml:space="preserve">Kachemak </v>
      </c>
      <c r="AG145" s="86">
        <f>AVERAGE(DoNotChange[[#This Row],[SNAP_FCI]],DoNotChange[[#This Row],[Poverty_FCI]],DoNotChange[[#This Row],[FTE_FCI]])</f>
        <v>2</v>
      </c>
      <c r="AH145" s="112"/>
      <c r="AI145" s="86">
        <f>IF(DoNotChange[[#This Row],[Village_FCI]]&gt;2.5, 0.24, IF(DoNotChange[[#This Row],[Village_FCI]]&lt;=1.5, 0.06, 0.15))</f>
        <v>0.15</v>
      </c>
      <c r="AJ145" s="86">
        <f>IF(DoNotChange[[#This Row],[Village_FCI]]&gt;2.5, 0.15, IF(DoNotChange[[#This Row],[Village_FCI]]&lt;=1.5, "FALSE", 0.06))</f>
        <v>0.06</v>
      </c>
      <c r="AK145" s="115">
        <f>(1/DoNotChange[[#This Row],[IQ1_Average]]+1/DoNotChange[[#This Row],[IQ2_Average]]+1/DoNotChange[[#This Row],[IQ3_Average]])</f>
        <v>6.4534678790391343E-5</v>
      </c>
      <c r="AL14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5" s="84">
        <f>ROUND(DoNotChange[[#This Row],[MediumBurden
Threshold_Calc]],1)</f>
        <v>193.7</v>
      </c>
      <c r="AN145" s="88">
        <f>(DoNotChange[[#This Row],[3RI_Calculation
Medium]]/DoNotChange[[#This Row],[Y = 1/IQ1+1/IQ2+1/IQ3]])/12</f>
        <v>193.6943087700181</v>
      </c>
      <c r="AO145" s="88">
        <f>DoNotChange[[#This Row],[MediumBurden
Threshold_Calc]]*12</f>
        <v>2324.3317052402172</v>
      </c>
      <c r="AP145" s="137">
        <f>DoNotChange[[#This Row],[LowBurden
Annual]]/12</f>
        <v>77.477723508007244</v>
      </c>
      <c r="AQ145" s="88">
        <f>(DoNotChange[[#This Row],[3RI_Calculation
Low]]/DoNotChange[[#This Row],[Y = 1/IQ1+1/IQ2+1/IQ3]])</f>
        <v>929.73268209608693</v>
      </c>
      <c r="AR145" s="95"/>
      <c r="AS145" s="93" t="str">
        <f>Table1422[[#This Row],[Community]]</f>
        <v xml:space="preserve">Kachemak </v>
      </c>
      <c r="AT145" s="87">
        <f>Table1422[[#This Row],[IQ1_Average]]</f>
        <v>29396.400000000001</v>
      </c>
      <c r="AU145" s="93" t="str">
        <f>DoNotChange[[#This Row],[Community]]</f>
        <v xml:space="preserve">Kachemak </v>
      </c>
      <c r="AV145" s="96">
        <f>Table1422[[#This Row],[IQ2_Average]]</f>
        <v>50982.400000000001</v>
      </c>
      <c r="AW145" s="93" t="str">
        <f>DoNotChange[[#This Row],[Community]]</f>
        <v xml:space="preserve">Kachemak </v>
      </c>
      <c r="AX145" s="97">
        <f>Table1422[[#This Row],[IQ3_Average]]</f>
        <v>91723.8</v>
      </c>
      <c r="AY145" s="93" t="str">
        <f>DoNotChange[[#This Row],[Community]]</f>
        <v xml:space="preserve">Kachemak </v>
      </c>
      <c r="AZ145" s="89">
        <f>Table1422[[#This Row],[SNAP_Average 
(Percentage Points)]]/100</f>
        <v>0.08</v>
      </c>
      <c r="BA145" s="98" t="str">
        <f>DoNotChange[[#This Row],[Community]]</f>
        <v xml:space="preserve">Kachemak </v>
      </c>
      <c r="BB145" s="89">
        <f>Table1422[[#This Row],[Poverty_Average
(Percentage Points)]]/100</f>
        <v>0.26280000000000003</v>
      </c>
      <c r="BC145" s="98" t="str">
        <f>DoNotChange[[#This Row],[Community]]</f>
        <v xml:space="preserve">Kachemak </v>
      </c>
      <c r="BD145" s="89">
        <f>Table1422[[#This Row],[Full Time Employment_Average
(Percentage Points)]]/100</f>
        <v>0.34820000000000001</v>
      </c>
    </row>
    <row r="146" spans="1:56" s="99" customFormat="1" x14ac:dyDescent="0.25">
      <c r="A146" s="93" t="str">
        <f>DoNotChange[[#This Row],[Community]]</f>
        <v xml:space="preserve">Kake </v>
      </c>
      <c r="B14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46" s="93" t="str">
        <f>DoNotChange[[#This Row],[Community]]</f>
        <v xml:space="preserve">Kake </v>
      </c>
      <c r="D146" s="109">
        <f>IFERROR(DoNotChange[[#This Row],[Medium Burden Threshold]],"Cannot Calculate")</f>
        <v>60</v>
      </c>
      <c r="E146" s="118" t="str">
        <f>DoNotChange[[#This Row],[Community]]</f>
        <v xml:space="preserve">Kake </v>
      </c>
      <c r="F146" s="109">
        <f>IFERROR(DoNotChange[[#This Row],[MediumBurden
Annual]], "Cannot Calculate")</f>
        <v>720.49294023488733</v>
      </c>
      <c r="G146" s="93" t="str">
        <f>DoNotChange[[#This Row],[Community]]</f>
        <v xml:space="preserve">Kake </v>
      </c>
      <c r="H146" s="140" t="str">
        <f>IFERROR(DoNotChange[[#This Row],[LowBurden
Threshold]],"Any fee will be at least a medium burden")</f>
        <v>Any fee will be at least a medium burden</v>
      </c>
      <c r="I146" s="118" t="str">
        <f>DoNotChange[[#This Row],[Community]]</f>
        <v xml:space="preserve">Kake </v>
      </c>
      <c r="J146" s="109" t="str">
        <f>IFERROR(DoNotChange[[#This Row],[LowBurden
Annual]], "Any fee will be at least a medium burden")</f>
        <v>Any fee will be at least a medium burden</v>
      </c>
      <c r="K146" s="93" t="str">
        <f>DoNotChange[[#This Row],[Community]]</f>
        <v xml:space="preserve">Kake </v>
      </c>
      <c r="L146" s="102">
        <f>Table1422[[#This Row],[Monthly Fees]]</f>
        <v>87.89</v>
      </c>
      <c r="M146" s="93" t="str">
        <f>DoNotChange[[#This Row],[Community]]</f>
        <v xml:space="preserve">Kake </v>
      </c>
      <c r="N146" s="102">
        <f>DoNotChange[[#This Row],[Monthly_Fees]]*12</f>
        <v>1054.68</v>
      </c>
      <c r="O146" s="93" t="str">
        <f>DoNotChange[[#This Row],[Community]]</f>
        <v xml:space="preserve">Kake </v>
      </c>
      <c r="P146" s="94" t="str">
        <f>Table1422[[#This Row],[Notes]]</f>
        <v>This is the reported user fee for combined water and sewer services. Residential $48/water and $27.89/sewer. Commercial $72/water and $36.86/sewer).</v>
      </c>
      <c r="Q146" s="95"/>
      <c r="R146" s="93" t="str">
        <f>DoNotChange[[#This Row],[Community]]</f>
        <v xml:space="preserve">Kake </v>
      </c>
      <c r="S146" s="85">
        <f>IF(DoNotChange[[#This Row],[Annual_Fees]]/DoNotChange[[#This Row],[IQ1_Average]]&gt;0, DoNotChange[[#This Row],[Annual_Fees]]/DoNotChange[[#This Row],[IQ1_Average]], "Do not know fees")</f>
        <v>4.9364849052188159E-2</v>
      </c>
      <c r="T146" s="93" t="str">
        <f>DoNotChange[[#This Row],[Community]]</f>
        <v xml:space="preserve">Kake </v>
      </c>
      <c r="U146" s="85">
        <f>IF(DoNotChange[[#This Row],[Annual_Fees]]/DoNotChange[[#This Row],[IQ2_Average]]&gt;0, DoNotChange[[#This Row],[Annual_Fees]]/DoNotChange[[#This Row],[IQ2_Average]], "Do not know fees")</f>
        <v>2.3596214511041012E-2</v>
      </c>
      <c r="V146" s="93" t="str">
        <f>DoNotChange[[#This Row],[Community]]</f>
        <v xml:space="preserve">Kake </v>
      </c>
      <c r="W146" s="85">
        <f>IF(DoNotChange[[#This Row],[Annual_Fees]]/DoNotChange[[#This Row],[IQ3_Average]]&gt;0,DoNotChange[[#This Row],[Annual_Fees]]/DoNotChange[[#This Row],[IQ3_Average]], "Do not know fees")</f>
        <v>1.4868804664723035E-2</v>
      </c>
      <c r="X146" s="93" t="str">
        <f>DoNotChange[[#This Row],[Community]]</f>
        <v xml:space="preserve">Kake </v>
      </c>
      <c r="Y146" s="85">
        <f>IFERROR(AVERAGE(DoNotChange[[#This Row],[RI_IQ1]],DoNotChange[[#This Row],[RI_IQ2]],DoNotChange[[#This Row],[RI_IQ3]]),"ERROR")</f>
        <v>2.9276622742650738E-2</v>
      </c>
      <c r="Z146" s="93" t="str">
        <f>DoNotChange[[#This Row],[Community]]</f>
        <v xml:space="preserve">Kake </v>
      </c>
      <c r="AA146" s="84">
        <f>IF(DoNotChange[[#This Row],[SNAP_PercentagePoints]]&gt;20%,1, IF(DoNotChange[[#This Row],[SNAP_PercentagePoints]]&lt;=10%, 3, 2))</f>
        <v>1</v>
      </c>
      <c r="AB146" s="93" t="str">
        <f>DoNotChange[[#This Row],[Community]]</f>
        <v xml:space="preserve">Kake </v>
      </c>
      <c r="AC146" s="84">
        <f>IF(DoNotChange[[#This Row],[Poverty_PercentagePoints]]&gt;20%,1, IF(DoNotChange[[#This Row],[Poverty_PercentagePoints]]&lt;=10%, 3, 2))</f>
        <v>1</v>
      </c>
      <c r="AD146" s="93" t="str">
        <f>DoNotChange[[#This Row],[Community]]</f>
        <v xml:space="preserve">Kake </v>
      </c>
      <c r="AE146" s="84">
        <f>IF(DoNotChange[[#This Row],[FTE_PercentagePoints]]&lt;=30%,1, IF(DoNotChange[[#This Row],[FTE_PercentagePoints]]&gt;50%, 3, 2))</f>
        <v>2</v>
      </c>
      <c r="AF146" s="93" t="str">
        <f>DoNotChange[[#This Row],[Community]]</f>
        <v xml:space="preserve">Kake </v>
      </c>
      <c r="AG146" s="86">
        <f>AVERAGE(DoNotChange[[#This Row],[SNAP_FCI]],DoNotChange[[#This Row],[Poverty_FCI]],DoNotChange[[#This Row],[FTE_FCI]])</f>
        <v>1.3333333333333333</v>
      </c>
      <c r="AH146" s="112"/>
      <c r="AI146" s="86">
        <f>IF(DoNotChange[[#This Row],[Village_FCI]]&gt;2.5, 0.24, IF(DoNotChange[[#This Row],[Village_FCI]]&lt;=1.5, 0.06, 0.15))</f>
        <v>0.06</v>
      </c>
      <c r="AJ146" s="86" t="str">
        <f>IF(DoNotChange[[#This Row],[Village_FCI]]&gt;2.5, 0.15, IF(DoNotChange[[#This Row],[Village_FCI]]&lt;=1.5, "FALSE", 0.06))</f>
        <v>FALSE</v>
      </c>
      <c r="AK146" s="115">
        <f>(1/DoNotChange[[#This Row],[IQ1_Average]]+1/DoNotChange[[#This Row],[IQ2_Average]]+1/DoNotChange[[#This Row],[IQ3_Average]])</f>
        <v>8.3276319099586795E-5</v>
      </c>
      <c r="AL14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6" s="84">
        <f>ROUND(DoNotChange[[#This Row],[MediumBurden
Threshold_Calc]],1)</f>
        <v>60</v>
      </c>
      <c r="AN146" s="88">
        <f>(DoNotChange[[#This Row],[3RI_Calculation
Medium]]/DoNotChange[[#This Row],[Y = 1/IQ1+1/IQ2+1/IQ3]])/12</f>
        <v>60.041078352907277</v>
      </c>
      <c r="AO146" s="88">
        <f>DoNotChange[[#This Row],[MediumBurden
Threshold_Calc]]*12</f>
        <v>720.49294023488733</v>
      </c>
      <c r="AP146" s="137" t="e">
        <f>DoNotChange[[#This Row],[LowBurden
Annual]]/12</f>
        <v>#VALUE!</v>
      </c>
      <c r="AQ146" s="88" t="e">
        <f>(DoNotChange[[#This Row],[3RI_Calculation
Low]]/DoNotChange[[#This Row],[Y = 1/IQ1+1/IQ2+1/IQ3]])</f>
        <v>#VALUE!</v>
      </c>
      <c r="AR146" s="95"/>
      <c r="AS146" s="93" t="str">
        <f>Table1422[[#This Row],[Community]]</f>
        <v xml:space="preserve">Kake </v>
      </c>
      <c r="AT146" s="87">
        <f>Table1422[[#This Row],[IQ1_Average]]</f>
        <v>21365</v>
      </c>
      <c r="AU146" s="93" t="str">
        <f>DoNotChange[[#This Row],[Community]]</f>
        <v xml:space="preserve">Kake </v>
      </c>
      <c r="AV146" s="96">
        <f>Table1422[[#This Row],[IQ2_Average]]</f>
        <v>44697</v>
      </c>
      <c r="AW146" s="93" t="str">
        <f>DoNotChange[[#This Row],[Community]]</f>
        <v xml:space="preserve">Kake </v>
      </c>
      <c r="AX146" s="97">
        <f>Table1422[[#This Row],[IQ3_Average]]</f>
        <v>70932.399999999994</v>
      </c>
      <c r="AY146" s="93" t="str">
        <f>DoNotChange[[#This Row],[Community]]</f>
        <v xml:space="preserve">Kake </v>
      </c>
      <c r="AZ146" s="89">
        <f>Table1422[[#This Row],[SNAP_Average 
(Percentage Points)]]/100</f>
        <v>0.2384</v>
      </c>
      <c r="BA146" s="98" t="str">
        <f>DoNotChange[[#This Row],[Community]]</f>
        <v xml:space="preserve">Kake </v>
      </c>
      <c r="BB146" s="89">
        <f>Table1422[[#This Row],[Poverty_Average
(Percentage Points)]]/100</f>
        <v>0.2898</v>
      </c>
      <c r="BC146" s="98" t="str">
        <f>DoNotChange[[#This Row],[Community]]</f>
        <v xml:space="preserve">Kake </v>
      </c>
      <c r="BD146" s="89">
        <f>Table1422[[#This Row],[Full Time Employment_Average
(Percentage Points)]]/100</f>
        <v>0.41899999999999998</v>
      </c>
    </row>
    <row r="147" spans="1:56" s="99" customFormat="1" x14ac:dyDescent="0.25">
      <c r="A147" s="93" t="str">
        <f>DoNotChange[[#This Row],[Community]]</f>
        <v xml:space="preserve">Kaktovik </v>
      </c>
      <c r="B14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47" s="93" t="str">
        <f>DoNotChange[[#This Row],[Community]]</f>
        <v xml:space="preserve">Kaktovik </v>
      </c>
      <c r="D147" s="109">
        <f>IFERROR(DoNotChange[[#This Row],[Medium Burden Threshold]],"Cannot Calculate")</f>
        <v>295.7</v>
      </c>
      <c r="E147" s="118" t="str">
        <f>DoNotChange[[#This Row],[Community]]</f>
        <v xml:space="preserve">Kaktovik </v>
      </c>
      <c r="F147" s="109">
        <f>IFERROR(DoNotChange[[#This Row],[MediumBurden
Annual]], "Cannot Calculate")</f>
        <v>3548.0954442298726</v>
      </c>
      <c r="G147" s="93" t="str">
        <f>DoNotChange[[#This Row],[Community]]</f>
        <v xml:space="preserve">Kaktovik </v>
      </c>
      <c r="H147" s="140">
        <f>IFERROR(DoNotChange[[#This Row],[LowBurden
Threshold]],"Any fee will be at least a medium burden")</f>
        <v>118.26984814099576</v>
      </c>
      <c r="I147" s="118" t="str">
        <f>DoNotChange[[#This Row],[Community]]</f>
        <v xml:space="preserve">Kaktovik </v>
      </c>
      <c r="J147" s="109">
        <f>IFERROR(DoNotChange[[#This Row],[LowBurden
Annual]], "Any fee will be at least a medium burden")</f>
        <v>1419.2381776919492</v>
      </c>
      <c r="K147" s="93" t="str">
        <f>DoNotChange[[#This Row],[Community]]</f>
        <v xml:space="preserve">Kaktovik </v>
      </c>
      <c r="L147" s="102">
        <f>Table1422[[#This Row],[Monthly Fees]]</f>
        <v>69</v>
      </c>
      <c r="M147" s="93" t="str">
        <f>DoNotChange[[#This Row],[Community]]</f>
        <v xml:space="preserve">Kaktovik </v>
      </c>
      <c r="N147" s="102">
        <f>DoNotChange[[#This Row],[Monthly_Fees]]*12</f>
        <v>828</v>
      </c>
      <c r="O147" s="93" t="str">
        <f>DoNotChange[[#This Row],[Community]]</f>
        <v xml:space="preserve">Kaktovik </v>
      </c>
      <c r="P147" s="94" t="str">
        <f>Table1422[[#This Row],[Notes]]</f>
        <v>This is the reported user fee for combined water and sewer services. Rate $55/water and $14/sewer.</v>
      </c>
      <c r="Q147" s="95"/>
      <c r="R147" s="93" t="str">
        <f>DoNotChange[[#This Row],[Community]]</f>
        <v xml:space="preserve">Kaktovik </v>
      </c>
      <c r="S147" s="85">
        <f>IF(DoNotChange[[#This Row],[Annual_Fees]]/DoNotChange[[#This Row],[IQ1_Average]]&gt;0, DoNotChange[[#This Row],[Annual_Fees]]/DoNotChange[[#This Row],[IQ1_Average]], "Do not know fees")</f>
        <v>1.4978292329956585E-2</v>
      </c>
      <c r="T147" s="93" t="str">
        <f>DoNotChange[[#This Row],[Community]]</f>
        <v xml:space="preserve">Kaktovik </v>
      </c>
      <c r="U147" s="85">
        <f>IF(DoNotChange[[#This Row],[Annual_Fees]]/DoNotChange[[#This Row],[IQ2_Average]]&gt;0, DoNotChange[[#This Row],[Annual_Fees]]/DoNotChange[[#This Row],[IQ2_Average]], "Do not know fees")</f>
        <v>1.1079887595343235E-2</v>
      </c>
      <c r="V147" s="93" t="str">
        <f>DoNotChange[[#This Row],[Community]]</f>
        <v xml:space="preserve">Kaktovik </v>
      </c>
      <c r="W147" s="85">
        <f>IF(DoNotChange[[#This Row],[Annual_Fees]]/DoNotChange[[#This Row],[IQ3_Average]]&gt;0,DoNotChange[[#This Row],[Annual_Fees]]/DoNotChange[[#This Row],[IQ3_Average]], "Do not know fees")</f>
        <v>8.9465153970826588E-3</v>
      </c>
      <c r="X147" s="93" t="str">
        <f>DoNotChange[[#This Row],[Community]]</f>
        <v xml:space="preserve">Kaktovik </v>
      </c>
      <c r="Y147" s="85">
        <f>IFERROR(AVERAGE(DoNotChange[[#This Row],[RI_IQ1]],DoNotChange[[#This Row],[RI_IQ2]],DoNotChange[[#This Row],[RI_IQ3]]),"ERROR")</f>
        <v>1.1668231774127492E-2</v>
      </c>
      <c r="Z147" s="93" t="str">
        <f>DoNotChange[[#This Row],[Community]]</f>
        <v xml:space="preserve">Kaktovik </v>
      </c>
      <c r="AA147" s="84">
        <f>IF(DoNotChange[[#This Row],[SNAP_PercentagePoints]]&gt;20%,1, IF(DoNotChange[[#This Row],[SNAP_PercentagePoints]]&lt;=10%, 3, 2))</f>
        <v>3</v>
      </c>
      <c r="AB147" s="93" t="str">
        <f>DoNotChange[[#This Row],[Community]]</f>
        <v xml:space="preserve">Kaktovik </v>
      </c>
      <c r="AC147" s="84">
        <f>IF(DoNotChange[[#This Row],[Poverty_PercentagePoints]]&gt;20%,1, IF(DoNotChange[[#This Row],[Poverty_PercentagePoints]]&lt;=10%, 3, 2))</f>
        <v>2</v>
      </c>
      <c r="AD147" s="93" t="str">
        <f>DoNotChange[[#This Row],[Community]]</f>
        <v xml:space="preserve">Kaktovik </v>
      </c>
      <c r="AE147" s="84">
        <f>IF(DoNotChange[[#This Row],[FTE_PercentagePoints]]&lt;=30%,1, IF(DoNotChange[[#This Row],[FTE_PercentagePoints]]&gt;50%, 3, 2))</f>
        <v>2</v>
      </c>
      <c r="AF147" s="93" t="str">
        <f>DoNotChange[[#This Row],[Community]]</f>
        <v xml:space="preserve">Kaktovik </v>
      </c>
      <c r="AG147" s="86">
        <f>AVERAGE(DoNotChange[[#This Row],[SNAP_FCI]],DoNotChange[[#This Row],[Poverty_FCI]],DoNotChange[[#This Row],[FTE_FCI]])</f>
        <v>2.3333333333333335</v>
      </c>
      <c r="AH147" s="112"/>
      <c r="AI147" s="86">
        <f>IF(DoNotChange[[#This Row],[Village_FCI]]&gt;2.5, 0.24, IF(DoNotChange[[#This Row],[Village_FCI]]&lt;=1.5, 0.06, 0.15))</f>
        <v>0.15</v>
      </c>
      <c r="AJ147" s="86">
        <f>IF(DoNotChange[[#This Row],[Village_FCI]]&gt;2.5, 0.15, IF(DoNotChange[[#This Row],[Village_FCI]]&lt;=1.5, "FALSE", 0.06))</f>
        <v>0.06</v>
      </c>
      <c r="AK147" s="115">
        <f>(1/DoNotChange[[#This Row],[IQ1_Average]]+1/DoNotChange[[#This Row],[IQ2_Average]]+1/DoNotChange[[#This Row],[IQ3_Average]])</f>
        <v>4.2276202080172067E-5</v>
      </c>
      <c r="AL14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47" s="84">
        <f>ROUND(DoNotChange[[#This Row],[MediumBurden
Threshold_Calc]],1)</f>
        <v>295.7</v>
      </c>
      <c r="AN147" s="88">
        <f>(DoNotChange[[#This Row],[3RI_Calculation
Medium]]/DoNotChange[[#This Row],[Y = 1/IQ1+1/IQ2+1/IQ3]])/12</f>
        <v>295.6746203524894</v>
      </c>
      <c r="AO147" s="88">
        <f>DoNotChange[[#This Row],[MediumBurden
Threshold_Calc]]*12</f>
        <v>3548.0954442298726</v>
      </c>
      <c r="AP147" s="137">
        <f>DoNotChange[[#This Row],[LowBurden
Annual]]/12</f>
        <v>118.26984814099576</v>
      </c>
      <c r="AQ147" s="88">
        <f>(DoNotChange[[#This Row],[3RI_Calculation
Low]]/DoNotChange[[#This Row],[Y = 1/IQ1+1/IQ2+1/IQ3]])</f>
        <v>1419.2381776919492</v>
      </c>
      <c r="AR147" s="95"/>
      <c r="AS147" s="93" t="str">
        <f>Table1422[[#This Row],[Community]]</f>
        <v xml:space="preserve">Kaktovik </v>
      </c>
      <c r="AT147" s="87">
        <f>Table1422[[#This Row],[IQ1_Average]]</f>
        <v>55280</v>
      </c>
      <c r="AU147" s="93" t="str">
        <f>DoNotChange[[#This Row],[Community]]</f>
        <v xml:space="preserve">Kaktovik </v>
      </c>
      <c r="AV147" s="96">
        <f>Table1422[[#This Row],[IQ2_Average]]</f>
        <v>74730</v>
      </c>
      <c r="AW147" s="93" t="str">
        <f>DoNotChange[[#This Row],[Community]]</f>
        <v xml:space="preserve">Kaktovik </v>
      </c>
      <c r="AX147" s="97">
        <f>Table1422[[#This Row],[IQ3_Average]]</f>
        <v>92550</v>
      </c>
      <c r="AY147" s="93" t="str">
        <f>DoNotChange[[#This Row],[Community]]</f>
        <v xml:space="preserve">Kaktovik </v>
      </c>
      <c r="AZ147" s="89">
        <f>Table1422[[#This Row],[SNAP_Average 
(Percentage Points)]]/100</f>
        <v>4.1399999999999999E-2</v>
      </c>
      <c r="BA147" s="98" t="str">
        <f>DoNotChange[[#This Row],[Community]]</f>
        <v xml:space="preserve">Kaktovik </v>
      </c>
      <c r="BB147" s="89">
        <f>Table1422[[#This Row],[Poverty_Average
(Percentage Points)]]/100</f>
        <v>0.17699999999999999</v>
      </c>
      <c r="BC147" s="98" t="str">
        <f>DoNotChange[[#This Row],[Community]]</f>
        <v xml:space="preserve">Kaktovik </v>
      </c>
      <c r="BD147" s="89">
        <f>Table1422[[#This Row],[Full Time Employment_Average
(Percentage Points)]]/100</f>
        <v>0.46260000000000007</v>
      </c>
    </row>
    <row r="148" spans="1:56" s="99" customFormat="1" x14ac:dyDescent="0.25">
      <c r="A148" s="93" t="str">
        <f>DoNotChange[[#This Row],[Community]]</f>
        <v xml:space="preserve">Kalifornsky  </v>
      </c>
      <c r="B14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48" s="93" t="str">
        <f>DoNotChange[[#This Row],[Community]]</f>
        <v xml:space="preserve">Kalifornsky  </v>
      </c>
      <c r="D148" s="109">
        <f>IFERROR(DoNotChange[[#This Row],[Medium Burden Threshold]],"Cannot Calculate")</f>
        <v>258.60000000000002</v>
      </c>
      <c r="E148" s="118" t="str">
        <f>DoNotChange[[#This Row],[Community]]</f>
        <v xml:space="preserve">Kalifornsky  </v>
      </c>
      <c r="F148" s="109">
        <f>IFERROR(DoNotChange[[#This Row],[MediumBurden
Annual]], "Cannot Calculate")</f>
        <v>3103.7321119037078</v>
      </c>
      <c r="G148" s="93" t="str">
        <f>DoNotChange[[#This Row],[Community]]</f>
        <v xml:space="preserve">Kalifornsky  </v>
      </c>
      <c r="H148" s="140">
        <f>IFERROR(DoNotChange[[#This Row],[LowBurden
Threshold]],"Any fee will be at least a medium burden")</f>
        <v>103.45773706345693</v>
      </c>
      <c r="I148" s="118" t="str">
        <f>DoNotChange[[#This Row],[Community]]</f>
        <v xml:space="preserve">Kalifornsky  </v>
      </c>
      <c r="J148" s="109">
        <f>IFERROR(DoNotChange[[#This Row],[LowBurden
Annual]], "Any fee will be at least a medium burden")</f>
        <v>1241.4928447614832</v>
      </c>
      <c r="K148" s="93" t="str">
        <f>DoNotChange[[#This Row],[Community]]</f>
        <v xml:space="preserve">Kalifornsky  </v>
      </c>
      <c r="L148" s="102">
        <f>Table1422[[#This Row],[Monthly Fees]]</f>
        <v>0</v>
      </c>
      <c r="M148" s="93" t="str">
        <f>DoNotChange[[#This Row],[Community]]</f>
        <v xml:space="preserve">Kalifornsky  </v>
      </c>
      <c r="N148" s="102">
        <f>DoNotChange[[#This Row],[Monthly_Fees]]*12</f>
        <v>0</v>
      </c>
      <c r="O148" s="93" t="str">
        <f>DoNotChange[[#This Row],[Community]]</f>
        <v xml:space="preserve">Kalifornsky  </v>
      </c>
      <c r="P148" s="94" t="str">
        <f>Table1422[[#This Row],[Notes]]</f>
        <v>The water and sewer charges are unknown</v>
      </c>
      <c r="Q148" s="95"/>
      <c r="R148" s="93" t="str">
        <f>DoNotChange[[#This Row],[Community]]</f>
        <v xml:space="preserve">Kalifornsky  </v>
      </c>
      <c r="S148" s="85" t="str">
        <f>IF(DoNotChange[[#This Row],[Annual_Fees]]/DoNotChange[[#This Row],[IQ1_Average]]&gt;0, DoNotChange[[#This Row],[Annual_Fees]]/DoNotChange[[#This Row],[IQ1_Average]], "Do not know fees")</f>
        <v>Do not know fees</v>
      </c>
      <c r="T148" s="93" t="str">
        <f>DoNotChange[[#This Row],[Community]]</f>
        <v xml:space="preserve">Kalifornsky  </v>
      </c>
      <c r="U148" s="85" t="str">
        <f>IF(DoNotChange[[#This Row],[Annual_Fees]]/DoNotChange[[#This Row],[IQ2_Average]]&gt;0, DoNotChange[[#This Row],[Annual_Fees]]/DoNotChange[[#This Row],[IQ2_Average]], "Do not know fees")</f>
        <v>Do not know fees</v>
      </c>
      <c r="V148" s="93" t="str">
        <f>DoNotChange[[#This Row],[Community]]</f>
        <v xml:space="preserve">Kalifornsky  </v>
      </c>
      <c r="W148" s="85" t="str">
        <f>IF(DoNotChange[[#This Row],[Annual_Fees]]/DoNotChange[[#This Row],[IQ3_Average]]&gt;0,DoNotChange[[#This Row],[Annual_Fees]]/DoNotChange[[#This Row],[IQ3_Average]], "Do not know fees")</f>
        <v>Do not know fees</v>
      </c>
      <c r="X148" s="93" t="str">
        <f>DoNotChange[[#This Row],[Community]]</f>
        <v xml:space="preserve">Kalifornsky  </v>
      </c>
      <c r="Y148" s="85" t="str">
        <f>IFERROR(AVERAGE(DoNotChange[[#This Row],[RI_IQ1]],DoNotChange[[#This Row],[RI_IQ2]],DoNotChange[[#This Row],[RI_IQ3]]),"ERROR")</f>
        <v>ERROR</v>
      </c>
      <c r="Z148" s="93" t="str">
        <f>DoNotChange[[#This Row],[Community]]</f>
        <v xml:space="preserve">Kalifornsky  </v>
      </c>
      <c r="AA148" s="84">
        <f>IF(DoNotChange[[#This Row],[SNAP_PercentagePoints]]&gt;20%,1, IF(DoNotChange[[#This Row],[SNAP_PercentagePoints]]&lt;=10%, 3, 2))</f>
        <v>3</v>
      </c>
      <c r="AB148" s="93" t="str">
        <f>DoNotChange[[#This Row],[Community]]</f>
        <v xml:space="preserve">Kalifornsky  </v>
      </c>
      <c r="AC148" s="84">
        <f>IF(DoNotChange[[#This Row],[Poverty_PercentagePoints]]&gt;20%,1, IF(DoNotChange[[#This Row],[Poverty_PercentagePoints]]&lt;=10%, 3, 2))</f>
        <v>1</v>
      </c>
      <c r="AD148" s="93" t="str">
        <f>DoNotChange[[#This Row],[Community]]</f>
        <v xml:space="preserve">Kalifornsky  </v>
      </c>
      <c r="AE148" s="84">
        <f>IF(DoNotChange[[#This Row],[FTE_PercentagePoints]]&lt;=30%,1, IF(DoNotChange[[#This Row],[FTE_PercentagePoints]]&gt;50%, 3, 2))</f>
        <v>3</v>
      </c>
      <c r="AF148" s="93" t="str">
        <f>DoNotChange[[#This Row],[Community]]</f>
        <v xml:space="preserve">Kalifornsky  </v>
      </c>
      <c r="AG148" s="86">
        <f>AVERAGE(DoNotChange[[#This Row],[SNAP_FCI]],DoNotChange[[#This Row],[Poverty_FCI]],DoNotChange[[#This Row],[FTE_FCI]])</f>
        <v>2.3333333333333335</v>
      </c>
      <c r="AH148" s="112"/>
      <c r="AI148" s="86">
        <f>IF(DoNotChange[[#This Row],[Village_FCI]]&gt;2.5, 0.24, IF(DoNotChange[[#This Row],[Village_FCI]]&lt;=1.5, 0.06, 0.15))</f>
        <v>0.15</v>
      </c>
      <c r="AJ148" s="86">
        <f>IF(DoNotChange[[#This Row],[Village_FCI]]&gt;2.5, 0.15, IF(DoNotChange[[#This Row],[Village_FCI]]&lt;=1.5, "FALSE", 0.06))</f>
        <v>0.06</v>
      </c>
      <c r="AK148" s="115">
        <f>(1/DoNotChange[[#This Row],[IQ1_Average]]+1/DoNotChange[[#This Row],[IQ2_Average]]+1/DoNotChange[[#This Row],[IQ3_Average]])</f>
        <v>4.8328913254048803E-5</v>
      </c>
      <c r="AL14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8" s="84">
        <f>ROUND(DoNotChange[[#This Row],[MediumBurden
Threshold_Calc]],1)</f>
        <v>258.60000000000002</v>
      </c>
      <c r="AN148" s="88">
        <f>(DoNotChange[[#This Row],[3RI_Calculation
Medium]]/DoNotChange[[#This Row],[Y = 1/IQ1+1/IQ2+1/IQ3]])/12</f>
        <v>258.6443426586423</v>
      </c>
      <c r="AO148" s="88">
        <f>DoNotChange[[#This Row],[MediumBurden
Threshold_Calc]]*12</f>
        <v>3103.7321119037078</v>
      </c>
      <c r="AP148" s="137">
        <f>DoNotChange[[#This Row],[LowBurden
Annual]]/12</f>
        <v>103.45773706345693</v>
      </c>
      <c r="AQ148" s="88">
        <f>(DoNotChange[[#This Row],[3RI_Calculation
Low]]/DoNotChange[[#This Row],[Y = 1/IQ1+1/IQ2+1/IQ3]])</f>
        <v>1241.4928447614832</v>
      </c>
      <c r="AR148" s="95"/>
      <c r="AS148" s="93" t="str">
        <f>Table1422[[#This Row],[Community]]</f>
        <v xml:space="preserve">Kalifornsky  </v>
      </c>
      <c r="AT148" s="87">
        <f>Table1422[[#This Row],[IQ1_Average]]</f>
        <v>41923.800000000003</v>
      </c>
      <c r="AU148" s="93" t="str">
        <f>DoNotChange[[#This Row],[Community]]</f>
        <v xml:space="preserve">Kalifornsky  </v>
      </c>
      <c r="AV148" s="96">
        <f>Table1422[[#This Row],[IQ2_Average]]</f>
        <v>67944.2</v>
      </c>
      <c r="AW148" s="93" t="str">
        <f>DoNotChange[[#This Row],[Community]]</f>
        <v xml:space="preserve">Kalifornsky  </v>
      </c>
      <c r="AX148" s="97">
        <f>Table1422[[#This Row],[IQ3_Average]]</f>
        <v>102478.39999999999</v>
      </c>
      <c r="AY148" s="93" t="str">
        <f>DoNotChange[[#This Row],[Community]]</f>
        <v xml:space="preserve">Kalifornsky  </v>
      </c>
      <c r="AZ148" s="89">
        <f>Table1422[[#This Row],[SNAP_Average 
(Percentage Points)]]/100</f>
        <v>5.96E-2</v>
      </c>
      <c r="BA148" s="98" t="str">
        <f>DoNotChange[[#This Row],[Community]]</f>
        <v xml:space="preserve">Kalifornsky  </v>
      </c>
      <c r="BB148" s="89">
        <f>Table1422[[#This Row],[Poverty_Average
(Percentage Points)]]/100</f>
        <v>0.3508</v>
      </c>
      <c r="BC148" s="98" t="str">
        <f>DoNotChange[[#This Row],[Community]]</f>
        <v xml:space="preserve">Kalifornsky  </v>
      </c>
      <c r="BD148" s="89">
        <f>Table1422[[#This Row],[Full Time Employment_Average
(Percentage Points)]]/100</f>
        <v>0.60499999999999998</v>
      </c>
    </row>
    <row r="149" spans="1:56" s="99" customFormat="1" x14ac:dyDescent="0.25">
      <c r="A149" s="93" t="str">
        <f>DoNotChange[[#This Row],[Community]]</f>
        <v xml:space="preserve">Kaltag </v>
      </c>
      <c r="B14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49" s="93" t="str">
        <f>DoNotChange[[#This Row],[Community]]</f>
        <v xml:space="preserve">Kaltag </v>
      </c>
      <c r="D149" s="109">
        <f>IFERROR(DoNotChange[[#This Row],[Medium Burden Threshold]],"Cannot Calculate")</f>
        <v>42.9</v>
      </c>
      <c r="E149" s="118" t="str">
        <f>DoNotChange[[#This Row],[Community]]</f>
        <v xml:space="preserve">Kaltag </v>
      </c>
      <c r="F149" s="109">
        <f>IFERROR(DoNotChange[[#This Row],[MediumBurden
Annual]], "Cannot Calculate")</f>
        <v>514.88783205638322</v>
      </c>
      <c r="G149" s="93" t="str">
        <f>DoNotChange[[#This Row],[Community]]</f>
        <v xml:space="preserve">Kaltag </v>
      </c>
      <c r="H149" s="140" t="str">
        <f>IFERROR(DoNotChange[[#This Row],[LowBurden
Threshold]],"Any fee will be at least a medium burden")</f>
        <v>Any fee will be at least a medium burden</v>
      </c>
      <c r="I149" s="118" t="str">
        <f>DoNotChange[[#This Row],[Community]]</f>
        <v xml:space="preserve">Kaltag </v>
      </c>
      <c r="J149" s="109" t="str">
        <f>IFERROR(DoNotChange[[#This Row],[LowBurden
Annual]], "Any fee will be at least a medium burden")</f>
        <v>Any fee will be at least a medium burden</v>
      </c>
      <c r="K149" s="93" t="str">
        <f>DoNotChange[[#This Row],[Community]]</f>
        <v xml:space="preserve">Kaltag </v>
      </c>
      <c r="L149" s="102">
        <f>Table1422[[#This Row],[Monthly Fees]]</f>
        <v>85</v>
      </c>
      <c r="M149" s="93" t="str">
        <f>DoNotChange[[#This Row],[Community]]</f>
        <v xml:space="preserve">Kaltag </v>
      </c>
      <c r="N149" s="102">
        <f>DoNotChange[[#This Row],[Monthly_Fees]]*12</f>
        <v>1020</v>
      </c>
      <c r="O149" s="93" t="str">
        <f>DoNotChange[[#This Row],[Community]]</f>
        <v xml:space="preserve">Kaltag </v>
      </c>
      <c r="P149" s="94" t="str">
        <f>Table1422[[#This Row],[Notes]]</f>
        <v>This is the reported user fee for combined water and sewer services.</v>
      </c>
      <c r="Q149" s="95"/>
      <c r="R149" s="93" t="str">
        <f>DoNotChange[[#This Row],[Community]]</f>
        <v xml:space="preserve">Kaltag </v>
      </c>
      <c r="S149" s="85">
        <f>IF(DoNotChange[[#This Row],[Annual_Fees]]/DoNotChange[[#This Row],[IQ1_Average]]&gt;0, DoNotChange[[#This Row],[Annual_Fees]]/DoNotChange[[#This Row],[IQ1_Average]], "Do not know fees")</f>
        <v>6.1635144117469336E-2</v>
      </c>
      <c r="T149" s="93" t="str">
        <f>DoNotChange[[#This Row],[Community]]</f>
        <v xml:space="preserve">Kaltag </v>
      </c>
      <c r="U149" s="85">
        <f>IF(DoNotChange[[#This Row],[Annual_Fees]]/DoNotChange[[#This Row],[IQ2_Average]]&gt;0, DoNotChange[[#This Row],[Annual_Fees]]/DoNotChange[[#This Row],[IQ2_Average]], "Do not know fees")</f>
        <v>3.620205002981345E-2</v>
      </c>
      <c r="V149" s="93" t="str">
        <f>DoNotChange[[#This Row],[Community]]</f>
        <v xml:space="preserve">Kaltag </v>
      </c>
      <c r="W149" s="85">
        <f>IF(DoNotChange[[#This Row],[Annual_Fees]]/DoNotChange[[#This Row],[IQ3_Average]]&gt;0,DoNotChange[[#This Row],[Annual_Fees]]/DoNotChange[[#This Row],[IQ3_Average]], "Do not know fees")</f>
        <v>2.1023645417669753E-2</v>
      </c>
      <c r="X149" s="93" t="str">
        <f>DoNotChange[[#This Row],[Community]]</f>
        <v xml:space="preserve">Kaltag </v>
      </c>
      <c r="Y149" s="85">
        <f>IFERROR(AVERAGE(DoNotChange[[#This Row],[RI_IQ1]],DoNotChange[[#This Row],[RI_IQ2]],DoNotChange[[#This Row],[RI_IQ3]]),"ERROR")</f>
        <v>3.9620279854984182E-2</v>
      </c>
      <c r="Z149" s="93" t="str">
        <f>DoNotChange[[#This Row],[Community]]</f>
        <v xml:space="preserve">Kaltag </v>
      </c>
      <c r="AA149" s="84">
        <f>IF(DoNotChange[[#This Row],[SNAP_PercentagePoints]]&gt;20%,1, IF(DoNotChange[[#This Row],[SNAP_PercentagePoints]]&lt;=10%, 3, 2))</f>
        <v>1</v>
      </c>
      <c r="AB149" s="93" t="str">
        <f>DoNotChange[[#This Row],[Community]]</f>
        <v xml:space="preserve">Kaltag </v>
      </c>
      <c r="AC149" s="84">
        <f>IF(DoNotChange[[#This Row],[Poverty_PercentagePoints]]&gt;20%,1, IF(DoNotChange[[#This Row],[Poverty_PercentagePoints]]&lt;=10%, 3, 2))</f>
        <v>1</v>
      </c>
      <c r="AD149" s="93" t="str">
        <f>DoNotChange[[#This Row],[Community]]</f>
        <v xml:space="preserve">Kaltag </v>
      </c>
      <c r="AE149" s="84">
        <f>IF(DoNotChange[[#This Row],[FTE_PercentagePoints]]&lt;=30%,1, IF(DoNotChange[[#This Row],[FTE_PercentagePoints]]&gt;50%, 3, 2))</f>
        <v>2</v>
      </c>
      <c r="AF149" s="93" t="str">
        <f>DoNotChange[[#This Row],[Community]]</f>
        <v xml:space="preserve">Kaltag </v>
      </c>
      <c r="AG149" s="86">
        <f>AVERAGE(DoNotChange[[#This Row],[SNAP_FCI]],DoNotChange[[#This Row],[Poverty_FCI]],DoNotChange[[#This Row],[FTE_FCI]])</f>
        <v>1.3333333333333333</v>
      </c>
      <c r="AH149" s="112"/>
      <c r="AI149" s="86">
        <f>IF(DoNotChange[[#This Row],[Village_FCI]]&gt;2.5, 0.24, IF(DoNotChange[[#This Row],[Village_FCI]]&lt;=1.5, 0.06, 0.15))</f>
        <v>0.06</v>
      </c>
      <c r="AJ149" s="86" t="str">
        <f>IF(DoNotChange[[#This Row],[Village_FCI]]&gt;2.5, 0.15, IF(DoNotChange[[#This Row],[Village_FCI]]&lt;=1.5, "FALSE", 0.06))</f>
        <v>FALSE</v>
      </c>
      <c r="AK149" s="115">
        <f>(1/DoNotChange[[#This Row],[IQ1_Average]]+1/DoNotChange[[#This Row],[IQ2_Average]]+1/DoNotChange[[#This Row],[IQ3_Average]])</f>
        <v>1.1653023486760053E-4</v>
      </c>
      <c r="AL14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49" s="84">
        <f>ROUND(DoNotChange[[#This Row],[MediumBurden
Threshold_Calc]],1)</f>
        <v>42.9</v>
      </c>
      <c r="AN149" s="88">
        <f>(DoNotChange[[#This Row],[3RI_Calculation
Medium]]/DoNotChange[[#This Row],[Y = 1/IQ1+1/IQ2+1/IQ3]])/12</f>
        <v>42.907319338031932</v>
      </c>
      <c r="AO149" s="88">
        <f>DoNotChange[[#This Row],[MediumBurden
Threshold_Calc]]*12</f>
        <v>514.88783205638322</v>
      </c>
      <c r="AP149" s="137" t="e">
        <f>DoNotChange[[#This Row],[LowBurden
Annual]]/12</f>
        <v>#VALUE!</v>
      </c>
      <c r="AQ149" s="88" t="e">
        <f>(DoNotChange[[#This Row],[3RI_Calculation
Low]]/DoNotChange[[#This Row],[Y = 1/IQ1+1/IQ2+1/IQ3]])</f>
        <v>#VALUE!</v>
      </c>
      <c r="AR149" s="95"/>
      <c r="AS149" s="93" t="str">
        <f>Table1422[[#This Row],[Community]]</f>
        <v xml:space="preserve">Kaltag </v>
      </c>
      <c r="AT149" s="87">
        <f>Table1422[[#This Row],[IQ1_Average]]</f>
        <v>16549</v>
      </c>
      <c r="AU149" s="93" t="str">
        <f>DoNotChange[[#This Row],[Community]]</f>
        <v xml:space="preserve">Kaltag </v>
      </c>
      <c r="AV149" s="96">
        <f>Table1422[[#This Row],[IQ2_Average]]</f>
        <v>28175.200000000001</v>
      </c>
      <c r="AW149" s="93" t="str">
        <f>DoNotChange[[#This Row],[Community]]</f>
        <v xml:space="preserve">Kaltag </v>
      </c>
      <c r="AX149" s="97">
        <f>Table1422[[#This Row],[IQ3_Average]]</f>
        <v>48516.800000000003</v>
      </c>
      <c r="AY149" s="93" t="str">
        <f>DoNotChange[[#This Row],[Community]]</f>
        <v xml:space="preserve">Kaltag </v>
      </c>
      <c r="AZ149" s="89">
        <f>Table1422[[#This Row],[SNAP_Average 
(Percentage Points)]]/100</f>
        <v>0.27739999999999998</v>
      </c>
      <c r="BA149" s="98" t="str">
        <f>DoNotChange[[#This Row],[Community]]</f>
        <v xml:space="preserve">Kaltag </v>
      </c>
      <c r="BB149" s="89">
        <f>Table1422[[#This Row],[Poverty_Average
(Percentage Points)]]/100</f>
        <v>0.40920000000000001</v>
      </c>
      <c r="BC149" s="98" t="str">
        <f>DoNotChange[[#This Row],[Community]]</f>
        <v xml:space="preserve">Kaltag </v>
      </c>
      <c r="BD149" s="89">
        <f>Table1422[[#This Row],[Full Time Employment_Average
(Percentage Points)]]/100</f>
        <v>0.41660000000000003</v>
      </c>
    </row>
    <row r="150" spans="1:56" s="99" customFormat="1" x14ac:dyDescent="0.25">
      <c r="A150" s="93" t="str">
        <f>DoNotChange[[#This Row],[Community]]</f>
        <v xml:space="preserve">Karluk  </v>
      </c>
      <c r="B15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50" s="93" t="str">
        <f>DoNotChange[[#This Row],[Community]]</f>
        <v xml:space="preserve">Karluk  </v>
      </c>
      <c r="D150" s="109">
        <f>IFERROR(DoNotChange[[#This Row],[Medium Burden Threshold]],"Cannot Calculate")</f>
        <v>213.7</v>
      </c>
      <c r="E150" s="118" t="str">
        <f>DoNotChange[[#This Row],[Community]]</f>
        <v xml:space="preserve">Karluk  </v>
      </c>
      <c r="F150" s="109">
        <f>IFERROR(DoNotChange[[#This Row],[MediumBurden
Annual]], "Cannot Calculate")</f>
        <v>2564.4474437573567</v>
      </c>
      <c r="G150" s="93" t="str">
        <f>DoNotChange[[#This Row],[Community]]</f>
        <v xml:space="preserve">Karluk  </v>
      </c>
      <c r="H150" s="140">
        <f>IFERROR(DoNotChange[[#This Row],[LowBurden
Threshold]],"Any fee will be at least a medium burden")</f>
        <v>85.481581458578546</v>
      </c>
      <c r="I150" s="118" t="str">
        <f>DoNotChange[[#This Row],[Community]]</f>
        <v xml:space="preserve">Karluk  </v>
      </c>
      <c r="J150" s="109">
        <f>IFERROR(DoNotChange[[#This Row],[LowBurden
Annual]], "Any fee will be at least a medium burden")</f>
        <v>1025.7789775029426</v>
      </c>
      <c r="K150" s="93" t="str">
        <f>DoNotChange[[#This Row],[Community]]</f>
        <v xml:space="preserve">Karluk  </v>
      </c>
      <c r="L150" s="102">
        <f>Table1422[[#This Row],[Monthly Fees]]</f>
        <v>25</v>
      </c>
      <c r="M150" s="93" t="str">
        <f>DoNotChange[[#This Row],[Community]]</f>
        <v xml:space="preserve">Karluk  </v>
      </c>
      <c r="N150" s="102">
        <f>DoNotChange[[#This Row],[Monthly_Fees]]*12</f>
        <v>300</v>
      </c>
      <c r="O150" s="93" t="str">
        <f>DoNotChange[[#This Row],[Community]]</f>
        <v xml:space="preserve">Karluk  </v>
      </c>
      <c r="P150" s="94" t="str">
        <f>Table1422[[#This Row],[Notes]]</f>
        <v>This is the reported user fee for combined water and sewer services.</v>
      </c>
      <c r="Q150" s="95"/>
      <c r="R150" s="93" t="str">
        <f>DoNotChange[[#This Row],[Community]]</f>
        <v xml:space="preserve">Karluk  </v>
      </c>
      <c r="S150" s="85">
        <f>IF(DoNotChange[[#This Row],[Annual_Fees]]/DoNotChange[[#This Row],[IQ1_Average]]&gt;0, DoNotChange[[#This Row],[Annual_Fees]]/DoNotChange[[#This Row],[IQ1_Average]], "Do not know fees")</f>
        <v>9.2402938413441542E-3</v>
      </c>
      <c r="T150" s="93" t="str">
        <f>DoNotChange[[#This Row],[Community]]</f>
        <v xml:space="preserve">Karluk  </v>
      </c>
      <c r="U150" s="85">
        <f>IF(DoNotChange[[#This Row],[Annual_Fees]]/DoNotChange[[#This Row],[IQ2_Average]]&gt;0, DoNotChange[[#This Row],[Annual_Fees]]/DoNotChange[[#This Row],[IQ2_Average]], "Do not know fees")</f>
        <v>4.2872454448017148E-3</v>
      </c>
      <c r="V150" s="93" t="str">
        <f>DoNotChange[[#This Row],[Community]]</f>
        <v xml:space="preserve">Karluk  </v>
      </c>
      <c r="W150" s="85">
        <f>IF(DoNotChange[[#This Row],[Annual_Fees]]/DoNotChange[[#This Row],[IQ3_Average]]&gt;0,DoNotChange[[#This Row],[Annual_Fees]]/DoNotChange[[#This Row],[IQ3_Average]], "Do not know fees")</f>
        <v>4.0201005025125632E-3</v>
      </c>
      <c r="X150" s="93" t="str">
        <f>DoNotChange[[#This Row],[Community]]</f>
        <v xml:space="preserve">Karluk  </v>
      </c>
      <c r="Y150" s="85">
        <f>IFERROR(AVERAGE(DoNotChange[[#This Row],[RI_IQ1]],DoNotChange[[#This Row],[RI_IQ2]],DoNotChange[[#This Row],[RI_IQ3]]),"ERROR")</f>
        <v>5.849213262886145E-3</v>
      </c>
      <c r="Z150" s="93" t="str">
        <f>DoNotChange[[#This Row],[Community]]</f>
        <v xml:space="preserve">Karluk  </v>
      </c>
      <c r="AA150" s="84">
        <f>IF(DoNotChange[[#This Row],[SNAP_PercentagePoints]]&gt;20%,1, IF(DoNotChange[[#This Row],[SNAP_PercentagePoints]]&lt;=10%, 3, 2))</f>
        <v>1</v>
      </c>
      <c r="AB150" s="93" t="str">
        <f>DoNotChange[[#This Row],[Community]]</f>
        <v xml:space="preserve">Karluk  </v>
      </c>
      <c r="AC150" s="84">
        <f>IF(DoNotChange[[#This Row],[Poverty_PercentagePoints]]&gt;20%,1, IF(DoNotChange[[#This Row],[Poverty_PercentagePoints]]&lt;=10%, 3, 2))</f>
        <v>3</v>
      </c>
      <c r="AD150" s="93" t="str">
        <f>DoNotChange[[#This Row],[Community]]</f>
        <v xml:space="preserve">Karluk  </v>
      </c>
      <c r="AE150" s="84">
        <f>IF(DoNotChange[[#This Row],[FTE_PercentagePoints]]&lt;=30%,1, IF(DoNotChange[[#This Row],[FTE_PercentagePoints]]&gt;50%, 3, 2))</f>
        <v>3</v>
      </c>
      <c r="AF150" s="93" t="str">
        <f>DoNotChange[[#This Row],[Community]]</f>
        <v xml:space="preserve">Karluk  </v>
      </c>
      <c r="AG150" s="86">
        <f>AVERAGE(DoNotChange[[#This Row],[SNAP_FCI]],DoNotChange[[#This Row],[Poverty_FCI]],DoNotChange[[#This Row],[FTE_FCI]])</f>
        <v>2.3333333333333335</v>
      </c>
      <c r="AH150" s="112"/>
      <c r="AI150" s="86">
        <f>IF(DoNotChange[[#This Row],[Village_FCI]]&gt;2.5, 0.24, IF(DoNotChange[[#This Row],[Village_FCI]]&lt;=1.5, 0.06, 0.15))</f>
        <v>0.15</v>
      </c>
      <c r="AJ150" s="86">
        <f>IF(DoNotChange[[#This Row],[Village_FCI]]&gt;2.5, 0.15, IF(DoNotChange[[#This Row],[Village_FCI]]&lt;=1.5, "FALSE", 0.06))</f>
        <v>0.06</v>
      </c>
      <c r="AK150" s="115">
        <f>(1/DoNotChange[[#This Row],[IQ1_Average]]+1/DoNotChange[[#This Row],[IQ2_Average]]+1/DoNotChange[[#This Row],[IQ3_Average]])</f>
        <v>5.8492132628861441E-5</v>
      </c>
      <c r="AL15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50" s="84">
        <f>ROUND(DoNotChange[[#This Row],[MediumBurden
Threshold_Calc]],1)</f>
        <v>213.7</v>
      </c>
      <c r="AN150" s="88">
        <f>(DoNotChange[[#This Row],[3RI_Calculation
Medium]]/DoNotChange[[#This Row],[Y = 1/IQ1+1/IQ2+1/IQ3]])/12</f>
        <v>213.70395364644639</v>
      </c>
      <c r="AO150" s="88">
        <f>DoNotChange[[#This Row],[MediumBurden
Threshold_Calc]]*12</f>
        <v>2564.4474437573567</v>
      </c>
      <c r="AP150" s="137">
        <f>DoNotChange[[#This Row],[LowBurden
Annual]]/12</f>
        <v>85.481581458578546</v>
      </c>
      <c r="AQ150" s="88">
        <f>(DoNotChange[[#This Row],[3RI_Calculation
Low]]/DoNotChange[[#This Row],[Y = 1/IQ1+1/IQ2+1/IQ3]])</f>
        <v>1025.7789775029426</v>
      </c>
      <c r="AR150" s="95"/>
      <c r="AS150" s="93" t="str">
        <f>Table1422[[#This Row],[Community]]</f>
        <v xml:space="preserve">Karluk  </v>
      </c>
      <c r="AT150" s="87">
        <f>Table1422[[#This Row],[IQ1_Average]]</f>
        <v>32466.5</v>
      </c>
      <c r="AU150" s="93" t="str">
        <f>DoNotChange[[#This Row],[Community]]</f>
        <v xml:space="preserve">Karluk  </v>
      </c>
      <c r="AV150" s="96">
        <f>Table1422[[#This Row],[IQ2_Average]]</f>
        <v>69975</v>
      </c>
      <c r="AW150" s="93" t="str">
        <f>DoNotChange[[#This Row],[Community]]</f>
        <v xml:space="preserve">Karluk  </v>
      </c>
      <c r="AX150" s="97">
        <f>Table1422[[#This Row],[IQ3_Average]]</f>
        <v>74625</v>
      </c>
      <c r="AY150" s="93" t="str">
        <f>DoNotChange[[#This Row],[Community]]</f>
        <v xml:space="preserve">Karluk  </v>
      </c>
      <c r="AZ150" s="89">
        <f>Table1422[[#This Row],[SNAP_Average 
(Percentage Points)]]/100</f>
        <v>0.6127999999999999</v>
      </c>
      <c r="BA150" s="98" t="str">
        <f>DoNotChange[[#This Row],[Community]]</f>
        <v xml:space="preserve">Karluk  </v>
      </c>
      <c r="BB150" s="89">
        <f>Table1422[[#This Row],[Poverty_Average
(Percentage Points)]]/100</f>
        <v>3.5200000000000002E-2</v>
      </c>
      <c r="BC150" s="98" t="str">
        <f>DoNotChange[[#This Row],[Community]]</f>
        <v xml:space="preserve">Karluk  </v>
      </c>
      <c r="BD150" s="89">
        <f>Table1422[[#This Row],[Full Time Employment_Average
(Percentage Points)]]/100</f>
        <v>0.59419999999999995</v>
      </c>
    </row>
    <row r="151" spans="1:56" s="99" customFormat="1" x14ac:dyDescent="0.25">
      <c r="A151" s="93" t="str">
        <f>DoNotChange[[#This Row],[Community]]</f>
        <v xml:space="preserve">Kasaan </v>
      </c>
      <c r="B15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51" s="93" t="str">
        <f>DoNotChange[[#This Row],[Community]]</f>
        <v xml:space="preserve">Kasaan </v>
      </c>
      <c r="D151" s="109">
        <f>IFERROR(DoNotChange[[#This Row],[Medium Burden Threshold]],"Cannot Calculate")</f>
        <v>151.69999999999999</v>
      </c>
      <c r="E151" s="118" t="str">
        <f>DoNotChange[[#This Row],[Community]]</f>
        <v xml:space="preserve">Kasaan </v>
      </c>
      <c r="F151" s="109">
        <f>IFERROR(DoNotChange[[#This Row],[MediumBurden
Annual]], "Cannot Calculate")</f>
        <v>1820.5692690368383</v>
      </c>
      <c r="G151" s="93" t="str">
        <f>DoNotChange[[#This Row],[Community]]</f>
        <v xml:space="preserve">Kasaan </v>
      </c>
      <c r="H151" s="140">
        <f>IFERROR(DoNotChange[[#This Row],[LowBurden
Threshold]],"Any fee will be at least a medium burden")</f>
        <v>60.685642301227936</v>
      </c>
      <c r="I151" s="118" t="str">
        <f>DoNotChange[[#This Row],[Community]]</f>
        <v xml:space="preserve">Kasaan </v>
      </c>
      <c r="J151" s="109">
        <f>IFERROR(DoNotChange[[#This Row],[LowBurden
Annual]], "Any fee will be at least a medium burden")</f>
        <v>728.22770761473521</v>
      </c>
      <c r="K151" s="93" t="str">
        <f>DoNotChange[[#This Row],[Community]]</f>
        <v xml:space="preserve">Kasaan </v>
      </c>
      <c r="L151" s="102">
        <f>Table1422[[#This Row],[Monthly Fees]]</f>
        <v>100</v>
      </c>
      <c r="M151" s="93" t="str">
        <f>DoNotChange[[#This Row],[Community]]</f>
        <v xml:space="preserve">Kasaan </v>
      </c>
      <c r="N151" s="102">
        <f>DoNotChange[[#This Row],[Monthly_Fees]]*12</f>
        <v>1200</v>
      </c>
      <c r="O151" s="93" t="str">
        <f>DoNotChange[[#This Row],[Community]]</f>
        <v xml:space="preserve">Kasaan </v>
      </c>
      <c r="P151" s="94" t="str">
        <f>Table1422[[#This Row],[Notes]]</f>
        <v xml:space="preserve">This is the reported user fee for this community for piped drinking water for residents. Commercial/dock fee is $105.38, seniors are charged $81.68 and religious affiliates $27.50.  </v>
      </c>
      <c r="Q151" s="95"/>
      <c r="R151" s="93" t="str">
        <f>DoNotChange[[#This Row],[Community]]</f>
        <v xml:space="preserve">Kasaan </v>
      </c>
      <c r="S151" s="85">
        <f>IF(DoNotChange[[#This Row],[Annual_Fees]]/DoNotChange[[#This Row],[IQ1_Average]]&gt;0, DoNotChange[[#This Row],[Annual_Fees]]/DoNotChange[[#This Row],[IQ1_Average]], "Do not know fees")</f>
        <v>6.741573033707865E-2</v>
      </c>
      <c r="T151" s="93" t="str">
        <f>DoNotChange[[#This Row],[Community]]</f>
        <v xml:space="preserve">Kasaan </v>
      </c>
      <c r="U151" s="85">
        <f>IF(DoNotChange[[#This Row],[Annual_Fees]]/DoNotChange[[#This Row],[IQ2_Average]]&gt;0, DoNotChange[[#This Row],[Annual_Fees]]/DoNotChange[[#This Row],[IQ2_Average]], "Do not know fees")</f>
        <v>1.8163434584390344E-2</v>
      </c>
      <c r="V151" s="93" t="str">
        <f>DoNotChange[[#This Row],[Community]]</f>
        <v xml:space="preserve">Kasaan </v>
      </c>
      <c r="W151" s="85">
        <f>IF(DoNotChange[[#This Row],[Annual_Fees]]/DoNotChange[[#This Row],[IQ3_Average]]&gt;0,DoNotChange[[#This Row],[Annual_Fees]]/DoNotChange[[#This Row],[IQ3_Average]], "Do not know fees")</f>
        <v>1.3291008854027064E-2</v>
      </c>
      <c r="X151" s="93" t="str">
        <f>DoNotChange[[#This Row],[Community]]</f>
        <v xml:space="preserve">Kasaan </v>
      </c>
      <c r="Y151" s="85">
        <f>IFERROR(AVERAGE(DoNotChange[[#This Row],[RI_IQ1]],DoNotChange[[#This Row],[RI_IQ2]],DoNotChange[[#This Row],[RI_IQ3]]),"ERROR")</f>
        <v>3.2956724591832021E-2</v>
      </c>
      <c r="Z151" s="93" t="str">
        <f>DoNotChange[[#This Row],[Community]]</f>
        <v xml:space="preserve">Kasaan </v>
      </c>
      <c r="AA151" s="84">
        <f>IF(DoNotChange[[#This Row],[SNAP_PercentagePoints]]&gt;20%,1, IF(DoNotChange[[#This Row],[SNAP_PercentagePoints]]&lt;=10%, 3, 2))</f>
        <v>3</v>
      </c>
      <c r="AB151" s="93" t="str">
        <f>DoNotChange[[#This Row],[Community]]</f>
        <v xml:space="preserve">Kasaan </v>
      </c>
      <c r="AC151" s="84">
        <f>IF(DoNotChange[[#This Row],[Poverty_PercentagePoints]]&gt;20%,1, IF(DoNotChange[[#This Row],[Poverty_PercentagePoints]]&lt;=10%, 3, 2))</f>
        <v>1</v>
      </c>
      <c r="AD151" s="93" t="str">
        <f>DoNotChange[[#This Row],[Community]]</f>
        <v xml:space="preserve">Kasaan </v>
      </c>
      <c r="AE151" s="84">
        <f>IF(DoNotChange[[#This Row],[FTE_PercentagePoints]]&lt;=30%,1, IF(DoNotChange[[#This Row],[FTE_PercentagePoints]]&gt;50%, 3, 2))</f>
        <v>3</v>
      </c>
      <c r="AF151" s="93" t="str">
        <f>DoNotChange[[#This Row],[Community]]</f>
        <v xml:space="preserve">Kasaan </v>
      </c>
      <c r="AG151" s="86">
        <f>AVERAGE(DoNotChange[[#This Row],[SNAP_FCI]],DoNotChange[[#This Row],[Poverty_FCI]],DoNotChange[[#This Row],[FTE_FCI]])</f>
        <v>2.3333333333333335</v>
      </c>
      <c r="AH151" s="112"/>
      <c r="AI151" s="86">
        <f>IF(DoNotChange[[#This Row],[Village_FCI]]&gt;2.5, 0.24, IF(DoNotChange[[#This Row],[Village_FCI]]&lt;=1.5, 0.06, 0.15))</f>
        <v>0.15</v>
      </c>
      <c r="AJ151" s="86">
        <f>IF(DoNotChange[[#This Row],[Village_FCI]]&gt;2.5, 0.15, IF(DoNotChange[[#This Row],[Village_FCI]]&lt;=1.5, "FALSE", 0.06))</f>
        <v>0.06</v>
      </c>
      <c r="AK151" s="115">
        <f>(1/DoNotChange[[#This Row],[IQ1_Average]]+1/DoNotChange[[#This Row],[IQ2_Average]]+1/DoNotChange[[#This Row],[IQ3_Average]])</f>
        <v>8.2391811479580042E-5</v>
      </c>
      <c r="AL15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1" s="84">
        <f>ROUND(DoNotChange[[#This Row],[MediumBurden
Threshold_Calc]],1)</f>
        <v>151.69999999999999</v>
      </c>
      <c r="AN151" s="88">
        <f>(DoNotChange[[#This Row],[3RI_Calculation
Medium]]/DoNotChange[[#This Row],[Y = 1/IQ1+1/IQ2+1/IQ3]])/12</f>
        <v>151.71410575306984</v>
      </c>
      <c r="AO151" s="88">
        <f>DoNotChange[[#This Row],[MediumBurden
Threshold_Calc]]*12</f>
        <v>1820.5692690368383</v>
      </c>
      <c r="AP151" s="137">
        <f>DoNotChange[[#This Row],[LowBurden
Annual]]/12</f>
        <v>60.685642301227936</v>
      </c>
      <c r="AQ151" s="88">
        <f>(DoNotChange[[#This Row],[3RI_Calculation
Low]]/DoNotChange[[#This Row],[Y = 1/IQ1+1/IQ2+1/IQ3]])</f>
        <v>728.22770761473521</v>
      </c>
      <c r="AR151" s="95"/>
      <c r="AS151" s="93" t="str">
        <f>Table1422[[#This Row],[Community]]</f>
        <v xml:space="preserve">Kasaan </v>
      </c>
      <c r="AT151" s="87">
        <f>Table1422[[#This Row],[IQ1_Average]]</f>
        <v>17800</v>
      </c>
      <c r="AU151" s="93" t="str">
        <f>DoNotChange[[#This Row],[Community]]</f>
        <v xml:space="preserve">Kasaan </v>
      </c>
      <c r="AV151" s="96">
        <f>Table1422[[#This Row],[IQ2_Average]]</f>
        <v>66066.8</v>
      </c>
      <c r="AW151" s="93" t="str">
        <f>DoNotChange[[#This Row],[Community]]</f>
        <v xml:space="preserve">Kasaan </v>
      </c>
      <c r="AX151" s="97">
        <f>Table1422[[#This Row],[IQ3_Average]]</f>
        <v>90286.6</v>
      </c>
      <c r="AY151" s="93" t="str">
        <f>DoNotChange[[#This Row],[Community]]</f>
        <v xml:space="preserve">Kasaan </v>
      </c>
      <c r="AZ151" s="89">
        <f>Table1422[[#This Row],[SNAP_Average 
(Percentage Points)]]/100</f>
        <v>5.8800000000000005E-2</v>
      </c>
      <c r="BA151" s="98" t="str">
        <f>DoNotChange[[#This Row],[Community]]</f>
        <v xml:space="preserve">Kasaan </v>
      </c>
      <c r="BB151" s="89">
        <f>Table1422[[#This Row],[Poverty_Average
(Percentage Points)]]/100</f>
        <v>0.52820000000000011</v>
      </c>
      <c r="BC151" s="98" t="str">
        <f>DoNotChange[[#This Row],[Community]]</f>
        <v xml:space="preserve">Kasaan </v>
      </c>
      <c r="BD151" s="89">
        <f>Table1422[[#This Row],[Full Time Employment_Average
(Percentage Points)]]/100</f>
        <v>0.77900000000000003</v>
      </c>
    </row>
    <row r="152" spans="1:56" s="99" customFormat="1" x14ac:dyDescent="0.25">
      <c r="A152" s="93" t="str">
        <f>DoNotChange[[#This Row],[Community]]</f>
        <v xml:space="preserve">Kasigluk  </v>
      </c>
      <c r="B15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52" s="93" t="str">
        <f>DoNotChange[[#This Row],[Community]]</f>
        <v xml:space="preserve">Kasigluk  </v>
      </c>
      <c r="D152" s="109">
        <f>IFERROR(DoNotChange[[#This Row],[Medium Burden Threshold]],"Cannot Calculate")</f>
        <v>45.1</v>
      </c>
      <c r="E152" s="118" t="str">
        <f>DoNotChange[[#This Row],[Community]]</f>
        <v xml:space="preserve">Kasigluk  </v>
      </c>
      <c r="F152" s="109">
        <f>IFERROR(DoNotChange[[#This Row],[MediumBurden
Annual]], "Cannot Calculate")</f>
        <v>540.87019538521406</v>
      </c>
      <c r="G152" s="93" t="str">
        <f>DoNotChange[[#This Row],[Community]]</f>
        <v xml:space="preserve">Kasigluk  </v>
      </c>
      <c r="H152" s="140" t="str">
        <f>IFERROR(DoNotChange[[#This Row],[LowBurden
Threshold]],"Any fee will be at least a medium burden")</f>
        <v>Any fee will be at least a medium burden</v>
      </c>
      <c r="I152" s="118" t="str">
        <f>DoNotChange[[#This Row],[Community]]</f>
        <v xml:space="preserve">Kasigluk  </v>
      </c>
      <c r="J152" s="109" t="str">
        <f>IFERROR(DoNotChange[[#This Row],[LowBurden
Annual]], "Any fee will be at least a medium burden")</f>
        <v>Any fee will be at least a medium burden</v>
      </c>
      <c r="K152" s="93" t="str">
        <f>DoNotChange[[#This Row],[Community]]</f>
        <v xml:space="preserve">Kasigluk  </v>
      </c>
      <c r="L152" s="102">
        <f>Table1422[[#This Row],[Monthly Fees]]</f>
        <v>120</v>
      </c>
      <c r="M152" s="93" t="str">
        <f>DoNotChange[[#This Row],[Community]]</f>
        <v xml:space="preserve">Kasigluk  </v>
      </c>
      <c r="N152" s="102">
        <f>DoNotChange[[#This Row],[Monthly_Fees]]*12</f>
        <v>1440</v>
      </c>
      <c r="O152" s="93" t="str">
        <f>DoNotChange[[#This Row],[Community]]</f>
        <v xml:space="preserve">Kasigluk  </v>
      </c>
      <c r="P152" s="94" t="str">
        <f>Table1422[[#This Row],[Notes]]</f>
        <v xml:space="preserve">This is the reported user fee for this community for piped homes. Homes on flush and haul are charged $90/month.   </v>
      </c>
      <c r="Q152" s="95"/>
      <c r="R152" s="93" t="str">
        <f>DoNotChange[[#This Row],[Community]]</f>
        <v xml:space="preserve">Kasigluk  </v>
      </c>
      <c r="S152" s="85">
        <f>IF(DoNotChange[[#This Row],[Annual_Fees]]/DoNotChange[[#This Row],[IQ1_Average]]&gt;0, DoNotChange[[#This Row],[Annual_Fees]]/DoNotChange[[#This Row],[IQ1_Average]], "Do not know fees")</f>
        <v>8.7804878048780483E-2</v>
      </c>
      <c r="T152" s="93" t="str">
        <f>DoNotChange[[#This Row],[Community]]</f>
        <v xml:space="preserve">Kasigluk  </v>
      </c>
      <c r="U152" s="85">
        <f>IF(DoNotChange[[#This Row],[Annual_Fees]]/DoNotChange[[#This Row],[IQ2_Average]]&gt;0, DoNotChange[[#This Row],[Annual_Fees]]/DoNotChange[[#This Row],[IQ2_Average]], "Do not know fees")</f>
        <v>5.0646445604310572E-2</v>
      </c>
      <c r="V152" s="93" t="str">
        <f>DoNotChange[[#This Row],[Community]]</f>
        <v xml:space="preserve">Kasigluk  </v>
      </c>
      <c r="W152" s="85">
        <f>IF(DoNotChange[[#This Row],[Annual_Fees]]/DoNotChange[[#This Row],[IQ3_Average]]&gt;0,DoNotChange[[#This Row],[Annual_Fees]]/DoNotChange[[#This Row],[IQ3_Average]], "Do not know fees")</f>
        <v>2.1291255503937404E-2</v>
      </c>
      <c r="X152" s="93" t="str">
        <f>DoNotChange[[#This Row],[Community]]</f>
        <v xml:space="preserve">Kasigluk  </v>
      </c>
      <c r="Y152" s="85">
        <f>IFERROR(AVERAGE(DoNotChange[[#This Row],[RI_IQ1]],DoNotChange[[#This Row],[RI_IQ2]],DoNotChange[[#This Row],[RI_IQ3]]),"ERROR")</f>
        <v>5.3247526385676147E-2</v>
      </c>
      <c r="Z152" s="93" t="str">
        <f>DoNotChange[[#This Row],[Community]]</f>
        <v xml:space="preserve">Kasigluk  </v>
      </c>
      <c r="AA152" s="84">
        <f>IF(DoNotChange[[#This Row],[SNAP_PercentagePoints]]&gt;20%,1, IF(DoNotChange[[#This Row],[SNAP_PercentagePoints]]&lt;=10%, 3, 2))</f>
        <v>1</v>
      </c>
      <c r="AB152" s="93" t="str">
        <f>DoNotChange[[#This Row],[Community]]</f>
        <v xml:space="preserve">Kasigluk  </v>
      </c>
      <c r="AC152" s="84">
        <f>IF(DoNotChange[[#This Row],[Poverty_PercentagePoints]]&gt;20%,1, IF(DoNotChange[[#This Row],[Poverty_PercentagePoints]]&lt;=10%, 3, 2))</f>
        <v>1</v>
      </c>
      <c r="AD152" s="93" t="str">
        <f>DoNotChange[[#This Row],[Community]]</f>
        <v xml:space="preserve">Kasigluk  </v>
      </c>
      <c r="AE152" s="84">
        <f>IF(DoNotChange[[#This Row],[FTE_PercentagePoints]]&lt;=30%,1, IF(DoNotChange[[#This Row],[FTE_PercentagePoints]]&gt;50%, 3, 2))</f>
        <v>1</v>
      </c>
      <c r="AF152" s="93" t="str">
        <f>DoNotChange[[#This Row],[Community]]</f>
        <v xml:space="preserve">Kasigluk  </v>
      </c>
      <c r="AG152" s="86">
        <f>AVERAGE(DoNotChange[[#This Row],[SNAP_FCI]],DoNotChange[[#This Row],[Poverty_FCI]],DoNotChange[[#This Row],[FTE_FCI]])</f>
        <v>1</v>
      </c>
      <c r="AH152" s="112"/>
      <c r="AI152" s="86">
        <f>IF(DoNotChange[[#This Row],[Village_FCI]]&gt;2.5, 0.24, IF(DoNotChange[[#This Row],[Village_FCI]]&lt;=1.5, 0.06, 0.15))</f>
        <v>0.06</v>
      </c>
      <c r="AJ152" s="86" t="str">
        <f>IF(DoNotChange[[#This Row],[Village_FCI]]&gt;2.5, 0.15, IF(DoNotChange[[#This Row],[Village_FCI]]&lt;=1.5, "FALSE", 0.06))</f>
        <v>FALSE</v>
      </c>
      <c r="AK152" s="115">
        <f>(1/DoNotChange[[#This Row],[IQ1_Average]]+1/DoNotChange[[#This Row],[IQ2_Average]]+1/DoNotChange[[#This Row],[IQ3_Average]])</f>
        <v>1.1093234663682531E-4</v>
      </c>
      <c r="AL15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2" s="84">
        <f>ROUND(DoNotChange[[#This Row],[MediumBurden
Threshold_Calc]],1)</f>
        <v>45.1</v>
      </c>
      <c r="AN152" s="88">
        <f>(DoNotChange[[#This Row],[3RI_Calculation
Medium]]/DoNotChange[[#This Row],[Y = 1/IQ1+1/IQ2+1/IQ3]])/12</f>
        <v>45.072516282101169</v>
      </c>
      <c r="AO152" s="88">
        <f>DoNotChange[[#This Row],[MediumBurden
Threshold_Calc]]*12</f>
        <v>540.87019538521406</v>
      </c>
      <c r="AP152" s="137" t="e">
        <f>DoNotChange[[#This Row],[LowBurden
Annual]]/12</f>
        <v>#VALUE!</v>
      </c>
      <c r="AQ152" s="88" t="e">
        <f>(DoNotChange[[#This Row],[3RI_Calculation
Low]]/DoNotChange[[#This Row],[Y = 1/IQ1+1/IQ2+1/IQ3]])</f>
        <v>#VALUE!</v>
      </c>
      <c r="AR152" s="95"/>
      <c r="AS152" s="93" t="str">
        <f>Table1422[[#This Row],[Community]]</f>
        <v xml:space="preserve">Kasigluk  </v>
      </c>
      <c r="AT152" s="87">
        <f>Table1422[[#This Row],[IQ1_Average]]</f>
        <v>16400</v>
      </c>
      <c r="AU152" s="93" t="str">
        <f>DoNotChange[[#This Row],[Community]]</f>
        <v xml:space="preserve">Kasigluk  </v>
      </c>
      <c r="AV152" s="96">
        <f>Table1422[[#This Row],[IQ2_Average]]</f>
        <v>28432.400000000001</v>
      </c>
      <c r="AW152" s="93" t="str">
        <f>DoNotChange[[#This Row],[Community]]</f>
        <v xml:space="preserve">Kasigluk  </v>
      </c>
      <c r="AX152" s="97">
        <f>Table1422[[#This Row],[IQ3_Average]]</f>
        <v>67633.399999999994</v>
      </c>
      <c r="AY152" s="93" t="str">
        <f>DoNotChange[[#This Row],[Community]]</f>
        <v xml:space="preserve">Kasigluk  </v>
      </c>
      <c r="AZ152" s="89">
        <f>Table1422[[#This Row],[SNAP_Average 
(Percentage Points)]]/100</f>
        <v>0.65679999999999994</v>
      </c>
      <c r="BA152" s="98" t="str">
        <f>DoNotChange[[#This Row],[Community]]</f>
        <v xml:space="preserve">Kasigluk  </v>
      </c>
      <c r="BB152" s="89">
        <f>Table1422[[#This Row],[Poverty_Average
(Percentage Points)]]/100</f>
        <v>0.55820000000000003</v>
      </c>
      <c r="BC152" s="98" t="str">
        <f>DoNotChange[[#This Row],[Community]]</f>
        <v xml:space="preserve">Kasigluk  </v>
      </c>
      <c r="BD152" s="89">
        <f>Table1422[[#This Row],[Full Time Employment_Average
(Percentage Points)]]/100</f>
        <v>0.20699999999999999</v>
      </c>
    </row>
    <row r="153" spans="1:56" s="99" customFormat="1" x14ac:dyDescent="0.25">
      <c r="A153" s="93" t="str">
        <f>DoNotChange[[#This Row],[Community]]</f>
        <v xml:space="preserve">Kasilof  </v>
      </c>
      <c r="B15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3" s="93" t="str">
        <f>DoNotChange[[#This Row],[Community]]</f>
        <v xml:space="preserve">Kasilof  </v>
      </c>
      <c r="D153" s="109">
        <f>IFERROR(DoNotChange[[#This Row],[Medium Burden Threshold]],"Cannot Calculate")</f>
        <v>306.3</v>
      </c>
      <c r="E153" s="118" t="str">
        <f>DoNotChange[[#This Row],[Community]]</f>
        <v xml:space="preserve">Kasilof  </v>
      </c>
      <c r="F153" s="109">
        <f>IFERROR(DoNotChange[[#This Row],[MediumBurden
Annual]], "Cannot Calculate")</f>
        <v>3675.2145030559905</v>
      </c>
      <c r="G153" s="93" t="str">
        <f>DoNotChange[[#This Row],[Community]]</f>
        <v xml:space="preserve">Kasilof  </v>
      </c>
      <c r="H153" s="140">
        <f>IFERROR(DoNotChange[[#This Row],[LowBurden
Threshold]],"Any fee will be at least a medium burden")</f>
        <v>191.41742203416615</v>
      </c>
      <c r="I153" s="118" t="str">
        <f>DoNotChange[[#This Row],[Community]]</f>
        <v xml:space="preserve">Kasilof  </v>
      </c>
      <c r="J153" s="109">
        <f>IFERROR(DoNotChange[[#This Row],[LowBurden
Annual]], "Any fee will be at least a medium burden")</f>
        <v>2297.0090644099937</v>
      </c>
      <c r="K153" s="93" t="str">
        <f>DoNotChange[[#This Row],[Community]]</f>
        <v xml:space="preserve">Kasilof  </v>
      </c>
      <c r="L153" s="102">
        <f>Table1422[[#This Row],[Monthly Fees]]</f>
        <v>0</v>
      </c>
      <c r="M153" s="93" t="str">
        <f>DoNotChange[[#This Row],[Community]]</f>
        <v xml:space="preserve">Kasilof  </v>
      </c>
      <c r="N153" s="102">
        <f>DoNotChange[[#This Row],[Monthly_Fees]]*12</f>
        <v>0</v>
      </c>
      <c r="O153" s="93" t="str">
        <f>DoNotChange[[#This Row],[Community]]</f>
        <v xml:space="preserve">Kasilof  </v>
      </c>
      <c r="P153" s="94" t="str">
        <f>Table1422[[#This Row],[Notes]]</f>
        <v>The water and sewer charges are unknown</v>
      </c>
      <c r="Q153" s="95"/>
      <c r="R153" s="93" t="str">
        <f>DoNotChange[[#This Row],[Community]]</f>
        <v xml:space="preserve">Kasilof  </v>
      </c>
      <c r="S153" s="85" t="str">
        <f>IF(DoNotChange[[#This Row],[Annual_Fees]]/DoNotChange[[#This Row],[IQ1_Average]]&gt;0, DoNotChange[[#This Row],[Annual_Fees]]/DoNotChange[[#This Row],[IQ1_Average]], "Do not know fees")</f>
        <v>Do not know fees</v>
      </c>
      <c r="T153" s="93" t="str">
        <f>DoNotChange[[#This Row],[Community]]</f>
        <v xml:space="preserve">Kasilof  </v>
      </c>
      <c r="U153" s="85" t="str">
        <f>IF(DoNotChange[[#This Row],[Annual_Fees]]/DoNotChange[[#This Row],[IQ2_Average]]&gt;0, DoNotChange[[#This Row],[Annual_Fees]]/DoNotChange[[#This Row],[IQ2_Average]], "Do not know fees")</f>
        <v>Do not know fees</v>
      </c>
      <c r="V153" s="93" t="str">
        <f>DoNotChange[[#This Row],[Community]]</f>
        <v xml:space="preserve">Kasilof  </v>
      </c>
      <c r="W153" s="85" t="str">
        <f>IF(DoNotChange[[#This Row],[Annual_Fees]]/DoNotChange[[#This Row],[IQ3_Average]]&gt;0,DoNotChange[[#This Row],[Annual_Fees]]/DoNotChange[[#This Row],[IQ3_Average]], "Do not know fees")</f>
        <v>Do not know fees</v>
      </c>
      <c r="X153" s="93" t="str">
        <f>DoNotChange[[#This Row],[Community]]</f>
        <v xml:space="preserve">Kasilof  </v>
      </c>
      <c r="Y153" s="85" t="str">
        <f>IFERROR(AVERAGE(DoNotChange[[#This Row],[RI_IQ1]],DoNotChange[[#This Row],[RI_IQ2]],DoNotChange[[#This Row],[RI_IQ3]]),"ERROR")</f>
        <v>ERROR</v>
      </c>
      <c r="Z153" s="93" t="str">
        <f>DoNotChange[[#This Row],[Community]]</f>
        <v xml:space="preserve">Kasilof  </v>
      </c>
      <c r="AA153" s="84">
        <f>IF(DoNotChange[[#This Row],[SNAP_PercentagePoints]]&gt;20%,1, IF(DoNotChange[[#This Row],[SNAP_PercentagePoints]]&lt;=10%, 3, 2))</f>
        <v>3</v>
      </c>
      <c r="AB153" s="93" t="str">
        <f>DoNotChange[[#This Row],[Community]]</f>
        <v xml:space="preserve">Kasilof  </v>
      </c>
      <c r="AC153" s="84">
        <f>IF(DoNotChange[[#This Row],[Poverty_PercentagePoints]]&gt;20%,1, IF(DoNotChange[[#This Row],[Poverty_PercentagePoints]]&lt;=10%, 3, 2))</f>
        <v>2</v>
      </c>
      <c r="AD153" s="93" t="str">
        <f>DoNotChange[[#This Row],[Community]]</f>
        <v xml:space="preserve">Kasilof  </v>
      </c>
      <c r="AE153" s="84">
        <f>IF(DoNotChange[[#This Row],[FTE_PercentagePoints]]&lt;=30%,1, IF(DoNotChange[[#This Row],[FTE_PercentagePoints]]&gt;50%, 3, 2))</f>
        <v>3</v>
      </c>
      <c r="AF153" s="93" t="str">
        <f>DoNotChange[[#This Row],[Community]]</f>
        <v xml:space="preserve">Kasilof  </v>
      </c>
      <c r="AG153" s="86">
        <f>AVERAGE(DoNotChange[[#This Row],[SNAP_FCI]],DoNotChange[[#This Row],[Poverty_FCI]],DoNotChange[[#This Row],[FTE_FCI]])</f>
        <v>2.6666666666666665</v>
      </c>
      <c r="AH153" s="112"/>
      <c r="AI153" s="86">
        <f>IF(DoNotChange[[#This Row],[Village_FCI]]&gt;2.5, 0.24, IF(DoNotChange[[#This Row],[Village_FCI]]&lt;=1.5, 0.06, 0.15))</f>
        <v>0.24</v>
      </c>
      <c r="AJ153" s="86">
        <f>IF(DoNotChange[[#This Row],[Village_FCI]]&gt;2.5, 0.15, IF(DoNotChange[[#This Row],[Village_FCI]]&lt;=1.5, "FALSE", 0.06))</f>
        <v>0.15</v>
      </c>
      <c r="AK153" s="115">
        <f>(1/DoNotChange[[#This Row],[IQ1_Average]]+1/DoNotChange[[#This Row],[IQ2_Average]]+1/DoNotChange[[#This Row],[IQ3_Average]])</f>
        <v>6.5302310872042104E-5</v>
      </c>
      <c r="AL15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53" s="84">
        <f>ROUND(DoNotChange[[#This Row],[MediumBurden
Threshold_Calc]],1)</f>
        <v>306.3</v>
      </c>
      <c r="AN153" s="88">
        <f>(DoNotChange[[#This Row],[3RI_Calculation
Medium]]/DoNotChange[[#This Row],[Y = 1/IQ1+1/IQ2+1/IQ3]])/12</f>
        <v>306.26787525466585</v>
      </c>
      <c r="AO153" s="88">
        <f>DoNotChange[[#This Row],[MediumBurden
Threshold_Calc]]*12</f>
        <v>3675.2145030559905</v>
      </c>
      <c r="AP153" s="137">
        <f>DoNotChange[[#This Row],[LowBurden
Annual]]/12</f>
        <v>191.41742203416615</v>
      </c>
      <c r="AQ153" s="88">
        <f>(DoNotChange[[#This Row],[3RI_Calculation
Low]]/DoNotChange[[#This Row],[Y = 1/IQ1+1/IQ2+1/IQ3]])</f>
        <v>2297.0090644099937</v>
      </c>
      <c r="AR153" s="95"/>
      <c r="AS153" s="93" t="str">
        <f>Table1422[[#This Row],[Community]]</f>
        <v xml:space="preserve">Kasilof  </v>
      </c>
      <c r="AT153" s="87">
        <f>Table1422[[#This Row],[IQ1_Average]]</f>
        <v>22889</v>
      </c>
      <c r="AU153" s="93" t="str">
        <f>DoNotChange[[#This Row],[Community]]</f>
        <v xml:space="preserve">Kasilof  </v>
      </c>
      <c r="AV153" s="96">
        <f>Table1422[[#This Row],[IQ2_Average]]</f>
        <v>92029.666666666672</v>
      </c>
      <c r="AW153" s="93" t="str">
        <f>DoNotChange[[#This Row],[Community]]</f>
        <v xml:space="preserve">Kasilof  </v>
      </c>
      <c r="AX153" s="97">
        <f>Table1422[[#This Row],[IQ3_Average]]</f>
        <v>93048</v>
      </c>
      <c r="AY153" s="93" t="str">
        <f>DoNotChange[[#This Row],[Community]]</f>
        <v xml:space="preserve">Kasilof  </v>
      </c>
      <c r="AZ153" s="89">
        <f>Table1422[[#This Row],[SNAP_Average 
(Percentage Points)]]/100</f>
        <v>9.98E-2</v>
      </c>
      <c r="BA153" s="98" t="str">
        <f>DoNotChange[[#This Row],[Community]]</f>
        <v xml:space="preserve">Kasilof  </v>
      </c>
      <c r="BB153" s="89">
        <f>Table1422[[#This Row],[Poverty_Average
(Percentage Points)]]/100</f>
        <v>0.14000000000000001</v>
      </c>
      <c r="BC153" s="98" t="str">
        <f>DoNotChange[[#This Row],[Community]]</f>
        <v xml:space="preserve">Kasilof  </v>
      </c>
      <c r="BD153" s="89">
        <f>Table1422[[#This Row],[Full Time Employment_Average
(Percentage Points)]]/100</f>
        <v>0.60760000000000003</v>
      </c>
    </row>
    <row r="154" spans="1:56" s="99" customFormat="1" x14ac:dyDescent="0.25">
      <c r="A154" s="93" t="str">
        <f>DoNotChange[[#This Row],[Community]]</f>
        <v xml:space="preserve">Kenai </v>
      </c>
      <c r="B15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4" s="93" t="str">
        <f>DoNotChange[[#This Row],[Community]]</f>
        <v xml:space="preserve">Kenai </v>
      </c>
      <c r="D154" s="109">
        <f>IFERROR(DoNotChange[[#This Row],[Medium Burden Threshold]],"Cannot Calculate")</f>
        <v>199.6</v>
      </c>
      <c r="E154" s="118" t="str">
        <f>DoNotChange[[#This Row],[Community]]</f>
        <v xml:space="preserve">Kenai </v>
      </c>
      <c r="F154" s="109">
        <f>IFERROR(DoNotChange[[#This Row],[MediumBurden
Annual]], "Cannot Calculate")</f>
        <v>2395.062753781544</v>
      </c>
      <c r="G154" s="93" t="str">
        <f>DoNotChange[[#This Row],[Community]]</f>
        <v xml:space="preserve">Kenai </v>
      </c>
      <c r="H154" s="140">
        <f>IFERROR(DoNotChange[[#This Row],[LowBurden
Threshold]],"Any fee will be at least a medium burden")</f>
        <v>79.835425126051462</v>
      </c>
      <c r="I154" s="118" t="str">
        <f>DoNotChange[[#This Row],[Community]]</f>
        <v xml:space="preserve">Kenai </v>
      </c>
      <c r="J154" s="109">
        <f>IFERROR(DoNotChange[[#This Row],[LowBurden
Annual]], "Any fee will be at least a medium burden")</f>
        <v>958.02510151261754</v>
      </c>
      <c r="K154" s="93" t="str">
        <f>DoNotChange[[#This Row],[Community]]</f>
        <v xml:space="preserve">Kenai </v>
      </c>
      <c r="L154" s="102">
        <f>Table1422[[#This Row],[Monthly Fees]]</f>
        <v>0</v>
      </c>
      <c r="M154" s="93" t="str">
        <f>DoNotChange[[#This Row],[Community]]</f>
        <v xml:space="preserve">Kenai </v>
      </c>
      <c r="N154" s="102">
        <f>DoNotChange[[#This Row],[Monthly_Fees]]*12</f>
        <v>0</v>
      </c>
      <c r="O154" s="93" t="str">
        <f>DoNotChange[[#This Row],[Community]]</f>
        <v xml:space="preserve">Kenai </v>
      </c>
      <c r="P154" s="94" t="str">
        <f>Table1422[[#This Row],[Notes]]</f>
        <v>The water and sewer charges are unknown</v>
      </c>
      <c r="Q154" s="95"/>
      <c r="R154" s="93" t="str">
        <f>DoNotChange[[#This Row],[Community]]</f>
        <v xml:space="preserve">Kenai </v>
      </c>
      <c r="S154" s="85" t="str">
        <f>IF(DoNotChange[[#This Row],[Annual_Fees]]/DoNotChange[[#This Row],[IQ1_Average]]&gt;0, DoNotChange[[#This Row],[Annual_Fees]]/DoNotChange[[#This Row],[IQ1_Average]], "Do not know fees")</f>
        <v>Do not know fees</v>
      </c>
      <c r="T154" s="93" t="str">
        <f>DoNotChange[[#This Row],[Community]]</f>
        <v xml:space="preserve">Kenai </v>
      </c>
      <c r="U154" s="85" t="str">
        <f>IF(DoNotChange[[#This Row],[Annual_Fees]]/DoNotChange[[#This Row],[IQ2_Average]]&gt;0, DoNotChange[[#This Row],[Annual_Fees]]/DoNotChange[[#This Row],[IQ2_Average]], "Do not know fees")</f>
        <v>Do not know fees</v>
      </c>
      <c r="V154" s="93" t="str">
        <f>DoNotChange[[#This Row],[Community]]</f>
        <v xml:space="preserve">Kenai </v>
      </c>
      <c r="W154" s="85" t="str">
        <f>IF(DoNotChange[[#This Row],[Annual_Fees]]/DoNotChange[[#This Row],[IQ3_Average]]&gt;0,DoNotChange[[#This Row],[Annual_Fees]]/DoNotChange[[#This Row],[IQ3_Average]], "Do not know fees")</f>
        <v>Do not know fees</v>
      </c>
      <c r="X154" s="93" t="str">
        <f>DoNotChange[[#This Row],[Community]]</f>
        <v xml:space="preserve">Kenai </v>
      </c>
      <c r="Y154" s="85" t="str">
        <f>IFERROR(AVERAGE(DoNotChange[[#This Row],[RI_IQ1]],DoNotChange[[#This Row],[RI_IQ2]],DoNotChange[[#This Row],[RI_IQ3]]),"ERROR")</f>
        <v>ERROR</v>
      </c>
      <c r="Z154" s="93" t="str">
        <f>DoNotChange[[#This Row],[Community]]</f>
        <v xml:space="preserve">Kenai </v>
      </c>
      <c r="AA154" s="84">
        <f>IF(DoNotChange[[#This Row],[SNAP_PercentagePoints]]&gt;20%,1, IF(DoNotChange[[#This Row],[SNAP_PercentagePoints]]&lt;=10%, 3, 2))</f>
        <v>2</v>
      </c>
      <c r="AB154" s="93" t="str">
        <f>DoNotChange[[#This Row],[Community]]</f>
        <v xml:space="preserve">Kenai </v>
      </c>
      <c r="AC154" s="84">
        <f>IF(DoNotChange[[#This Row],[Poverty_PercentagePoints]]&gt;20%,1, IF(DoNotChange[[#This Row],[Poverty_PercentagePoints]]&lt;=10%, 3, 2))</f>
        <v>1</v>
      </c>
      <c r="AD154" s="93" t="str">
        <f>DoNotChange[[#This Row],[Community]]</f>
        <v xml:space="preserve">Kenai </v>
      </c>
      <c r="AE154" s="84">
        <f>IF(DoNotChange[[#This Row],[FTE_PercentagePoints]]&lt;=30%,1, IF(DoNotChange[[#This Row],[FTE_PercentagePoints]]&gt;50%, 3, 2))</f>
        <v>3</v>
      </c>
      <c r="AF154" s="93" t="str">
        <f>DoNotChange[[#This Row],[Community]]</f>
        <v xml:space="preserve">Kenai </v>
      </c>
      <c r="AG154" s="86">
        <f>AVERAGE(DoNotChange[[#This Row],[SNAP_FCI]],DoNotChange[[#This Row],[Poverty_FCI]],DoNotChange[[#This Row],[FTE_FCI]])</f>
        <v>2</v>
      </c>
      <c r="AH154" s="112"/>
      <c r="AI154" s="86">
        <f>IF(DoNotChange[[#This Row],[Village_FCI]]&gt;2.5, 0.24, IF(DoNotChange[[#This Row],[Village_FCI]]&lt;=1.5, 0.06, 0.15))</f>
        <v>0.15</v>
      </c>
      <c r="AJ154" s="86">
        <f>IF(DoNotChange[[#This Row],[Village_FCI]]&gt;2.5, 0.15, IF(DoNotChange[[#This Row],[Village_FCI]]&lt;=1.5, "FALSE", 0.06))</f>
        <v>0.06</v>
      </c>
      <c r="AK154" s="115">
        <f>(1/DoNotChange[[#This Row],[IQ1_Average]]+1/DoNotChange[[#This Row],[IQ2_Average]]+1/DoNotChange[[#This Row],[IQ3_Average]])</f>
        <v>6.2628839166391903E-5</v>
      </c>
      <c r="AL15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4" s="84">
        <f>ROUND(DoNotChange[[#This Row],[MediumBurden
Threshold_Calc]],1)</f>
        <v>199.6</v>
      </c>
      <c r="AN154" s="88">
        <f>(DoNotChange[[#This Row],[3RI_Calculation
Medium]]/DoNotChange[[#This Row],[Y = 1/IQ1+1/IQ2+1/IQ3]])/12</f>
        <v>199.58856281512865</v>
      </c>
      <c r="AO154" s="88">
        <f>DoNotChange[[#This Row],[MediumBurden
Threshold_Calc]]*12</f>
        <v>2395.062753781544</v>
      </c>
      <c r="AP154" s="137">
        <f>DoNotChange[[#This Row],[LowBurden
Annual]]/12</f>
        <v>79.835425126051462</v>
      </c>
      <c r="AQ154" s="88">
        <f>(DoNotChange[[#This Row],[3RI_Calculation
Low]]/DoNotChange[[#This Row],[Y = 1/IQ1+1/IQ2+1/IQ3]])</f>
        <v>958.02510151261754</v>
      </c>
      <c r="AR154" s="95"/>
      <c r="AS154" s="93" t="str">
        <f>Table1422[[#This Row],[Community]]</f>
        <v xml:space="preserve">Kenai </v>
      </c>
      <c r="AT154" s="87">
        <f>Table1422[[#This Row],[IQ1_Average]]</f>
        <v>29131</v>
      </c>
      <c r="AU154" s="93" t="str">
        <f>DoNotChange[[#This Row],[Community]]</f>
        <v xml:space="preserve">Kenai </v>
      </c>
      <c r="AV154" s="96">
        <f>Table1422[[#This Row],[IQ2_Average]]</f>
        <v>59057.4</v>
      </c>
      <c r="AW154" s="93" t="str">
        <f>DoNotChange[[#This Row],[Community]]</f>
        <v xml:space="preserve">Kenai </v>
      </c>
      <c r="AX154" s="97">
        <f>Table1422[[#This Row],[IQ3_Average]]</f>
        <v>87962.6</v>
      </c>
      <c r="AY154" s="93" t="str">
        <f>DoNotChange[[#This Row],[Community]]</f>
        <v xml:space="preserve">Kenai </v>
      </c>
      <c r="AZ154" s="89">
        <f>Table1422[[#This Row],[SNAP_Average 
(Percentage Points)]]/100</f>
        <v>0.1202</v>
      </c>
      <c r="BA154" s="98" t="str">
        <f>DoNotChange[[#This Row],[Community]]</f>
        <v xml:space="preserve">Kenai </v>
      </c>
      <c r="BB154" s="89">
        <f>Table1422[[#This Row],[Poverty_Average
(Percentage Points)]]/100</f>
        <v>0.35100000000000003</v>
      </c>
      <c r="BC154" s="98" t="str">
        <f>DoNotChange[[#This Row],[Community]]</f>
        <v xml:space="preserve">Kenai </v>
      </c>
      <c r="BD154" s="89">
        <f>Table1422[[#This Row],[Full Time Employment_Average
(Percentage Points)]]/100</f>
        <v>0.56159999999999999</v>
      </c>
    </row>
    <row r="155" spans="1:56" s="99" customFormat="1" x14ac:dyDescent="0.25">
      <c r="A155" s="93" t="str">
        <f>DoNotChange[[#This Row],[Community]]</f>
        <v xml:space="preserve">Kenny Lake  </v>
      </c>
      <c r="B15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5" s="93" t="str">
        <f>DoNotChange[[#This Row],[Community]]</f>
        <v xml:space="preserve">Kenny Lake  </v>
      </c>
      <c r="D155" s="109">
        <f>IFERROR(DoNotChange[[#This Row],[Medium Burden Threshold]],"Cannot Calculate")</f>
        <v>116.4</v>
      </c>
      <c r="E155" s="118" t="str">
        <f>DoNotChange[[#This Row],[Community]]</f>
        <v xml:space="preserve">Kenny Lake  </v>
      </c>
      <c r="F155" s="109">
        <f>IFERROR(DoNotChange[[#This Row],[MediumBurden
Annual]], "Cannot Calculate")</f>
        <v>1397.0127740163198</v>
      </c>
      <c r="G155" s="93" t="str">
        <f>DoNotChange[[#This Row],[Community]]</f>
        <v xml:space="preserve">Kenny Lake  </v>
      </c>
      <c r="H155" s="140">
        <f>IFERROR(DoNotChange[[#This Row],[LowBurden
Threshold]],"Any fee will be at least a medium burden")</f>
        <v>46.567092467210664</v>
      </c>
      <c r="I155" s="118" t="str">
        <f>DoNotChange[[#This Row],[Community]]</f>
        <v xml:space="preserve">Kenny Lake  </v>
      </c>
      <c r="J155" s="109">
        <f>IFERROR(DoNotChange[[#This Row],[LowBurden
Annual]], "Any fee will be at least a medium burden")</f>
        <v>558.80510960652794</v>
      </c>
      <c r="K155" s="93" t="str">
        <f>DoNotChange[[#This Row],[Community]]</f>
        <v xml:space="preserve">Kenny Lake  </v>
      </c>
      <c r="L155" s="102">
        <f>Table1422[[#This Row],[Monthly Fees]]</f>
        <v>0</v>
      </c>
      <c r="M155" s="93" t="str">
        <f>DoNotChange[[#This Row],[Community]]</f>
        <v xml:space="preserve">Kenny Lake  </v>
      </c>
      <c r="N155" s="102">
        <f>DoNotChange[[#This Row],[Monthly_Fees]]*12</f>
        <v>0</v>
      </c>
      <c r="O155" s="93" t="str">
        <f>DoNotChange[[#This Row],[Community]]</f>
        <v xml:space="preserve">Kenny Lake  </v>
      </c>
      <c r="P155" s="94" t="str">
        <f>Table1422[[#This Row],[Notes]]</f>
        <v>The water and sewer charges are unknown</v>
      </c>
      <c r="Q155" s="95"/>
      <c r="R155" s="93" t="str">
        <f>DoNotChange[[#This Row],[Community]]</f>
        <v xml:space="preserve">Kenny Lake  </v>
      </c>
      <c r="S155" s="85" t="str">
        <f>IF(DoNotChange[[#This Row],[Annual_Fees]]/DoNotChange[[#This Row],[IQ1_Average]]&gt;0, DoNotChange[[#This Row],[Annual_Fees]]/DoNotChange[[#This Row],[IQ1_Average]], "Do not know fees")</f>
        <v>Do not know fees</v>
      </c>
      <c r="T155" s="93" t="str">
        <f>DoNotChange[[#This Row],[Community]]</f>
        <v xml:space="preserve">Kenny Lake  </v>
      </c>
      <c r="U155" s="85" t="str">
        <f>IF(DoNotChange[[#This Row],[Annual_Fees]]/DoNotChange[[#This Row],[IQ2_Average]]&gt;0, DoNotChange[[#This Row],[Annual_Fees]]/DoNotChange[[#This Row],[IQ2_Average]], "Do not know fees")</f>
        <v>Do not know fees</v>
      </c>
      <c r="V155" s="93" t="str">
        <f>DoNotChange[[#This Row],[Community]]</f>
        <v xml:space="preserve">Kenny Lake  </v>
      </c>
      <c r="W155" s="85" t="str">
        <f>IF(DoNotChange[[#This Row],[Annual_Fees]]/DoNotChange[[#This Row],[IQ3_Average]]&gt;0,DoNotChange[[#This Row],[Annual_Fees]]/DoNotChange[[#This Row],[IQ3_Average]], "Do not know fees")</f>
        <v>Do not know fees</v>
      </c>
      <c r="X155" s="93" t="str">
        <f>DoNotChange[[#This Row],[Community]]</f>
        <v xml:space="preserve">Kenny Lake  </v>
      </c>
      <c r="Y155" s="85" t="str">
        <f>IFERROR(AVERAGE(DoNotChange[[#This Row],[RI_IQ1]],DoNotChange[[#This Row],[RI_IQ2]],DoNotChange[[#This Row],[RI_IQ3]]),"ERROR")</f>
        <v>ERROR</v>
      </c>
      <c r="Z155" s="93" t="str">
        <f>DoNotChange[[#This Row],[Community]]</f>
        <v xml:space="preserve">Kenny Lake  </v>
      </c>
      <c r="AA155" s="84">
        <f>IF(DoNotChange[[#This Row],[SNAP_PercentagePoints]]&gt;20%,1, IF(DoNotChange[[#This Row],[SNAP_PercentagePoints]]&lt;=10%, 3, 2))</f>
        <v>1</v>
      </c>
      <c r="AB155" s="93" t="str">
        <f>DoNotChange[[#This Row],[Community]]</f>
        <v xml:space="preserve">Kenny Lake  </v>
      </c>
      <c r="AC155" s="84">
        <f>IF(DoNotChange[[#This Row],[Poverty_PercentagePoints]]&gt;20%,1, IF(DoNotChange[[#This Row],[Poverty_PercentagePoints]]&lt;=10%, 3, 2))</f>
        <v>2</v>
      </c>
      <c r="AD155" s="93" t="str">
        <f>DoNotChange[[#This Row],[Community]]</f>
        <v xml:space="preserve">Kenny Lake  </v>
      </c>
      <c r="AE155" s="84">
        <f>IF(DoNotChange[[#This Row],[FTE_PercentagePoints]]&lt;=30%,1, IF(DoNotChange[[#This Row],[FTE_PercentagePoints]]&gt;50%, 3, 2))</f>
        <v>3</v>
      </c>
      <c r="AF155" s="93" t="str">
        <f>DoNotChange[[#This Row],[Community]]</f>
        <v xml:space="preserve">Kenny Lake  </v>
      </c>
      <c r="AG155" s="86">
        <f>AVERAGE(DoNotChange[[#This Row],[SNAP_FCI]],DoNotChange[[#This Row],[Poverty_FCI]],DoNotChange[[#This Row],[FTE_FCI]])</f>
        <v>2</v>
      </c>
      <c r="AH155" s="112"/>
      <c r="AI155" s="86">
        <f>IF(DoNotChange[[#This Row],[Village_FCI]]&gt;2.5, 0.24, IF(DoNotChange[[#This Row],[Village_FCI]]&lt;=1.5, 0.06, 0.15))</f>
        <v>0.15</v>
      </c>
      <c r="AJ155" s="86">
        <f>IF(DoNotChange[[#This Row],[Village_FCI]]&gt;2.5, 0.15, IF(DoNotChange[[#This Row],[Village_FCI]]&lt;=1.5, "FALSE", 0.06))</f>
        <v>0.06</v>
      </c>
      <c r="AK155" s="115">
        <f>(1/DoNotChange[[#This Row],[IQ1_Average]]+1/DoNotChange[[#This Row],[IQ2_Average]]+1/DoNotChange[[#This Row],[IQ3_Average]])</f>
        <v>1.0737196022106503E-4</v>
      </c>
      <c r="AL15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5" s="84">
        <f>ROUND(DoNotChange[[#This Row],[MediumBurden
Threshold_Calc]],1)</f>
        <v>116.4</v>
      </c>
      <c r="AN155" s="88">
        <f>(DoNotChange[[#This Row],[3RI_Calculation
Medium]]/DoNotChange[[#This Row],[Y = 1/IQ1+1/IQ2+1/IQ3]])/12</f>
        <v>116.41773116802665</v>
      </c>
      <c r="AO155" s="88">
        <f>DoNotChange[[#This Row],[MediumBurden
Threshold_Calc]]*12</f>
        <v>1397.0127740163198</v>
      </c>
      <c r="AP155" s="137">
        <f>DoNotChange[[#This Row],[LowBurden
Annual]]/12</f>
        <v>46.567092467210664</v>
      </c>
      <c r="AQ155" s="88">
        <f>(DoNotChange[[#This Row],[3RI_Calculation
Low]]/DoNotChange[[#This Row],[Y = 1/IQ1+1/IQ2+1/IQ3]])</f>
        <v>558.80510960652794</v>
      </c>
      <c r="AR155" s="95"/>
      <c r="AS155" s="93" t="str">
        <f>Table1422[[#This Row],[Community]]</f>
        <v xml:space="preserve">Kenny Lake  </v>
      </c>
      <c r="AT155" s="87">
        <f>Table1422[[#This Row],[IQ1_Average]]</f>
        <v>19225.2</v>
      </c>
      <c r="AU155" s="93" t="str">
        <f>DoNotChange[[#This Row],[Community]]</f>
        <v xml:space="preserve">Kenny Lake  </v>
      </c>
      <c r="AV155" s="96">
        <f>Table1422[[#This Row],[IQ2_Average]]</f>
        <v>28833.200000000001</v>
      </c>
      <c r="AW155" s="93" t="str">
        <f>DoNotChange[[#This Row],[Community]]</f>
        <v xml:space="preserve">Kenny Lake  </v>
      </c>
      <c r="AX155" s="97">
        <f>Table1422[[#This Row],[IQ3_Average]]</f>
        <v>48368.4</v>
      </c>
      <c r="AY155" s="93" t="str">
        <f>DoNotChange[[#This Row],[Community]]</f>
        <v xml:space="preserve">Kenny Lake  </v>
      </c>
      <c r="AZ155" s="89">
        <f>Table1422[[#This Row],[SNAP_Average 
(Percentage Points)]]/100</f>
        <v>0.34739999999999993</v>
      </c>
      <c r="BA155" s="98" t="str">
        <f>DoNotChange[[#This Row],[Community]]</f>
        <v xml:space="preserve">Kenny Lake  </v>
      </c>
      <c r="BB155" s="89">
        <f>Table1422[[#This Row],[Poverty_Average
(Percentage Points)]]/100</f>
        <v>0.12240000000000001</v>
      </c>
      <c r="BC155" s="98" t="str">
        <f>DoNotChange[[#This Row],[Community]]</f>
        <v xml:space="preserve">Kenny Lake  </v>
      </c>
      <c r="BD155" s="89">
        <f>Table1422[[#This Row],[Full Time Employment_Average
(Percentage Points)]]/100</f>
        <v>0.69919999999999982</v>
      </c>
    </row>
    <row r="156" spans="1:56" s="99" customFormat="1" x14ac:dyDescent="0.25">
      <c r="A156" s="93" t="str">
        <f>DoNotChange[[#This Row],[Community]]</f>
        <v xml:space="preserve">Ketchikan </v>
      </c>
      <c r="B15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56" s="93" t="str">
        <f>DoNotChange[[#This Row],[Community]]</f>
        <v xml:space="preserve">Ketchikan </v>
      </c>
      <c r="D156" s="109">
        <f>IFERROR(DoNotChange[[#This Row],[Medium Burden Threshold]],"Cannot Calculate")</f>
        <v>196.3</v>
      </c>
      <c r="E156" s="118" t="str">
        <f>DoNotChange[[#This Row],[Community]]</f>
        <v xml:space="preserve">Ketchikan </v>
      </c>
      <c r="F156" s="109">
        <f>IFERROR(DoNotChange[[#This Row],[MediumBurden
Annual]], "Cannot Calculate")</f>
        <v>2355.9893344567354</v>
      </c>
      <c r="G156" s="93" t="str">
        <f>DoNotChange[[#This Row],[Community]]</f>
        <v xml:space="preserve">Ketchikan </v>
      </c>
      <c r="H156" s="140">
        <f>IFERROR(DoNotChange[[#This Row],[LowBurden
Threshold]],"Any fee will be at least a medium burden")</f>
        <v>78.532977815224513</v>
      </c>
      <c r="I156" s="118" t="str">
        <f>DoNotChange[[#This Row],[Community]]</f>
        <v xml:space="preserve">Ketchikan </v>
      </c>
      <c r="J156" s="109">
        <f>IFERROR(DoNotChange[[#This Row],[LowBurden
Annual]], "Any fee will be at least a medium burden")</f>
        <v>942.39573378269415</v>
      </c>
      <c r="K156" s="93" t="str">
        <f>DoNotChange[[#This Row],[Community]]</f>
        <v xml:space="preserve">Ketchikan </v>
      </c>
      <c r="L156" s="102">
        <f>Table1422[[#This Row],[Monthly Fees]]</f>
        <v>0</v>
      </c>
      <c r="M156" s="93" t="str">
        <f>DoNotChange[[#This Row],[Community]]</f>
        <v xml:space="preserve">Ketchikan </v>
      </c>
      <c r="N156" s="102">
        <f>DoNotChange[[#This Row],[Monthly_Fees]]*12</f>
        <v>0</v>
      </c>
      <c r="O156" s="93" t="str">
        <f>DoNotChange[[#This Row],[Community]]</f>
        <v xml:space="preserve">Ketchikan </v>
      </c>
      <c r="P156" s="94" t="str">
        <f>Table1422[[#This Row],[Notes]]</f>
        <v>The water and sewer charges are unknown</v>
      </c>
      <c r="Q156" s="95"/>
      <c r="R156" s="93" t="str">
        <f>DoNotChange[[#This Row],[Community]]</f>
        <v xml:space="preserve">Ketchikan </v>
      </c>
      <c r="S156" s="85" t="str">
        <f>IF(DoNotChange[[#This Row],[Annual_Fees]]/DoNotChange[[#This Row],[IQ1_Average]]&gt;0, DoNotChange[[#This Row],[Annual_Fees]]/DoNotChange[[#This Row],[IQ1_Average]], "Do not know fees")</f>
        <v>Do not know fees</v>
      </c>
      <c r="T156" s="93" t="str">
        <f>DoNotChange[[#This Row],[Community]]</f>
        <v xml:space="preserve">Ketchikan </v>
      </c>
      <c r="U156" s="85" t="str">
        <f>IF(DoNotChange[[#This Row],[Annual_Fees]]/DoNotChange[[#This Row],[IQ2_Average]]&gt;0, DoNotChange[[#This Row],[Annual_Fees]]/DoNotChange[[#This Row],[IQ2_Average]], "Do not know fees")</f>
        <v>Do not know fees</v>
      </c>
      <c r="V156" s="93" t="str">
        <f>DoNotChange[[#This Row],[Community]]</f>
        <v xml:space="preserve">Ketchikan </v>
      </c>
      <c r="W156" s="85" t="str">
        <f>IF(DoNotChange[[#This Row],[Annual_Fees]]/DoNotChange[[#This Row],[IQ3_Average]]&gt;0,DoNotChange[[#This Row],[Annual_Fees]]/DoNotChange[[#This Row],[IQ3_Average]], "Do not know fees")</f>
        <v>Do not know fees</v>
      </c>
      <c r="X156" s="93" t="str">
        <f>DoNotChange[[#This Row],[Community]]</f>
        <v xml:space="preserve">Ketchikan </v>
      </c>
      <c r="Y156" s="85" t="str">
        <f>IFERROR(AVERAGE(DoNotChange[[#This Row],[RI_IQ1]],DoNotChange[[#This Row],[RI_IQ2]],DoNotChange[[#This Row],[RI_IQ3]]),"ERROR")</f>
        <v>ERROR</v>
      </c>
      <c r="Z156" s="93" t="str">
        <f>DoNotChange[[#This Row],[Community]]</f>
        <v xml:space="preserve">Ketchikan </v>
      </c>
      <c r="AA156" s="84">
        <f>IF(DoNotChange[[#This Row],[SNAP_PercentagePoints]]&gt;20%,1, IF(DoNotChange[[#This Row],[SNAP_PercentagePoints]]&lt;=10%, 3, 2))</f>
        <v>2</v>
      </c>
      <c r="AB156" s="93" t="str">
        <f>DoNotChange[[#This Row],[Community]]</f>
        <v xml:space="preserve">Ketchikan </v>
      </c>
      <c r="AC156" s="84">
        <f>IF(DoNotChange[[#This Row],[Poverty_PercentagePoints]]&gt;20%,1, IF(DoNotChange[[#This Row],[Poverty_PercentagePoints]]&lt;=10%, 3, 2))</f>
        <v>1</v>
      </c>
      <c r="AD156" s="93" t="str">
        <f>DoNotChange[[#This Row],[Community]]</f>
        <v xml:space="preserve">Ketchikan </v>
      </c>
      <c r="AE156" s="84">
        <f>IF(DoNotChange[[#This Row],[FTE_PercentagePoints]]&lt;=30%,1, IF(DoNotChange[[#This Row],[FTE_PercentagePoints]]&gt;50%, 3, 2))</f>
        <v>3</v>
      </c>
      <c r="AF156" s="93" t="str">
        <f>DoNotChange[[#This Row],[Community]]</f>
        <v xml:space="preserve">Ketchikan </v>
      </c>
      <c r="AG156" s="86">
        <f>AVERAGE(DoNotChange[[#This Row],[SNAP_FCI]],DoNotChange[[#This Row],[Poverty_FCI]],DoNotChange[[#This Row],[FTE_FCI]])</f>
        <v>2</v>
      </c>
      <c r="AH156" s="112"/>
      <c r="AI156" s="86">
        <f>IF(DoNotChange[[#This Row],[Village_FCI]]&gt;2.5, 0.24, IF(DoNotChange[[#This Row],[Village_FCI]]&lt;=1.5, 0.06, 0.15))</f>
        <v>0.15</v>
      </c>
      <c r="AJ156" s="86">
        <f>IF(DoNotChange[[#This Row],[Village_FCI]]&gt;2.5, 0.15, IF(DoNotChange[[#This Row],[Village_FCI]]&lt;=1.5, "FALSE", 0.06))</f>
        <v>0.06</v>
      </c>
      <c r="AK156" s="115">
        <f>(1/DoNotChange[[#This Row],[IQ1_Average]]+1/DoNotChange[[#This Row],[IQ2_Average]]+1/DoNotChange[[#This Row],[IQ3_Average]])</f>
        <v>6.3667520818632361E-5</v>
      </c>
      <c r="AL15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6" s="84">
        <f>ROUND(DoNotChange[[#This Row],[MediumBurden
Threshold_Calc]],1)</f>
        <v>196.3</v>
      </c>
      <c r="AN156" s="88">
        <f>(DoNotChange[[#This Row],[3RI_Calculation
Medium]]/DoNotChange[[#This Row],[Y = 1/IQ1+1/IQ2+1/IQ3]])/12</f>
        <v>196.33244453806128</v>
      </c>
      <c r="AO156" s="88">
        <f>DoNotChange[[#This Row],[MediumBurden
Threshold_Calc]]*12</f>
        <v>2355.9893344567354</v>
      </c>
      <c r="AP156" s="137">
        <f>DoNotChange[[#This Row],[LowBurden
Annual]]/12</f>
        <v>78.532977815224513</v>
      </c>
      <c r="AQ156" s="88">
        <f>(DoNotChange[[#This Row],[3RI_Calculation
Low]]/DoNotChange[[#This Row],[Y = 1/IQ1+1/IQ2+1/IQ3]])</f>
        <v>942.39573378269415</v>
      </c>
      <c r="AR156" s="95"/>
      <c r="AS156" s="93" t="str">
        <f>Table1422[[#This Row],[Community]]</f>
        <v xml:space="preserve">Ketchikan </v>
      </c>
      <c r="AT156" s="87">
        <f>Table1422[[#This Row],[IQ1_Average]]</f>
        <v>29647</v>
      </c>
      <c r="AU156" s="93" t="str">
        <f>DoNotChange[[#This Row],[Community]]</f>
        <v xml:space="preserve">Ketchikan </v>
      </c>
      <c r="AV156" s="96">
        <f>Table1422[[#This Row],[IQ2_Average]]</f>
        <v>53726.6</v>
      </c>
      <c r="AW156" s="93" t="str">
        <f>DoNotChange[[#This Row],[Community]]</f>
        <v xml:space="preserve">Ketchikan </v>
      </c>
      <c r="AX156" s="97">
        <f>Table1422[[#This Row],[IQ3_Average]]</f>
        <v>88303.8</v>
      </c>
      <c r="AY156" s="93" t="str">
        <f>DoNotChange[[#This Row],[Community]]</f>
        <v xml:space="preserve">Ketchikan </v>
      </c>
      <c r="AZ156" s="89">
        <f>Table1422[[#This Row],[SNAP_Average 
(Percentage Points)]]/100</f>
        <v>0.13880000000000001</v>
      </c>
      <c r="BA156" s="98" t="str">
        <f>DoNotChange[[#This Row],[Community]]</f>
        <v xml:space="preserve">Ketchikan </v>
      </c>
      <c r="BB156" s="89">
        <f>Table1422[[#This Row],[Poverty_Average
(Percentage Points)]]/100</f>
        <v>0.25340000000000001</v>
      </c>
      <c r="BC156" s="98" t="str">
        <f>DoNotChange[[#This Row],[Community]]</f>
        <v xml:space="preserve">Ketchikan </v>
      </c>
      <c r="BD156" s="89">
        <f>Table1422[[#This Row],[Full Time Employment_Average
(Percentage Points)]]/100</f>
        <v>0.64140000000000019</v>
      </c>
    </row>
    <row r="157" spans="1:56" s="99" customFormat="1" x14ac:dyDescent="0.25">
      <c r="A157" s="93" t="str">
        <f>DoNotChange[[#This Row],[Community]]</f>
        <v xml:space="preserve">Kiana </v>
      </c>
      <c r="B15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57" s="93" t="str">
        <f>DoNotChange[[#This Row],[Community]]</f>
        <v xml:space="preserve">Kiana </v>
      </c>
      <c r="D157" s="109">
        <f>IFERROR(DoNotChange[[#This Row],[Medium Burden Threshold]],"Cannot Calculate")</f>
        <v>68.8</v>
      </c>
      <c r="E157" s="118" t="str">
        <f>DoNotChange[[#This Row],[Community]]</f>
        <v xml:space="preserve">Kiana </v>
      </c>
      <c r="F157" s="109">
        <f>IFERROR(DoNotChange[[#This Row],[MediumBurden
Annual]], "Cannot Calculate")</f>
        <v>825.66191662108577</v>
      </c>
      <c r="G157" s="93" t="str">
        <f>DoNotChange[[#This Row],[Community]]</f>
        <v xml:space="preserve">Kiana </v>
      </c>
      <c r="H157" s="140" t="str">
        <f>IFERROR(DoNotChange[[#This Row],[LowBurden
Threshold]],"Any fee will be at least a medium burden")</f>
        <v>Any fee will be at least a medium burden</v>
      </c>
      <c r="I157" s="118" t="str">
        <f>DoNotChange[[#This Row],[Community]]</f>
        <v xml:space="preserve">Kiana </v>
      </c>
      <c r="J157" s="109" t="str">
        <f>IFERROR(DoNotChange[[#This Row],[LowBurden
Annual]], "Any fee will be at least a medium burden")</f>
        <v>Any fee will be at least a medium burden</v>
      </c>
      <c r="K157" s="93" t="str">
        <f>DoNotChange[[#This Row],[Community]]</f>
        <v xml:space="preserve">Kiana </v>
      </c>
      <c r="L157" s="102">
        <f>Table1422[[#This Row],[Monthly Fees]]</f>
        <v>71.400000000000006</v>
      </c>
      <c r="M157" s="93" t="str">
        <f>DoNotChange[[#This Row],[Community]]</f>
        <v xml:space="preserve">Kiana </v>
      </c>
      <c r="N157" s="102">
        <f>DoNotChange[[#This Row],[Monthly_Fees]]*12</f>
        <v>856.80000000000007</v>
      </c>
      <c r="O157" s="93" t="str">
        <f>DoNotChange[[#This Row],[Community]]</f>
        <v xml:space="preserve">Kiana </v>
      </c>
      <c r="P157" s="94" t="str">
        <f>Table1422[[#This Row],[Notes]]</f>
        <v>This is the reported user fee for combined water and sewer services. The fee is partially subsidized by the borough.</v>
      </c>
      <c r="Q157" s="95"/>
      <c r="R157" s="93" t="str">
        <f>DoNotChange[[#This Row],[Community]]</f>
        <v xml:space="preserve">Kiana </v>
      </c>
      <c r="S157" s="85">
        <f>IF(DoNotChange[[#This Row],[Annual_Fees]]/DoNotChange[[#This Row],[IQ1_Average]]&gt;0, DoNotChange[[#This Row],[Annual_Fees]]/DoNotChange[[#This Row],[IQ1_Average]], "Do not know fees")</f>
        <v>3.2859060402684569E-2</v>
      </c>
      <c r="T157" s="93" t="str">
        <f>DoNotChange[[#This Row],[Community]]</f>
        <v xml:space="preserve">Kiana </v>
      </c>
      <c r="U157" s="85">
        <f>IF(DoNotChange[[#This Row],[Annual_Fees]]/DoNotChange[[#This Row],[IQ2_Average]]&gt;0, DoNotChange[[#This Row],[Annual_Fees]]/DoNotChange[[#This Row],[IQ2_Average]], "Do not know fees")</f>
        <v>1.6445297504798465E-2</v>
      </c>
      <c r="V157" s="93" t="str">
        <f>DoNotChange[[#This Row],[Community]]</f>
        <v xml:space="preserve">Kiana </v>
      </c>
      <c r="W157" s="85">
        <f>IF(DoNotChange[[#This Row],[Annual_Fees]]/DoNotChange[[#This Row],[IQ3_Average]]&gt;0,DoNotChange[[#This Row],[Annual_Fees]]/DoNotChange[[#This Row],[IQ3_Average]], "Do not know fees")</f>
        <v>1.2958414499872959E-2</v>
      </c>
      <c r="X157" s="93" t="str">
        <f>DoNotChange[[#This Row],[Community]]</f>
        <v xml:space="preserve">Kiana </v>
      </c>
      <c r="Y157" s="85">
        <f>IFERROR(AVERAGE(DoNotChange[[#This Row],[RI_IQ1]],DoNotChange[[#This Row],[RI_IQ2]],DoNotChange[[#This Row],[RI_IQ3]]),"ERROR")</f>
        <v>2.0754257469118662E-2</v>
      </c>
      <c r="Z157" s="93" t="str">
        <f>DoNotChange[[#This Row],[Community]]</f>
        <v xml:space="preserve">Kiana </v>
      </c>
      <c r="AA157" s="84">
        <f>IF(DoNotChange[[#This Row],[SNAP_PercentagePoints]]&gt;20%,1, IF(DoNotChange[[#This Row],[SNAP_PercentagePoints]]&lt;=10%, 3, 2))</f>
        <v>1</v>
      </c>
      <c r="AB157" s="93" t="str">
        <f>DoNotChange[[#This Row],[Community]]</f>
        <v xml:space="preserve">Kiana </v>
      </c>
      <c r="AC157" s="84">
        <f>IF(DoNotChange[[#This Row],[Poverty_PercentagePoints]]&gt;20%,1, IF(DoNotChange[[#This Row],[Poverty_PercentagePoints]]&lt;=10%, 3, 2))</f>
        <v>1</v>
      </c>
      <c r="AD157" s="93" t="str">
        <f>DoNotChange[[#This Row],[Community]]</f>
        <v xml:space="preserve">Kiana </v>
      </c>
      <c r="AE157" s="84">
        <f>IF(DoNotChange[[#This Row],[FTE_PercentagePoints]]&lt;=30%,1, IF(DoNotChange[[#This Row],[FTE_PercentagePoints]]&gt;50%, 3, 2))</f>
        <v>1</v>
      </c>
      <c r="AF157" s="93" t="str">
        <f>DoNotChange[[#This Row],[Community]]</f>
        <v xml:space="preserve">Kiana </v>
      </c>
      <c r="AG157" s="86">
        <f>AVERAGE(DoNotChange[[#This Row],[SNAP_FCI]],DoNotChange[[#This Row],[Poverty_FCI]],DoNotChange[[#This Row],[FTE_FCI]])</f>
        <v>1</v>
      </c>
      <c r="AH157" s="112"/>
      <c r="AI157" s="86">
        <f>IF(DoNotChange[[#This Row],[Village_FCI]]&gt;2.5, 0.24, IF(DoNotChange[[#This Row],[Village_FCI]]&lt;=1.5, 0.06, 0.15))</f>
        <v>0.06</v>
      </c>
      <c r="AJ157" s="86" t="str">
        <f>IF(DoNotChange[[#This Row],[Village_FCI]]&gt;2.5, 0.15, IF(DoNotChange[[#This Row],[Village_FCI]]&lt;=1.5, "FALSE", 0.06))</f>
        <v>FALSE</v>
      </c>
      <c r="AK157" s="115">
        <f>(1/DoNotChange[[#This Row],[IQ1_Average]]+1/DoNotChange[[#This Row],[IQ2_Average]]+1/DoNotChange[[#This Row],[IQ3_Average]])</f>
        <v>7.2668968729407078E-5</v>
      </c>
      <c r="AL15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57" s="84">
        <f>ROUND(DoNotChange[[#This Row],[MediumBurden
Threshold_Calc]],1)</f>
        <v>68.8</v>
      </c>
      <c r="AN157" s="88">
        <f>(DoNotChange[[#This Row],[3RI_Calculation
Medium]]/DoNotChange[[#This Row],[Y = 1/IQ1+1/IQ2+1/IQ3]])/12</f>
        <v>68.805159718423809</v>
      </c>
      <c r="AO157" s="88">
        <f>DoNotChange[[#This Row],[MediumBurden
Threshold_Calc]]*12</f>
        <v>825.66191662108577</v>
      </c>
      <c r="AP157" s="137" t="e">
        <f>DoNotChange[[#This Row],[LowBurden
Annual]]/12</f>
        <v>#VALUE!</v>
      </c>
      <c r="AQ157" s="88" t="e">
        <f>(DoNotChange[[#This Row],[3RI_Calculation
Low]]/DoNotChange[[#This Row],[Y = 1/IQ1+1/IQ2+1/IQ3]])</f>
        <v>#VALUE!</v>
      </c>
      <c r="AR157" s="95"/>
      <c r="AS157" s="93" t="str">
        <f>Table1422[[#This Row],[Community]]</f>
        <v xml:space="preserve">Kiana </v>
      </c>
      <c r="AT157" s="87">
        <f>Table1422[[#This Row],[IQ1_Average]]</f>
        <v>26075</v>
      </c>
      <c r="AU157" s="93" t="str">
        <f>DoNotChange[[#This Row],[Community]]</f>
        <v xml:space="preserve">Kiana </v>
      </c>
      <c r="AV157" s="96">
        <f>Table1422[[#This Row],[IQ2_Average]]</f>
        <v>52100</v>
      </c>
      <c r="AW157" s="93" t="str">
        <f>DoNotChange[[#This Row],[Community]]</f>
        <v xml:space="preserve">Kiana </v>
      </c>
      <c r="AX157" s="97">
        <f>Table1422[[#This Row],[IQ3_Average]]</f>
        <v>66119.199999999997</v>
      </c>
      <c r="AY157" s="93" t="str">
        <f>DoNotChange[[#This Row],[Community]]</f>
        <v xml:space="preserve">Kiana </v>
      </c>
      <c r="AZ157" s="89">
        <f>Table1422[[#This Row],[SNAP_Average 
(Percentage Points)]]/100</f>
        <v>0.38100000000000001</v>
      </c>
      <c r="BA157" s="98" t="str">
        <f>DoNotChange[[#This Row],[Community]]</f>
        <v xml:space="preserve">Kiana </v>
      </c>
      <c r="BB157" s="89">
        <f>Table1422[[#This Row],[Poverty_Average
(Percentage Points)]]/100</f>
        <v>0.3372</v>
      </c>
      <c r="BC157" s="98" t="str">
        <f>DoNotChange[[#This Row],[Community]]</f>
        <v xml:space="preserve">Kiana </v>
      </c>
      <c r="BD157" s="89">
        <f>Table1422[[#This Row],[Full Time Employment_Average
(Percentage Points)]]/100</f>
        <v>0.16560000000000002</v>
      </c>
    </row>
    <row r="158" spans="1:56" s="99" customFormat="1" x14ac:dyDescent="0.25">
      <c r="A158" s="93" t="str">
        <f>DoNotChange[[#This Row],[Community]]</f>
        <v xml:space="preserve">King Cove </v>
      </c>
      <c r="B15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58" s="93" t="str">
        <f>DoNotChange[[#This Row],[Community]]</f>
        <v xml:space="preserve">King Cove </v>
      </c>
      <c r="D158" s="109">
        <f>IFERROR(DoNotChange[[#This Row],[Medium Burden Threshold]],"Cannot Calculate")</f>
        <v>219.8</v>
      </c>
      <c r="E158" s="118" t="str">
        <f>DoNotChange[[#This Row],[Community]]</f>
        <v xml:space="preserve">King Cove </v>
      </c>
      <c r="F158" s="109">
        <f>IFERROR(DoNotChange[[#This Row],[MediumBurden
Annual]], "Cannot Calculate")</f>
        <v>2637.2515899238274</v>
      </c>
      <c r="G158" s="93" t="str">
        <f>DoNotChange[[#This Row],[Community]]</f>
        <v xml:space="preserve">King Cove </v>
      </c>
      <c r="H158" s="140">
        <f>IFERROR(DoNotChange[[#This Row],[LowBurden
Threshold]],"Any fee will be at least a medium burden")</f>
        <v>87.908386330794258</v>
      </c>
      <c r="I158" s="118" t="str">
        <f>DoNotChange[[#This Row],[Community]]</f>
        <v xml:space="preserve">King Cove </v>
      </c>
      <c r="J158" s="109">
        <f>IFERROR(DoNotChange[[#This Row],[LowBurden
Annual]], "Any fee will be at least a medium burden")</f>
        <v>1054.9006359695311</v>
      </c>
      <c r="K158" s="93" t="str">
        <f>DoNotChange[[#This Row],[Community]]</f>
        <v xml:space="preserve">King Cove </v>
      </c>
      <c r="L158" s="102">
        <f>Table1422[[#This Row],[Monthly Fees]]</f>
        <v>58.35</v>
      </c>
      <c r="M158" s="93" t="str">
        <f>DoNotChange[[#This Row],[Community]]</f>
        <v xml:space="preserve">King Cove </v>
      </c>
      <c r="N158" s="102">
        <f>DoNotChange[[#This Row],[Monthly_Fees]]*12</f>
        <v>700.2</v>
      </c>
      <c r="O158" s="93" t="str">
        <f>DoNotChange[[#This Row],[Community]]</f>
        <v xml:space="preserve">King Cove </v>
      </c>
      <c r="P158" s="94" t="str">
        <f>Table1422[[#This Row],[Notes]]</f>
        <v>This is the reported user fee for combined water and sewer services.</v>
      </c>
      <c r="Q158" s="95"/>
      <c r="R158" s="93" t="str">
        <f>DoNotChange[[#This Row],[Community]]</f>
        <v xml:space="preserve">King Cove </v>
      </c>
      <c r="S158" s="85">
        <f>IF(DoNotChange[[#This Row],[Annual_Fees]]/DoNotChange[[#This Row],[IQ1_Average]]&gt;0, DoNotChange[[#This Row],[Annual_Fees]]/DoNotChange[[#This Row],[IQ1_Average]], "Do not know fees")</f>
        <v>2.0118377198023216E-2</v>
      </c>
      <c r="T158" s="93" t="str">
        <f>DoNotChange[[#This Row],[Community]]</f>
        <v xml:space="preserve">King Cove </v>
      </c>
      <c r="U158" s="85">
        <f>IF(DoNotChange[[#This Row],[Annual_Fees]]/DoNotChange[[#This Row],[IQ2_Average]]&gt;0, DoNotChange[[#This Row],[Annual_Fees]]/DoNotChange[[#This Row],[IQ2_Average]], "Do not know fees")</f>
        <v>1.1985703428301462E-2</v>
      </c>
      <c r="V158" s="93" t="str">
        <f>DoNotChange[[#This Row],[Community]]</f>
        <v xml:space="preserve">King Cove </v>
      </c>
      <c r="W158" s="85">
        <f>IF(DoNotChange[[#This Row],[Annual_Fees]]/DoNotChange[[#This Row],[IQ3_Average]]&gt;0,DoNotChange[[#This Row],[Annual_Fees]]/DoNotChange[[#This Row],[IQ3_Average]], "Do not know fees")</f>
        <v>7.7214712479406113E-3</v>
      </c>
      <c r="X158" s="93" t="str">
        <f>DoNotChange[[#This Row],[Community]]</f>
        <v xml:space="preserve">King Cove </v>
      </c>
      <c r="Y158" s="85">
        <f>IFERROR(AVERAGE(DoNotChange[[#This Row],[RI_IQ1]],DoNotChange[[#This Row],[RI_IQ2]],DoNotChange[[#This Row],[RI_IQ3]]),"ERROR")</f>
        <v>1.3275183958088431E-2</v>
      </c>
      <c r="Z158" s="93" t="str">
        <f>DoNotChange[[#This Row],[Community]]</f>
        <v xml:space="preserve">King Cove </v>
      </c>
      <c r="AA158" s="84">
        <f>IF(DoNotChange[[#This Row],[SNAP_PercentagePoints]]&gt;20%,1, IF(DoNotChange[[#This Row],[SNAP_PercentagePoints]]&lt;=10%, 3, 2))</f>
        <v>2</v>
      </c>
      <c r="AB158" s="93" t="str">
        <f>DoNotChange[[#This Row],[Community]]</f>
        <v xml:space="preserve">King Cove </v>
      </c>
      <c r="AC158" s="84">
        <f>IF(DoNotChange[[#This Row],[Poverty_PercentagePoints]]&gt;20%,1, IF(DoNotChange[[#This Row],[Poverty_PercentagePoints]]&lt;=10%, 3, 2))</f>
        <v>1</v>
      </c>
      <c r="AD158" s="93" t="str">
        <f>DoNotChange[[#This Row],[Community]]</f>
        <v xml:space="preserve">King Cove </v>
      </c>
      <c r="AE158" s="84">
        <f>IF(DoNotChange[[#This Row],[FTE_PercentagePoints]]&lt;=30%,1, IF(DoNotChange[[#This Row],[FTE_PercentagePoints]]&gt;50%, 3, 2))</f>
        <v>2</v>
      </c>
      <c r="AF158" s="93" t="str">
        <f>DoNotChange[[#This Row],[Community]]</f>
        <v xml:space="preserve">King Cove </v>
      </c>
      <c r="AG158" s="86">
        <f>AVERAGE(DoNotChange[[#This Row],[SNAP_FCI]],DoNotChange[[#This Row],[Poverty_FCI]],DoNotChange[[#This Row],[FTE_FCI]])</f>
        <v>1.6666666666666667</v>
      </c>
      <c r="AH158" s="112"/>
      <c r="AI158" s="86">
        <f>IF(DoNotChange[[#This Row],[Village_FCI]]&gt;2.5, 0.24, IF(DoNotChange[[#This Row],[Village_FCI]]&lt;=1.5, 0.06, 0.15))</f>
        <v>0.15</v>
      </c>
      <c r="AJ158" s="86">
        <f>IF(DoNotChange[[#This Row],[Village_FCI]]&gt;2.5, 0.15, IF(DoNotChange[[#This Row],[Village_FCI]]&lt;=1.5, "FALSE", 0.06))</f>
        <v>0.06</v>
      </c>
      <c r="AK158" s="115">
        <f>(1/DoNotChange[[#This Row],[IQ1_Average]]+1/DoNotChange[[#This Row],[IQ2_Average]]+1/DoNotChange[[#This Row],[IQ3_Average]])</f>
        <v>5.6877394850421718E-5</v>
      </c>
      <c r="AL15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58" s="84">
        <f>ROUND(DoNotChange[[#This Row],[MediumBurden
Threshold_Calc]],1)</f>
        <v>219.8</v>
      </c>
      <c r="AN158" s="88">
        <f>(DoNotChange[[#This Row],[3RI_Calculation
Medium]]/DoNotChange[[#This Row],[Y = 1/IQ1+1/IQ2+1/IQ3]])/12</f>
        <v>219.77096582698562</v>
      </c>
      <c r="AO158" s="88">
        <f>DoNotChange[[#This Row],[MediumBurden
Threshold_Calc]]*12</f>
        <v>2637.2515899238274</v>
      </c>
      <c r="AP158" s="137">
        <f>DoNotChange[[#This Row],[LowBurden
Annual]]/12</f>
        <v>87.908386330794258</v>
      </c>
      <c r="AQ158" s="88">
        <f>(DoNotChange[[#This Row],[3RI_Calculation
Low]]/DoNotChange[[#This Row],[Y = 1/IQ1+1/IQ2+1/IQ3]])</f>
        <v>1054.9006359695311</v>
      </c>
      <c r="AR158" s="95"/>
      <c r="AS158" s="93" t="str">
        <f>Table1422[[#This Row],[Community]]</f>
        <v xml:space="preserve">King Cove </v>
      </c>
      <c r="AT158" s="87">
        <f>Table1422[[#This Row],[IQ1_Average]]</f>
        <v>34804</v>
      </c>
      <c r="AU158" s="93" t="str">
        <f>DoNotChange[[#This Row],[Community]]</f>
        <v xml:space="preserve">King Cove </v>
      </c>
      <c r="AV158" s="96">
        <f>Table1422[[#This Row],[IQ2_Average]]</f>
        <v>58419.6</v>
      </c>
      <c r="AW158" s="93" t="str">
        <f>DoNotChange[[#This Row],[Community]]</f>
        <v xml:space="preserve">King Cove </v>
      </c>
      <c r="AX158" s="97">
        <f>Table1422[[#This Row],[IQ3_Average]]</f>
        <v>90682.2</v>
      </c>
      <c r="AY158" s="93" t="str">
        <f>DoNotChange[[#This Row],[Community]]</f>
        <v xml:space="preserve">King Cove </v>
      </c>
      <c r="AZ158" s="89">
        <f>Table1422[[#This Row],[SNAP_Average 
(Percentage Points)]]/100</f>
        <v>0.15139999999999998</v>
      </c>
      <c r="BA158" s="98" t="str">
        <f>DoNotChange[[#This Row],[Community]]</f>
        <v xml:space="preserve">King Cove </v>
      </c>
      <c r="BB158" s="89">
        <f>Table1422[[#This Row],[Poverty_Average
(Percentage Points)]]/100</f>
        <v>0.28439999999999999</v>
      </c>
      <c r="BC158" s="98" t="str">
        <f>DoNotChange[[#This Row],[Community]]</f>
        <v xml:space="preserve">King Cove </v>
      </c>
      <c r="BD158" s="89">
        <f>Table1422[[#This Row],[Full Time Employment_Average
(Percentage Points)]]/100</f>
        <v>0.34820000000000007</v>
      </c>
    </row>
    <row r="159" spans="1:56" s="99" customFormat="1" x14ac:dyDescent="0.25">
      <c r="A159" s="93" t="str">
        <f>DoNotChange[[#This Row],[Community]]</f>
        <v xml:space="preserve">King Salmon  </v>
      </c>
      <c r="B15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159" s="93" t="str">
        <f>DoNotChange[[#This Row],[Community]]</f>
        <v xml:space="preserve">King Salmon  </v>
      </c>
      <c r="D159" s="109">
        <f>IFERROR(DoNotChange[[#This Row],[Medium Burden Threshold]],"Cannot Calculate")</f>
        <v>342.3</v>
      </c>
      <c r="E159" s="118" t="str">
        <f>DoNotChange[[#This Row],[Community]]</f>
        <v xml:space="preserve">King Salmon  </v>
      </c>
      <c r="F159" s="109">
        <f>IFERROR(DoNotChange[[#This Row],[MediumBurden
Annual]], "Cannot Calculate")</f>
        <v>4108.0277279242082</v>
      </c>
      <c r="G159" s="93" t="str">
        <f>DoNotChange[[#This Row],[Community]]</f>
        <v xml:space="preserve">King Salmon  </v>
      </c>
      <c r="H159" s="140">
        <f>IFERROR(DoNotChange[[#This Row],[LowBurden
Threshold]],"Any fee will be at least a medium burden")</f>
        <v>136.93425759747362</v>
      </c>
      <c r="I159" s="118" t="str">
        <f>DoNotChange[[#This Row],[Community]]</f>
        <v xml:space="preserve">King Salmon  </v>
      </c>
      <c r="J159" s="109">
        <f>IFERROR(DoNotChange[[#This Row],[LowBurden
Annual]], "Any fee will be at least a medium burden")</f>
        <v>1643.2110911696834</v>
      </c>
      <c r="K159" s="93" t="str">
        <f>DoNotChange[[#This Row],[Community]]</f>
        <v xml:space="preserve">King Salmon  </v>
      </c>
      <c r="L159" s="102">
        <f>Table1422[[#This Row],[Monthly Fees]]</f>
        <v>60</v>
      </c>
      <c r="M159" s="93" t="str">
        <f>DoNotChange[[#This Row],[Community]]</f>
        <v xml:space="preserve">King Salmon  </v>
      </c>
      <c r="N159" s="102">
        <f>DoNotChange[[#This Row],[Monthly_Fees]]*12</f>
        <v>720</v>
      </c>
      <c r="O159" s="93" t="str">
        <f>DoNotChange[[#This Row],[Community]]</f>
        <v xml:space="preserve">King Salmon  </v>
      </c>
      <c r="P159" s="94" t="str">
        <f>Table1422[[#This Row],[Notes]]</f>
        <v xml:space="preserve">This is the reported user fee for this community for piped sewers.  </v>
      </c>
      <c r="Q159" s="95"/>
      <c r="R159" s="93" t="str">
        <f>DoNotChange[[#This Row],[Community]]</f>
        <v xml:space="preserve">King Salmon  </v>
      </c>
      <c r="S159" s="85">
        <f>IF(DoNotChange[[#This Row],[Annual_Fees]]/DoNotChange[[#This Row],[IQ1_Average]]&gt;0, DoNotChange[[#This Row],[Annual_Fees]]/DoNotChange[[#This Row],[IQ1_Average]], "Do not know fees")</f>
        <v>1.2771256159470419E-2</v>
      </c>
      <c r="T159" s="93" t="str">
        <f>DoNotChange[[#This Row],[Community]]</f>
        <v xml:space="preserve">King Salmon  </v>
      </c>
      <c r="U159" s="85">
        <f>IF(DoNotChange[[#This Row],[Annual_Fees]]/DoNotChange[[#This Row],[IQ2_Average]]&gt;0, DoNotChange[[#This Row],[Annual_Fees]]/DoNotChange[[#This Row],[IQ2_Average]], "Do not know fees")</f>
        <v>7.6561699159310003E-3</v>
      </c>
      <c r="V159" s="93" t="str">
        <f>DoNotChange[[#This Row],[Community]]</f>
        <v xml:space="preserve">King Salmon  </v>
      </c>
      <c r="W159" s="85">
        <f>IF(DoNotChange[[#This Row],[Annual_Fees]]/DoNotChange[[#This Row],[IQ3_Average]]&gt;0,DoNotChange[[#This Row],[Annual_Fees]]/DoNotChange[[#This Row],[IQ3_Average]], "Do not know fees")</f>
        <v>5.8625620047356476E-3</v>
      </c>
      <c r="X159" s="93" t="str">
        <f>DoNotChange[[#This Row],[Community]]</f>
        <v xml:space="preserve">King Salmon  </v>
      </c>
      <c r="Y159" s="85">
        <f>IFERROR(AVERAGE(DoNotChange[[#This Row],[RI_IQ1]],DoNotChange[[#This Row],[RI_IQ2]],DoNotChange[[#This Row],[RI_IQ3]]),"ERROR")</f>
        <v>8.7633293600456897E-3</v>
      </c>
      <c r="Z159" s="93" t="str">
        <f>DoNotChange[[#This Row],[Community]]</f>
        <v xml:space="preserve">King Salmon  </v>
      </c>
      <c r="AA159" s="84">
        <f>IF(DoNotChange[[#This Row],[SNAP_PercentagePoints]]&gt;20%,1, IF(DoNotChange[[#This Row],[SNAP_PercentagePoints]]&lt;=10%, 3, 2))</f>
        <v>3</v>
      </c>
      <c r="AB159" s="93" t="str">
        <f>DoNotChange[[#This Row],[Community]]</f>
        <v xml:space="preserve">King Salmon  </v>
      </c>
      <c r="AC159" s="84">
        <f>IF(DoNotChange[[#This Row],[Poverty_PercentagePoints]]&gt;20%,1, IF(DoNotChange[[#This Row],[Poverty_PercentagePoints]]&lt;=10%, 3, 2))</f>
        <v>1</v>
      </c>
      <c r="AD159" s="93" t="str">
        <f>DoNotChange[[#This Row],[Community]]</f>
        <v xml:space="preserve">King Salmon  </v>
      </c>
      <c r="AE159" s="84">
        <f>IF(DoNotChange[[#This Row],[FTE_PercentagePoints]]&lt;=30%,1, IF(DoNotChange[[#This Row],[FTE_PercentagePoints]]&gt;50%, 3, 2))</f>
        <v>3</v>
      </c>
      <c r="AF159" s="93" t="str">
        <f>DoNotChange[[#This Row],[Community]]</f>
        <v xml:space="preserve">King Salmon  </v>
      </c>
      <c r="AG159" s="86">
        <f>AVERAGE(DoNotChange[[#This Row],[SNAP_FCI]],DoNotChange[[#This Row],[Poverty_FCI]],DoNotChange[[#This Row],[FTE_FCI]])</f>
        <v>2.3333333333333335</v>
      </c>
      <c r="AH159" s="112"/>
      <c r="AI159" s="86">
        <f>IF(DoNotChange[[#This Row],[Village_FCI]]&gt;2.5, 0.24, IF(DoNotChange[[#This Row],[Village_FCI]]&lt;=1.5, 0.06, 0.15))</f>
        <v>0.15</v>
      </c>
      <c r="AJ159" s="86">
        <f>IF(DoNotChange[[#This Row],[Village_FCI]]&gt;2.5, 0.15, IF(DoNotChange[[#This Row],[Village_FCI]]&lt;=1.5, "FALSE", 0.06))</f>
        <v>0.06</v>
      </c>
      <c r="AK159" s="115">
        <f>(1/DoNotChange[[#This Row],[IQ1_Average]]+1/DoNotChange[[#This Row],[IQ2_Average]]+1/DoNotChange[[#This Row],[IQ3_Average]])</f>
        <v>3.6513872333523702E-5</v>
      </c>
      <c r="AL15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159" s="84">
        <f>ROUND(DoNotChange[[#This Row],[MediumBurden
Threshold_Calc]],1)</f>
        <v>342.3</v>
      </c>
      <c r="AN159" s="88">
        <f>(DoNotChange[[#This Row],[3RI_Calculation
Medium]]/DoNotChange[[#This Row],[Y = 1/IQ1+1/IQ2+1/IQ3]])/12</f>
        <v>342.33564399368402</v>
      </c>
      <c r="AO159" s="88">
        <f>DoNotChange[[#This Row],[MediumBurden
Threshold_Calc]]*12</f>
        <v>4108.0277279242082</v>
      </c>
      <c r="AP159" s="137">
        <f>DoNotChange[[#This Row],[LowBurden
Annual]]/12</f>
        <v>136.93425759747362</v>
      </c>
      <c r="AQ159" s="88">
        <f>(DoNotChange[[#This Row],[3RI_Calculation
Low]]/DoNotChange[[#This Row],[Y = 1/IQ1+1/IQ2+1/IQ3]])</f>
        <v>1643.2110911696834</v>
      </c>
      <c r="AR159" s="95"/>
      <c r="AS159" s="93" t="str">
        <f>Table1422[[#This Row],[Community]]</f>
        <v xml:space="preserve">King Salmon  </v>
      </c>
      <c r="AT159" s="87">
        <f>Table1422[[#This Row],[IQ1_Average]]</f>
        <v>56376.6</v>
      </c>
      <c r="AU159" s="93" t="str">
        <f>DoNotChange[[#This Row],[Community]]</f>
        <v xml:space="preserve">King Salmon  </v>
      </c>
      <c r="AV159" s="96">
        <f>Table1422[[#This Row],[IQ2_Average]]</f>
        <v>94041.8</v>
      </c>
      <c r="AW159" s="93" t="str">
        <f>DoNotChange[[#This Row],[Community]]</f>
        <v xml:space="preserve">King Salmon  </v>
      </c>
      <c r="AX159" s="97">
        <f>Table1422[[#This Row],[IQ3_Average]]</f>
        <v>122813.2</v>
      </c>
      <c r="AY159" s="93" t="str">
        <f>DoNotChange[[#This Row],[Community]]</f>
        <v xml:space="preserve">King Salmon  </v>
      </c>
      <c r="AZ159" s="89">
        <f>Table1422[[#This Row],[SNAP_Average 
(Percentage Points)]]/100</f>
        <v>2.0199999999999999E-2</v>
      </c>
      <c r="BA159" s="98" t="str">
        <f>DoNotChange[[#This Row],[Community]]</f>
        <v xml:space="preserve">King Salmon  </v>
      </c>
      <c r="BB159" s="89">
        <f>Table1422[[#This Row],[Poverty_Average
(Percentage Points)]]/100</f>
        <v>0.21719999999999998</v>
      </c>
      <c r="BC159" s="98" t="str">
        <f>DoNotChange[[#This Row],[Community]]</f>
        <v xml:space="preserve">King Salmon  </v>
      </c>
      <c r="BD159" s="89">
        <f>Table1422[[#This Row],[Full Time Employment_Average
(Percentage Points)]]/100</f>
        <v>0.71299999999999997</v>
      </c>
    </row>
    <row r="160" spans="1:56" s="99" customFormat="1" x14ac:dyDescent="0.25">
      <c r="A160" s="93" t="str">
        <f>DoNotChange[[#This Row],[Community]]</f>
        <v xml:space="preserve">Kipnuk  </v>
      </c>
      <c r="B16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0" s="93" t="str">
        <f>DoNotChange[[#This Row],[Community]]</f>
        <v xml:space="preserve">Kipnuk  </v>
      </c>
      <c r="D160" s="109">
        <f>IFERROR(DoNotChange[[#This Row],[Medium Burden Threshold]],"Cannot Calculate")</f>
        <v>31.9</v>
      </c>
      <c r="E160" s="118" t="str">
        <f>DoNotChange[[#This Row],[Community]]</f>
        <v xml:space="preserve">Kipnuk  </v>
      </c>
      <c r="F160" s="109">
        <f>IFERROR(DoNotChange[[#This Row],[MediumBurden
Annual]], "Cannot Calculate")</f>
        <v>382.80927396175326</v>
      </c>
      <c r="G160" s="93" t="str">
        <f>DoNotChange[[#This Row],[Community]]</f>
        <v xml:space="preserve">Kipnuk  </v>
      </c>
      <c r="H160" s="140" t="str">
        <f>IFERROR(DoNotChange[[#This Row],[LowBurden
Threshold]],"Any fee will be at least a medium burden")</f>
        <v>Any fee will be at least a medium burden</v>
      </c>
      <c r="I160" s="118" t="str">
        <f>DoNotChange[[#This Row],[Community]]</f>
        <v xml:space="preserve">Kipnuk  </v>
      </c>
      <c r="J160" s="109" t="str">
        <f>IFERROR(DoNotChange[[#This Row],[LowBurden
Annual]], "Any fee will be at least a medium burden")</f>
        <v>Any fee will be at least a medium burden</v>
      </c>
      <c r="K160" s="93" t="str">
        <f>DoNotChange[[#This Row],[Community]]</f>
        <v xml:space="preserve">Kipnuk  </v>
      </c>
      <c r="L160" s="102">
        <f>Table1422[[#This Row],[Monthly Fees]]</f>
        <v>0</v>
      </c>
      <c r="M160" s="93" t="str">
        <f>DoNotChange[[#This Row],[Community]]</f>
        <v xml:space="preserve">Kipnuk  </v>
      </c>
      <c r="N160" s="102">
        <f>DoNotChange[[#This Row],[Monthly_Fees]]*12</f>
        <v>0</v>
      </c>
      <c r="O160" s="93" t="str">
        <f>DoNotChange[[#This Row],[Community]]</f>
        <v xml:space="preserve">Kipnuk  </v>
      </c>
      <c r="P160" s="94" t="str">
        <f>Table1422[[#This Row],[Notes]]</f>
        <v>The water and sewer charges are unknown</v>
      </c>
      <c r="Q160" s="95"/>
      <c r="R160" s="93" t="str">
        <f>DoNotChange[[#This Row],[Community]]</f>
        <v xml:space="preserve">Kipnuk  </v>
      </c>
      <c r="S160" s="85" t="str">
        <f>IF(DoNotChange[[#This Row],[Annual_Fees]]/DoNotChange[[#This Row],[IQ1_Average]]&gt;0, DoNotChange[[#This Row],[Annual_Fees]]/DoNotChange[[#This Row],[IQ1_Average]], "Do not know fees")</f>
        <v>Do not know fees</v>
      </c>
      <c r="T160" s="93" t="str">
        <f>DoNotChange[[#This Row],[Community]]</f>
        <v xml:space="preserve">Kipnuk  </v>
      </c>
      <c r="U160" s="85" t="str">
        <f>IF(DoNotChange[[#This Row],[Annual_Fees]]/DoNotChange[[#This Row],[IQ2_Average]]&gt;0, DoNotChange[[#This Row],[Annual_Fees]]/DoNotChange[[#This Row],[IQ2_Average]], "Do not know fees")</f>
        <v>Do not know fees</v>
      </c>
      <c r="V160" s="93" t="str">
        <f>DoNotChange[[#This Row],[Community]]</f>
        <v xml:space="preserve">Kipnuk  </v>
      </c>
      <c r="W160" s="85" t="str">
        <f>IF(DoNotChange[[#This Row],[Annual_Fees]]/DoNotChange[[#This Row],[IQ3_Average]]&gt;0,DoNotChange[[#This Row],[Annual_Fees]]/DoNotChange[[#This Row],[IQ3_Average]], "Do not know fees")</f>
        <v>Do not know fees</v>
      </c>
      <c r="X160" s="93" t="str">
        <f>DoNotChange[[#This Row],[Community]]</f>
        <v xml:space="preserve">Kipnuk  </v>
      </c>
      <c r="Y160" s="85" t="str">
        <f>IFERROR(AVERAGE(DoNotChange[[#This Row],[RI_IQ1]],DoNotChange[[#This Row],[RI_IQ2]],DoNotChange[[#This Row],[RI_IQ3]]),"ERROR")</f>
        <v>ERROR</v>
      </c>
      <c r="Z160" s="93" t="str">
        <f>DoNotChange[[#This Row],[Community]]</f>
        <v xml:space="preserve">Kipnuk  </v>
      </c>
      <c r="AA160" s="84">
        <f>IF(DoNotChange[[#This Row],[SNAP_PercentagePoints]]&gt;20%,1, IF(DoNotChange[[#This Row],[SNAP_PercentagePoints]]&lt;=10%, 3, 2))</f>
        <v>1</v>
      </c>
      <c r="AB160" s="93" t="str">
        <f>DoNotChange[[#This Row],[Community]]</f>
        <v xml:space="preserve">Kipnuk  </v>
      </c>
      <c r="AC160" s="84">
        <f>IF(DoNotChange[[#This Row],[Poverty_PercentagePoints]]&gt;20%,1, IF(DoNotChange[[#This Row],[Poverty_PercentagePoints]]&lt;=10%, 3, 2))</f>
        <v>1</v>
      </c>
      <c r="AD160" s="93" t="str">
        <f>DoNotChange[[#This Row],[Community]]</f>
        <v xml:space="preserve">Kipnuk  </v>
      </c>
      <c r="AE160" s="84">
        <f>IF(DoNotChange[[#This Row],[FTE_PercentagePoints]]&lt;=30%,1, IF(DoNotChange[[#This Row],[FTE_PercentagePoints]]&gt;50%, 3, 2))</f>
        <v>1</v>
      </c>
      <c r="AF160" s="93" t="str">
        <f>DoNotChange[[#This Row],[Community]]</f>
        <v xml:space="preserve">Kipnuk  </v>
      </c>
      <c r="AG160" s="86">
        <f>AVERAGE(DoNotChange[[#This Row],[SNAP_FCI]],DoNotChange[[#This Row],[Poverty_FCI]],DoNotChange[[#This Row],[FTE_FCI]])</f>
        <v>1</v>
      </c>
      <c r="AH160" s="112"/>
      <c r="AI160" s="86">
        <f>IF(DoNotChange[[#This Row],[Village_FCI]]&gt;2.5, 0.24, IF(DoNotChange[[#This Row],[Village_FCI]]&lt;=1.5, 0.06, 0.15))</f>
        <v>0.06</v>
      </c>
      <c r="AJ160" s="86" t="str">
        <f>IF(DoNotChange[[#This Row],[Village_FCI]]&gt;2.5, 0.15, IF(DoNotChange[[#This Row],[Village_FCI]]&lt;=1.5, "FALSE", 0.06))</f>
        <v>FALSE</v>
      </c>
      <c r="AK160" s="115">
        <f>(1/DoNotChange[[#This Row],[IQ1_Average]]+1/DoNotChange[[#This Row],[IQ2_Average]]+1/DoNotChange[[#This Row],[IQ3_Average]])</f>
        <v>1.5673601472360004E-4</v>
      </c>
      <c r="AL16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0" s="84">
        <f>ROUND(DoNotChange[[#This Row],[MediumBurden
Threshold_Calc]],1)</f>
        <v>31.9</v>
      </c>
      <c r="AN160" s="88">
        <f>(DoNotChange[[#This Row],[3RI_Calculation
Medium]]/DoNotChange[[#This Row],[Y = 1/IQ1+1/IQ2+1/IQ3]])/12</f>
        <v>31.900772830146106</v>
      </c>
      <c r="AO160" s="88">
        <f>DoNotChange[[#This Row],[MediumBurden
Threshold_Calc]]*12</f>
        <v>382.80927396175326</v>
      </c>
      <c r="AP160" s="137" t="e">
        <f>DoNotChange[[#This Row],[LowBurden
Annual]]/12</f>
        <v>#VALUE!</v>
      </c>
      <c r="AQ160" s="88" t="e">
        <f>(DoNotChange[[#This Row],[3RI_Calculation
Low]]/DoNotChange[[#This Row],[Y = 1/IQ1+1/IQ2+1/IQ3]])</f>
        <v>#VALUE!</v>
      </c>
      <c r="AR160" s="95"/>
      <c r="AS160" s="93" t="str">
        <f>Table1422[[#This Row],[Community]]</f>
        <v xml:space="preserve">Kipnuk  </v>
      </c>
      <c r="AT160" s="87">
        <f>Table1422[[#This Row],[IQ1_Average]]</f>
        <v>10575.4</v>
      </c>
      <c r="AU160" s="93" t="str">
        <f>DoNotChange[[#This Row],[Community]]</f>
        <v xml:space="preserve">Kipnuk  </v>
      </c>
      <c r="AV160" s="96">
        <f>Table1422[[#This Row],[IQ2_Average]]</f>
        <v>22950</v>
      </c>
      <c r="AW160" s="93" t="str">
        <f>DoNotChange[[#This Row],[Community]]</f>
        <v xml:space="preserve">Kipnuk  </v>
      </c>
      <c r="AX160" s="97">
        <f>Table1422[[#This Row],[IQ3_Average]]</f>
        <v>53752</v>
      </c>
      <c r="AY160" s="93" t="str">
        <f>DoNotChange[[#This Row],[Community]]</f>
        <v xml:space="preserve">Kipnuk  </v>
      </c>
      <c r="AZ160" s="89">
        <f>Table1422[[#This Row],[SNAP_Average 
(Percentage Points)]]/100</f>
        <v>0.60520000000000007</v>
      </c>
      <c r="BA160" s="98" t="str">
        <f>DoNotChange[[#This Row],[Community]]</f>
        <v xml:space="preserve">Kipnuk  </v>
      </c>
      <c r="BB160" s="89">
        <f>Table1422[[#This Row],[Poverty_Average
(Percentage Points)]]/100</f>
        <v>0.40980000000000005</v>
      </c>
      <c r="BC160" s="98" t="str">
        <f>DoNotChange[[#This Row],[Community]]</f>
        <v xml:space="preserve">Kipnuk  </v>
      </c>
      <c r="BD160" s="89">
        <f>Table1422[[#This Row],[Full Time Employment_Average
(Percentage Points)]]/100</f>
        <v>0.24859999999999999</v>
      </c>
    </row>
    <row r="161" spans="1:56" s="99" customFormat="1" x14ac:dyDescent="0.25">
      <c r="A161" s="93" t="str">
        <f>DoNotChange[[#This Row],[Community]]</f>
        <v xml:space="preserve">Kivalina </v>
      </c>
      <c r="B16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1" s="93" t="str">
        <f>DoNotChange[[#This Row],[Community]]</f>
        <v xml:space="preserve">Kivalina </v>
      </c>
      <c r="D161" s="109">
        <f>IFERROR(DoNotChange[[#This Row],[Medium Burden Threshold]],"Cannot Calculate")</f>
        <v>76.3</v>
      </c>
      <c r="E161" s="118" t="str">
        <f>DoNotChange[[#This Row],[Community]]</f>
        <v xml:space="preserve">Kivalina </v>
      </c>
      <c r="F161" s="109">
        <f>IFERROR(DoNotChange[[#This Row],[MediumBurden
Annual]], "Cannot Calculate")</f>
        <v>915.37318241607773</v>
      </c>
      <c r="G161" s="93" t="str">
        <f>DoNotChange[[#This Row],[Community]]</f>
        <v xml:space="preserve">Kivalina </v>
      </c>
      <c r="H161" s="140" t="str">
        <f>IFERROR(DoNotChange[[#This Row],[LowBurden
Threshold]],"Any fee will be at least a medium burden")</f>
        <v>Any fee will be at least a medium burden</v>
      </c>
      <c r="I161" s="118" t="str">
        <f>DoNotChange[[#This Row],[Community]]</f>
        <v xml:space="preserve">Kivalina </v>
      </c>
      <c r="J161" s="109" t="str">
        <f>IFERROR(DoNotChange[[#This Row],[LowBurden
Annual]], "Any fee will be at least a medium burden")</f>
        <v>Any fee will be at least a medium burden</v>
      </c>
      <c r="K161" s="93" t="str">
        <f>DoNotChange[[#This Row],[Community]]</f>
        <v xml:space="preserve">Kivalina </v>
      </c>
      <c r="L161" s="102">
        <f>Table1422[[#This Row],[Monthly Fees]]</f>
        <v>0</v>
      </c>
      <c r="M161" s="93" t="str">
        <f>DoNotChange[[#This Row],[Community]]</f>
        <v xml:space="preserve">Kivalina </v>
      </c>
      <c r="N161" s="102">
        <f>DoNotChange[[#This Row],[Monthly_Fees]]*12</f>
        <v>0</v>
      </c>
      <c r="O161" s="93" t="str">
        <f>DoNotChange[[#This Row],[Community]]</f>
        <v xml:space="preserve">Kivalina </v>
      </c>
      <c r="P161" s="94" t="str">
        <f>Table1422[[#This Row],[Notes]]</f>
        <v>The water and sewer charges are unknown</v>
      </c>
      <c r="Q161" s="95"/>
      <c r="R161" s="93" t="str">
        <f>DoNotChange[[#This Row],[Community]]</f>
        <v xml:space="preserve">Kivalina </v>
      </c>
      <c r="S161" s="85" t="str">
        <f>IF(DoNotChange[[#This Row],[Annual_Fees]]/DoNotChange[[#This Row],[IQ1_Average]]&gt;0, DoNotChange[[#This Row],[Annual_Fees]]/DoNotChange[[#This Row],[IQ1_Average]], "Do not know fees")</f>
        <v>Do not know fees</v>
      </c>
      <c r="T161" s="93" t="str">
        <f>DoNotChange[[#This Row],[Community]]</f>
        <v xml:space="preserve">Kivalina </v>
      </c>
      <c r="U161" s="85" t="str">
        <f>IF(DoNotChange[[#This Row],[Annual_Fees]]/DoNotChange[[#This Row],[IQ2_Average]]&gt;0, DoNotChange[[#This Row],[Annual_Fees]]/DoNotChange[[#This Row],[IQ2_Average]], "Do not know fees")</f>
        <v>Do not know fees</v>
      </c>
      <c r="V161" s="93" t="str">
        <f>DoNotChange[[#This Row],[Community]]</f>
        <v xml:space="preserve">Kivalina </v>
      </c>
      <c r="W161" s="85" t="str">
        <f>IF(DoNotChange[[#This Row],[Annual_Fees]]/DoNotChange[[#This Row],[IQ3_Average]]&gt;0,DoNotChange[[#This Row],[Annual_Fees]]/DoNotChange[[#This Row],[IQ3_Average]], "Do not know fees")</f>
        <v>Do not know fees</v>
      </c>
      <c r="X161" s="93" t="str">
        <f>DoNotChange[[#This Row],[Community]]</f>
        <v xml:space="preserve">Kivalina </v>
      </c>
      <c r="Y161" s="85" t="str">
        <f>IFERROR(AVERAGE(DoNotChange[[#This Row],[RI_IQ1]],DoNotChange[[#This Row],[RI_IQ2]],DoNotChange[[#This Row],[RI_IQ3]]),"ERROR")</f>
        <v>ERROR</v>
      </c>
      <c r="Z161" s="93" t="str">
        <f>DoNotChange[[#This Row],[Community]]</f>
        <v xml:space="preserve">Kivalina </v>
      </c>
      <c r="AA161" s="84">
        <f>IF(DoNotChange[[#This Row],[SNAP_PercentagePoints]]&gt;20%,1, IF(DoNotChange[[#This Row],[SNAP_PercentagePoints]]&lt;=10%, 3, 2))</f>
        <v>1</v>
      </c>
      <c r="AB161" s="93" t="str">
        <f>DoNotChange[[#This Row],[Community]]</f>
        <v xml:space="preserve">Kivalina </v>
      </c>
      <c r="AC161" s="84">
        <f>IF(DoNotChange[[#This Row],[Poverty_PercentagePoints]]&gt;20%,1, IF(DoNotChange[[#This Row],[Poverty_PercentagePoints]]&lt;=10%, 3, 2))</f>
        <v>1</v>
      </c>
      <c r="AD161" s="93" t="str">
        <f>DoNotChange[[#This Row],[Community]]</f>
        <v xml:space="preserve">Kivalina </v>
      </c>
      <c r="AE161" s="84">
        <f>IF(DoNotChange[[#This Row],[FTE_PercentagePoints]]&lt;=30%,1, IF(DoNotChange[[#This Row],[FTE_PercentagePoints]]&gt;50%, 3, 2))</f>
        <v>1</v>
      </c>
      <c r="AF161" s="93" t="str">
        <f>DoNotChange[[#This Row],[Community]]</f>
        <v xml:space="preserve">Kivalina </v>
      </c>
      <c r="AG161" s="86">
        <f>AVERAGE(DoNotChange[[#This Row],[SNAP_FCI]],DoNotChange[[#This Row],[Poverty_FCI]],DoNotChange[[#This Row],[FTE_FCI]])</f>
        <v>1</v>
      </c>
      <c r="AH161" s="112"/>
      <c r="AI161" s="86">
        <f>IF(DoNotChange[[#This Row],[Village_FCI]]&gt;2.5, 0.24, IF(DoNotChange[[#This Row],[Village_FCI]]&lt;=1.5, 0.06, 0.15))</f>
        <v>0.06</v>
      </c>
      <c r="AJ161" s="86" t="str">
        <f>IF(DoNotChange[[#This Row],[Village_FCI]]&gt;2.5, 0.15, IF(DoNotChange[[#This Row],[Village_FCI]]&lt;=1.5, "FALSE", 0.06))</f>
        <v>FALSE</v>
      </c>
      <c r="AK161" s="115">
        <f>(1/DoNotChange[[#This Row],[IQ1_Average]]+1/DoNotChange[[#This Row],[IQ2_Average]]+1/DoNotChange[[#This Row],[IQ3_Average]])</f>
        <v>6.5547037156619837E-5</v>
      </c>
      <c r="AL16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1" s="84">
        <f>ROUND(DoNotChange[[#This Row],[MediumBurden
Threshold_Calc]],1)</f>
        <v>76.3</v>
      </c>
      <c r="AN161" s="88">
        <f>(DoNotChange[[#This Row],[3RI_Calculation
Medium]]/DoNotChange[[#This Row],[Y = 1/IQ1+1/IQ2+1/IQ3]])/12</f>
        <v>76.281098534673148</v>
      </c>
      <c r="AO161" s="88">
        <f>DoNotChange[[#This Row],[MediumBurden
Threshold_Calc]]*12</f>
        <v>915.37318241607773</v>
      </c>
      <c r="AP161" s="137" t="e">
        <f>DoNotChange[[#This Row],[LowBurden
Annual]]/12</f>
        <v>#VALUE!</v>
      </c>
      <c r="AQ161" s="88" t="e">
        <f>(DoNotChange[[#This Row],[3RI_Calculation
Low]]/DoNotChange[[#This Row],[Y = 1/IQ1+1/IQ2+1/IQ3]])</f>
        <v>#VALUE!</v>
      </c>
      <c r="AR161" s="95"/>
      <c r="AS161" s="93" t="str">
        <f>Table1422[[#This Row],[Community]]</f>
        <v xml:space="preserve">Kivalina </v>
      </c>
      <c r="AT161" s="87">
        <f>Table1422[[#This Row],[IQ1_Average]]</f>
        <v>29856.2</v>
      </c>
      <c r="AU161" s="93" t="str">
        <f>DoNotChange[[#This Row],[Community]]</f>
        <v xml:space="preserve">Kivalina </v>
      </c>
      <c r="AV161" s="96">
        <f>Table1422[[#This Row],[IQ2_Average]]</f>
        <v>52061.8</v>
      </c>
      <c r="AW161" s="93" t="str">
        <f>DoNotChange[[#This Row],[Community]]</f>
        <v xml:space="preserve">Kivalina </v>
      </c>
      <c r="AX161" s="97">
        <f>Table1422[[#This Row],[IQ3_Average]]</f>
        <v>77850</v>
      </c>
      <c r="AY161" s="93" t="str">
        <f>DoNotChange[[#This Row],[Community]]</f>
        <v xml:space="preserve">Kivalina </v>
      </c>
      <c r="AZ161" s="89">
        <f>Table1422[[#This Row],[SNAP_Average 
(Percentage Points)]]/100</f>
        <v>0.58339999999999992</v>
      </c>
      <c r="BA161" s="98" t="str">
        <f>DoNotChange[[#This Row],[Community]]</f>
        <v xml:space="preserve">Kivalina </v>
      </c>
      <c r="BB161" s="89">
        <f>Table1422[[#This Row],[Poverty_Average
(Percentage Points)]]/100</f>
        <v>0.28100000000000003</v>
      </c>
      <c r="BC161" s="98" t="str">
        <f>DoNotChange[[#This Row],[Community]]</f>
        <v xml:space="preserve">Kivalina </v>
      </c>
      <c r="BD161" s="89">
        <f>Table1422[[#This Row],[Full Time Employment_Average
(Percentage Points)]]/100</f>
        <v>0.23280000000000001</v>
      </c>
    </row>
    <row r="162" spans="1:56" s="99" customFormat="1" x14ac:dyDescent="0.25">
      <c r="A162" s="93" t="str">
        <f>DoNotChange[[#This Row],[Community]]</f>
        <v xml:space="preserve">Klawock </v>
      </c>
      <c r="B16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162" s="93" t="str">
        <f>DoNotChange[[#This Row],[Community]]</f>
        <v xml:space="preserve">Klawock </v>
      </c>
      <c r="D162" s="109">
        <f>IFERROR(DoNotChange[[#This Row],[Medium Burden Threshold]],"Cannot Calculate")</f>
        <v>142.1</v>
      </c>
      <c r="E162" s="118" t="str">
        <f>DoNotChange[[#This Row],[Community]]</f>
        <v xml:space="preserve">Klawock </v>
      </c>
      <c r="F162" s="109">
        <f>IFERROR(DoNotChange[[#This Row],[MediumBurden
Annual]], "Cannot Calculate")</f>
        <v>1705.7353877366454</v>
      </c>
      <c r="G162" s="93" t="str">
        <f>DoNotChange[[#This Row],[Community]]</f>
        <v xml:space="preserve">Klawock </v>
      </c>
      <c r="H162" s="140">
        <f>IFERROR(DoNotChange[[#This Row],[LowBurden
Threshold]],"Any fee will be at least a medium burden")</f>
        <v>56.857846257888184</v>
      </c>
      <c r="I162" s="118" t="str">
        <f>DoNotChange[[#This Row],[Community]]</f>
        <v xml:space="preserve">Klawock </v>
      </c>
      <c r="J162" s="109">
        <f>IFERROR(DoNotChange[[#This Row],[LowBurden
Annual]], "Any fee will be at least a medium burden")</f>
        <v>682.29415509465821</v>
      </c>
      <c r="K162" s="93" t="str">
        <f>DoNotChange[[#This Row],[Community]]</f>
        <v xml:space="preserve">Klawock </v>
      </c>
      <c r="L162" s="102">
        <f>Table1422[[#This Row],[Monthly Fees]]</f>
        <v>106.36</v>
      </c>
      <c r="M162" s="93" t="str">
        <f>DoNotChange[[#This Row],[Community]]</f>
        <v xml:space="preserve">Klawock </v>
      </c>
      <c r="N162" s="102">
        <f>DoNotChange[[#This Row],[Monthly_Fees]]*12</f>
        <v>1276.32</v>
      </c>
      <c r="O162" s="93" t="str">
        <f>DoNotChange[[#This Row],[Community]]</f>
        <v xml:space="preserve">Klawock </v>
      </c>
      <c r="P162" s="94" t="str">
        <f>Table1422[[#This Row],[Notes]]</f>
        <v xml:space="preserve">This is the reported user fee for this community. Some homes are on meters and are charged a metered rate.   </v>
      </c>
      <c r="Q162" s="95"/>
      <c r="R162" s="93" t="str">
        <f>DoNotChange[[#This Row],[Community]]</f>
        <v xml:space="preserve">Klawock </v>
      </c>
      <c r="S162" s="85">
        <f>IF(DoNotChange[[#This Row],[Annual_Fees]]/DoNotChange[[#This Row],[IQ1_Average]]&gt;0, DoNotChange[[#This Row],[Annual_Fees]]/DoNotChange[[#This Row],[IQ1_Average]], "Do not know fees")</f>
        <v>6.1873781983536782E-2</v>
      </c>
      <c r="T162" s="93" t="str">
        <f>DoNotChange[[#This Row],[Community]]</f>
        <v xml:space="preserve">Klawock </v>
      </c>
      <c r="U162" s="85">
        <f>IF(DoNotChange[[#This Row],[Annual_Fees]]/DoNotChange[[#This Row],[IQ2_Average]]&gt;0, DoNotChange[[#This Row],[Annual_Fees]]/DoNotChange[[#This Row],[IQ2_Average]], "Do not know fees")</f>
        <v>3.3729030348516396E-2</v>
      </c>
      <c r="V162" s="93" t="str">
        <f>DoNotChange[[#This Row],[Community]]</f>
        <v xml:space="preserve">Klawock </v>
      </c>
      <c r="W162" s="85">
        <f>IF(DoNotChange[[#This Row],[Annual_Fees]]/DoNotChange[[#This Row],[IQ3_Average]]&gt;0,DoNotChange[[#This Row],[Annual_Fees]]/DoNotChange[[#This Row],[IQ3_Average]], "Do not know fees")</f>
        <v>1.6634995112414466E-2</v>
      </c>
      <c r="X162" s="93" t="str">
        <f>DoNotChange[[#This Row],[Community]]</f>
        <v xml:space="preserve">Klawock </v>
      </c>
      <c r="Y162" s="85">
        <f>IFERROR(AVERAGE(DoNotChange[[#This Row],[RI_IQ1]],DoNotChange[[#This Row],[RI_IQ2]],DoNotChange[[#This Row],[RI_IQ3]]),"ERROR")</f>
        <v>3.7412602481489213E-2</v>
      </c>
      <c r="Z162" s="93" t="str">
        <f>DoNotChange[[#This Row],[Community]]</f>
        <v xml:space="preserve">Klawock </v>
      </c>
      <c r="AA162" s="84">
        <f>IF(DoNotChange[[#This Row],[SNAP_PercentagePoints]]&gt;20%,1, IF(DoNotChange[[#This Row],[SNAP_PercentagePoints]]&lt;=10%, 3, 2))</f>
        <v>2</v>
      </c>
      <c r="AB162" s="93" t="str">
        <f>DoNotChange[[#This Row],[Community]]</f>
        <v xml:space="preserve">Klawock </v>
      </c>
      <c r="AC162" s="84">
        <f>IF(DoNotChange[[#This Row],[Poverty_PercentagePoints]]&gt;20%,1, IF(DoNotChange[[#This Row],[Poverty_PercentagePoints]]&lt;=10%, 3, 2))</f>
        <v>1</v>
      </c>
      <c r="AD162" s="93" t="str">
        <f>DoNotChange[[#This Row],[Community]]</f>
        <v xml:space="preserve">Klawock </v>
      </c>
      <c r="AE162" s="84">
        <f>IF(DoNotChange[[#This Row],[FTE_PercentagePoints]]&lt;=30%,1, IF(DoNotChange[[#This Row],[FTE_PercentagePoints]]&gt;50%, 3, 2))</f>
        <v>3</v>
      </c>
      <c r="AF162" s="93" t="str">
        <f>DoNotChange[[#This Row],[Community]]</f>
        <v xml:space="preserve">Klawock </v>
      </c>
      <c r="AG162" s="86">
        <f>AVERAGE(DoNotChange[[#This Row],[SNAP_FCI]],DoNotChange[[#This Row],[Poverty_FCI]],DoNotChange[[#This Row],[FTE_FCI]])</f>
        <v>2</v>
      </c>
      <c r="AH162" s="112"/>
      <c r="AI162" s="86">
        <f>IF(DoNotChange[[#This Row],[Village_FCI]]&gt;2.5, 0.24, IF(DoNotChange[[#This Row],[Village_FCI]]&lt;=1.5, 0.06, 0.15))</f>
        <v>0.15</v>
      </c>
      <c r="AJ162" s="86">
        <f>IF(DoNotChange[[#This Row],[Village_FCI]]&gt;2.5, 0.15, IF(DoNotChange[[#This Row],[Village_FCI]]&lt;=1.5, "FALSE", 0.06))</f>
        <v>0.06</v>
      </c>
      <c r="AK162" s="115">
        <f>(1/DoNotChange[[#This Row],[IQ1_Average]]+1/DoNotChange[[#This Row],[IQ2_Average]]+1/DoNotChange[[#This Row],[IQ3_Average]])</f>
        <v>8.7938610571383082E-5</v>
      </c>
      <c r="AL16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2" s="84">
        <f>ROUND(DoNotChange[[#This Row],[MediumBurden
Threshold_Calc]],1)</f>
        <v>142.1</v>
      </c>
      <c r="AN162" s="88">
        <f>(DoNotChange[[#This Row],[3RI_Calculation
Medium]]/DoNotChange[[#This Row],[Y = 1/IQ1+1/IQ2+1/IQ3]])/12</f>
        <v>142.14461564472046</v>
      </c>
      <c r="AO162" s="88">
        <f>DoNotChange[[#This Row],[MediumBurden
Threshold_Calc]]*12</f>
        <v>1705.7353877366454</v>
      </c>
      <c r="AP162" s="137">
        <f>DoNotChange[[#This Row],[LowBurden
Annual]]/12</f>
        <v>56.857846257888184</v>
      </c>
      <c r="AQ162" s="88">
        <f>(DoNotChange[[#This Row],[3RI_Calculation
Low]]/DoNotChange[[#This Row],[Y = 1/IQ1+1/IQ2+1/IQ3]])</f>
        <v>682.29415509465821</v>
      </c>
      <c r="AR162" s="95"/>
      <c r="AS162" s="93" t="str">
        <f>Table1422[[#This Row],[Community]]</f>
        <v xml:space="preserve">Klawock </v>
      </c>
      <c r="AT162" s="87">
        <f>Table1422[[#This Row],[IQ1_Average]]</f>
        <v>20627.8</v>
      </c>
      <c r="AU162" s="93" t="str">
        <f>DoNotChange[[#This Row],[Community]]</f>
        <v xml:space="preserve">Klawock </v>
      </c>
      <c r="AV162" s="96">
        <f>Table1422[[#This Row],[IQ2_Average]]</f>
        <v>37840.400000000001</v>
      </c>
      <c r="AW162" s="93" t="str">
        <f>DoNotChange[[#This Row],[Community]]</f>
        <v xml:space="preserve">Klawock </v>
      </c>
      <c r="AX162" s="97">
        <f>Table1422[[#This Row],[IQ3_Average]]</f>
        <v>76725</v>
      </c>
      <c r="AY162" s="93" t="str">
        <f>DoNotChange[[#This Row],[Community]]</f>
        <v xml:space="preserve">Klawock </v>
      </c>
      <c r="AZ162" s="89">
        <f>Table1422[[#This Row],[SNAP_Average 
(Percentage Points)]]/100</f>
        <v>0.12139999999999999</v>
      </c>
      <c r="BA162" s="98" t="str">
        <f>DoNotChange[[#This Row],[Community]]</f>
        <v xml:space="preserve">Klawock </v>
      </c>
      <c r="BB162" s="89">
        <f>Table1422[[#This Row],[Poverty_Average
(Percentage Points)]]/100</f>
        <v>0.25800000000000001</v>
      </c>
      <c r="BC162" s="98" t="str">
        <f>DoNotChange[[#This Row],[Community]]</f>
        <v xml:space="preserve">Klawock </v>
      </c>
      <c r="BD162" s="89">
        <f>Table1422[[#This Row],[Full Time Employment_Average
(Percentage Points)]]/100</f>
        <v>0.53200000000000003</v>
      </c>
    </row>
    <row r="163" spans="1:56" s="99" customFormat="1" x14ac:dyDescent="0.25">
      <c r="A163" s="93" t="str">
        <f>DoNotChange[[#This Row],[Community]]</f>
        <v xml:space="preserve">Klukwan  </v>
      </c>
      <c r="B16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63" s="93" t="str">
        <f>DoNotChange[[#This Row],[Community]]</f>
        <v xml:space="preserve">Klukwan  </v>
      </c>
      <c r="D163" s="109">
        <f>IFERROR(DoNotChange[[#This Row],[Medium Burden Threshold]],"Cannot Calculate")</f>
        <v>33.9</v>
      </c>
      <c r="E163" s="118" t="str">
        <f>DoNotChange[[#This Row],[Community]]</f>
        <v xml:space="preserve">Klukwan  </v>
      </c>
      <c r="F163" s="109">
        <f>IFERROR(DoNotChange[[#This Row],[MediumBurden
Annual]], "Cannot Calculate")</f>
        <v>406.68794822288146</v>
      </c>
      <c r="G163" s="93" t="str">
        <f>DoNotChange[[#This Row],[Community]]</f>
        <v xml:space="preserve">Klukwan  </v>
      </c>
      <c r="H163" s="140" t="str">
        <f>IFERROR(DoNotChange[[#This Row],[LowBurden
Threshold]],"Any fee will be at least a medium burden")</f>
        <v>Any fee will be at least a medium burden</v>
      </c>
      <c r="I163" s="118" t="str">
        <f>DoNotChange[[#This Row],[Community]]</f>
        <v xml:space="preserve">Klukwan  </v>
      </c>
      <c r="J163" s="109" t="str">
        <f>IFERROR(DoNotChange[[#This Row],[LowBurden
Annual]], "Any fee will be at least a medium burden")</f>
        <v>Any fee will be at least a medium burden</v>
      </c>
      <c r="K163" s="93" t="str">
        <f>DoNotChange[[#This Row],[Community]]</f>
        <v xml:space="preserve">Klukwan  </v>
      </c>
      <c r="L163" s="102">
        <f>Table1422[[#This Row],[Monthly Fees]]</f>
        <v>60</v>
      </c>
      <c r="M163" s="93" t="str">
        <f>DoNotChange[[#This Row],[Community]]</f>
        <v xml:space="preserve">Klukwan  </v>
      </c>
      <c r="N163" s="102">
        <f>DoNotChange[[#This Row],[Monthly_Fees]]*12</f>
        <v>720</v>
      </c>
      <c r="O163" s="93" t="str">
        <f>DoNotChange[[#This Row],[Community]]</f>
        <v xml:space="preserve">Klukwan  </v>
      </c>
      <c r="P163" s="94" t="str">
        <f>Table1422[[#This Row],[Notes]]</f>
        <v>This is the reported user fee for combined water and sewer services.</v>
      </c>
      <c r="Q163" s="95"/>
      <c r="R163" s="93" t="str">
        <f>DoNotChange[[#This Row],[Community]]</f>
        <v xml:space="preserve">Klukwan  </v>
      </c>
      <c r="S163" s="85">
        <f>IF(DoNotChange[[#This Row],[Annual_Fees]]/DoNotChange[[#This Row],[IQ1_Average]]&gt;0, DoNotChange[[#This Row],[Annual_Fees]]/DoNotChange[[#This Row],[IQ1_Average]], "Do not know fees")</f>
        <v>5.5629384677195047E-2</v>
      </c>
      <c r="T163" s="93" t="str">
        <f>DoNotChange[[#This Row],[Community]]</f>
        <v xml:space="preserve">Klukwan  </v>
      </c>
      <c r="U163" s="85">
        <f>IF(DoNotChange[[#This Row],[Annual_Fees]]/DoNotChange[[#This Row],[IQ2_Average]]&gt;0, DoNotChange[[#This Row],[Annual_Fees]]/DoNotChange[[#This Row],[IQ2_Average]], "Do not know fees")</f>
        <v>3.5687732342007436E-2</v>
      </c>
      <c r="V163" s="93" t="str">
        <f>DoNotChange[[#This Row],[Community]]</f>
        <v xml:space="preserve">Klukwan  </v>
      </c>
      <c r="W163" s="85">
        <f>IF(DoNotChange[[#This Row],[Annual_Fees]]/DoNotChange[[#This Row],[IQ3_Average]]&gt;0,DoNotChange[[#This Row],[Annual_Fees]]/DoNotChange[[#This Row],[IQ3_Average]], "Do not know fees")</f>
        <v>1.4906832298136646E-2</v>
      </c>
      <c r="X163" s="93" t="str">
        <f>DoNotChange[[#This Row],[Community]]</f>
        <v xml:space="preserve">Klukwan  </v>
      </c>
      <c r="Y163" s="85">
        <f>IFERROR(AVERAGE(DoNotChange[[#This Row],[RI_IQ1]],DoNotChange[[#This Row],[RI_IQ2]],DoNotChange[[#This Row],[RI_IQ3]]),"ERROR")</f>
        <v>3.5407983105779708E-2</v>
      </c>
      <c r="Z163" s="93" t="str">
        <f>DoNotChange[[#This Row],[Community]]</f>
        <v xml:space="preserve">Klukwan  </v>
      </c>
      <c r="AA163" s="84">
        <f>IF(DoNotChange[[#This Row],[SNAP_PercentagePoints]]&gt;20%,1, IF(DoNotChange[[#This Row],[SNAP_PercentagePoints]]&lt;=10%, 3, 2))</f>
        <v>1</v>
      </c>
      <c r="AB163" s="93" t="str">
        <f>DoNotChange[[#This Row],[Community]]</f>
        <v xml:space="preserve">Klukwan  </v>
      </c>
      <c r="AC163" s="84">
        <f>IF(DoNotChange[[#This Row],[Poverty_PercentagePoints]]&gt;20%,1, IF(DoNotChange[[#This Row],[Poverty_PercentagePoints]]&lt;=10%, 3, 2))</f>
        <v>1</v>
      </c>
      <c r="AD163" s="93" t="str">
        <f>DoNotChange[[#This Row],[Community]]</f>
        <v xml:space="preserve">Klukwan  </v>
      </c>
      <c r="AE163" s="84">
        <f>IF(DoNotChange[[#This Row],[FTE_PercentagePoints]]&lt;=30%,1, IF(DoNotChange[[#This Row],[FTE_PercentagePoints]]&gt;50%, 3, 2))</f>
        <v>2</v>
      </c>
      <c r="AF163" s="93" t="str">
        <f>DoNotChange[[#This Row],[Community]]</f>
        <v xml:space="preserve">Klukwan  </v>
      </c>
      <c r="AG163" s="86">
        <f>AVERAGE(DoNotChange[[#This Row],[SNAP_FCI]],DoNotChange[[#This Row],[Poverty_FCI]],DoNotChange[[#This Row],[FTE_FCI]])</f>
        <v>1.3333333333333333</v>
      </c>
      <c r="AH163" s="112"/>
      <c r="AI163" s="86">
        <f>IF(DoNotChange[[#This Row],[Village_FCI]]&gt;2.5, 0.24, IF(DoNotChange[[#This Row],[Village_FCI]]&lt;=1.5, 0.06, 0.15))</f>
        <v>0.06</v>
      </c>
      <c r="AJ163" s="86" t="str">
        <f>IF(DoNotChange[[#This Row],[Village_FCI]]&gt;2.5, 0.15, IF(DoNotChange[[#This Row],[Village_FCI]]&lt;=1.5, "FALSE", 0.06))</f>
        <v>FALSE</v>
      </c>
      <c r="AK163" s="115">
        <f>(1/DoNotChange[[#This Row],[IQ1_Average]]+1/DoNotChange[[#This Row],[IQ2_Average]]+1/DoNotChange[[#This Row],[IQ3_Average]])</f>
        <v>1.4753326294074878E-4</v>
      </c>
      <c r="AL16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3" s="84">
        <f>ROUND(DoNotChange[[#This Row],[MediumBurden
Threshold_Calc]],1)</f>
        <v>33.9</v>
      </c>
      <c r="AN163" s="88">
        <f>(DoNotChange[[#This Row],[3RI_Calculation
Medium]]/DoNotChange[[#This Row],[Y = 1/IQ1+1/IQ2+1/IQ3]])/12</f>
        <v>33.890662351906791</v>
      </c>
      <c r="AO163" s="88">
        <f>DoNotChange[[#This Row],[MediumBurden
Threshold_Calc]]*12</f>
        <v>406.68794822288146</v>
      </c>
      <c r="AP163" s="137" t="e">
        <f>DoNotChange[[#This Row],[LowBurden
Annual]]/12</f>
        <v>#VALUE!</v>
      </c>
      <c r="AQ163" s="88" t="e">
        <f>(DoNotChange[[#This Row],[3RI_Calculation
Low]]/DoNotChange[[#This Row],[Y = 1/IQ1+1/IQ2+1/IQ3]])</f>
        <v>#VALUE!</v>
      </c>
      <c r="AR163" s="95"/>
      <c r="AS163" s="93" t="str">
        <f>Table1422[[#This Row],[Community]]</f>
        <v xml:space="preserve">Klukwan  </v>
      </c>
      <c r="AT163" s="87">
        <f>Table1422[[#This Row],[IQ1_Average]]</f>
        <v>12942.8</v>
      </c>
      <c r="AU163" s="93" t="str">
        <f>DoNotChange[[#This Row],[Community]]</f>
        <v xml:space="preserve">Klukwan  </v>
      </c>
      <c r="AV163" s="96">
        <f>Table1422[[#This Row],[IQ2_Average]]</f>
        <v>20175</v>
      </c>
      <c r="AW163" s="93" t="str">
        <f>DoNotChange[[#This Row],[Community]]</f>
        <v xml:space="preserve">Klukwan  </v>
      </c>
      <c r="AX163" s="97">
        <f>Table1422[[#This Row],[IQ3_Average]]</f>
        <v>48300</v>
      </c>
      <c r="AY163" s="93" t="str">
        <f>DoNotChange[[#This Row],[Community]]</f>
        <v xml:space="preserve">Klukwan  </v>
      </c>
      <c r="AZ163" s="89">
        <f>Table1422[[#This Row],[SNAP_Average 
(Percentage Points)]]/100</f>
        <v>0.34000000000000008</v>
      </c>
      <c r="BA163" s="98" t="str">
        <f>DoNotChange[[#This Row],[Community]]</f>
        <v xml:space="preserve">Klukwan  </v>
      </c>
      <c r="BB163" s="89">
        <f>Table1422[[#This Row],[Poverty_Average
(Percentage Points)]]/100</f>
        <v>0.24999999999999997</v>
      </c>
      <c r="BC163" s="98" t="str">
        <f>DoNotChange[[#This Row],[Community]]</f>
        <v xml:space="preserve">Klukwan  </v>
      </c>
      <c r="BD163" s="89">
        <f>Table1422[[#This Row],[Full Time Employment_Average
(Percentage Points)]]/100</f>
        <v>0.39260000000000006</v>
      </c>
    </row>
    <row r="164" spans="1:56" s="99" customFormat="1" x14ac:dyDescent="0.25">
      <c r="A164" s="93" t="str">
        <f>DoNotChange[[#This Row],[Community]]</f>
        <v xml:space="preserve">Knik River  </v>
      </c>
      <c r="B16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4" s="93" t="str">
        <f>DoNotChange[[#This Row],[Community]]</f>
        <v xml:space="preserve">Knik River  </v>
      </c>
      <c r="D164" s="109">
        <f>IFERROR(DoNotChange[[#This Row],[Medium Burden Threshold]],"Cannot Calculate")</f>
        <v>243.4</v>
      </c>
      <c r="E164" s="118" t="str">
        <f>DoNotChange[[#This Row],[Community]]</f>
        <v xml:space="preserve">Knik River  </v>
      </c>
      <c r="F164" s="109">
        <f>IFERROR(DoNotChange[[#This Row],[MediumBurden
Annual]], "Cannot Calculate")</f>
        <v>2920.7880032985049</v>
      </c>
      <c r="G164" s="93" t="str">
        <f>DoNotChange[[#This Row],[Community]]</f>
        <v xml:space="preserve">Knik River  </v>
      </c>
      <c r="H164" s="140">
        <f>IFERROR(DoNotChange[[#This Row],[LowBurden
Threshold]],"Any fee will be at least a medium burden")</f>
        <v>97.359600109950165</v>
      </c>
      <c r="I164" s="118" t="str">
        <f>DoNotChange[[#This Row],[Community]]</f>
        <v xml:space="preserve">Knik River  </v>
      </c>
      <c r="J164" s="109">
        <f>IFERROR(DoNotChange[[#This Row],[LowBurden
Annual]], "Any fee will be at least a medium burden")</f>
        <v>1168.3152013194019</v>
      </c>
      <c r="K164" s="93" t="str">
        <f>DoNotChange[[#This Row],[Community]]</f>
        <v xml:space="preserve">Knik River  </v>
      </c>
      <c r="L164" s="102">
        <f>Table1422[[#This Row],[Monthly Fees]]</f>
        <v>0</v>
      </c>
      <c r="M164" s="93" t="str">
        <f>DoNotChange[[#This Row],[Community]]</f>
        <v xml:space="preserve">Knik River  </v>
      </c>
      <c r="N164" s="102">
        <f>DoNotChange[[#This Row],[Monthly_Fees]]*12</f>
        <v>0</v>
      </c>
      <c r="O164" s="93" t="str">
        <f>DoNotChange[[#This Row],[Community]]</f>
        <v xml:space="preserve">Knik River  </v>
      </c>
      <c r="P164" s="94" t="str">
        <f>Table1422[[#This Row],[Notes]]</f>
        <v>The water and sewer charges are unknown</v>
      </c>
      <c r="Q164" s="95"/>
      <c r="R164" s="93" t="str">
        <f>DoNotChange[[#This Row],[Community]]</f>
        <v xml:space="preserve">Knik River  </v>
      </c>
      <c r="S164" s="85" t="str">
        <f>IF(DoNotChange[[#This Row],[Annual_Fees]]/DoNotChange[[#This Row],[IQ1_Average]]&gt;0, DoNotChange[[#This Row],[Annual_Fees]]/DoNotChange[[#This Row],[IQ1_Average]], "Do not know fees")</f>
        <v>Do not know fees</v>
      </c>
      <c r="T164" s="93" t="str">
        <f>DoNotChange[[#This Row],[Community]]</f>
        <v xml:space="preserve">Knik River  </v>
      </c>
      <c r="U164" s="85" t="str">
        <f>IF(DoNotChange[[#This Row],[Annual_Fees]]/DoNotChange[[#This Row],[IQ2_Average]]&gt;0, DoNotChange[[#This Row],[Annual_Fees]]/DoNotChange[[#This Row],[IQ2_Average]], "Do not know fees")</f>
        <v>Do not know fees</v>
      </c>
      <c r="V164" s="93" t="str">
        <f>DoNotChange[[#This Row],[Community]]</f>
        <v xml:space="preserve">Knik River  </v>
      </c>
      <c r="W164" s="85" t="str">
        <f>IF(DoNotChange[[#This Row],[Annual_Fees]]/DoNotChange[[#This Row],[IQ3_Average]]&gt;0,DoNotChange[[#This Row],[Annual_Fees]]/DoNotChange[[#This Row],[IQ3_Average]], "Do not know fees")</f>
        <v>Do not know fees</v>
      </c>
      <c r="X164" s="93" t="str">
        <f>DoNotChange[[#This Row],[Community]]</f>
        <v xml:space="preserve">Knik River  </v>
      </c>
      <c r="Y164" s="85" t="str">
        <f>IFERROR(AVERAGE(DoNotChange[[#This Row],[RI_IQ1]],DoNotChange[[#This Row],[RI_IQ2]],DoNotChange[[#This Row],[RI_IQ3]]),"ERROR")</f>
        <v>ERROR</v>
      </c>
      <c r="Z164" s="93" t="str">
        <f>DoNotChange[[#This Row],[Community]]</f>
        <v xml:space="preserve">Knik River  </v>
      </c>
      <c r="AA164" s="84">
        <f>IF(DoNotChange[[#This Row],[SNAP_PercentagePoints]]&gt;20%,1, IF(DoNotChange[[#This Row],[SNAP_PercentagePoints]]&lt;=10%, 3, 2))</f>
        <v>2</v>
      </c>
      <c r="AB164" s="93" t="str">
        <f>DoNotChange[[#This Row],[Community]]</f>
        <v xml:space="preserve">Knik River  </v>
      </c>
      <c r="AC164" s="84">
        <f>IF(DoNotChange[[#This Row],[Poverty_PercentagePoints]]&gt;20%,1, IF(DoNotChange[[#This Row],[Poverty_PercentagePoints]]&lt;=10%, 3, 2))</f>
        <v>1</v>
      </c>
      <c r="AD164" s="93" t="str">
        <f>DoNotChange[[#This Row],[Community]]</f>
        <v xml:space="preserve">Knik River  </v>
      </c>
      <c r="AE164" s="84">
        <f>IF(DoNotChange[[#This Row],[FTE_PercentagePoints]]&lt;=30%,1, IF(DoNotChange[[#This Row],[FTE_PercentagePoints]]&gt;50%, 3, 2))</f>
        <v>3</v>
      </c>
      <c r="AF164" s="93" t="str">
        <f>DoNotChange[[#This Row],[Community]]</f>
        <v xml:space="preserve">Knik River  </v>
      </c>
      <c r="AG164" s="86">
        <f>AVERAGE(DoNotChange[[#This Row],[SNAP_FCI]],DoNotChange[[#This Row],[Poverty_FCI]],DoNotChange[[#This Row],[FTE_FCI]])</f>
        <v>2</v>
      </c>
      <c r="AH164" s="112"/>
      <c r="AI164" s="86">
        <f>IF(DoNotChange[[#This Row],[Village_FCI]]&gt;2.5, 0.24, IF(DoNotChange[[#This Row],[Village_FCI]]&lt;=1.5, 0.06, 0.15))</f>
        <v>0.15</v>
      </c>
      <c r="AJ164" s="86">
        <f>IF(DoNotChange[[#This Row],[Village_FCI]]&gt;2.5, 0.15, IF(DoNotChange[[#This Row],[Village_FCI]]&lt;=1.5, "FALSE", 0.06))</f>
        <v>0.06</v>
      </c>
      <c r="AK164" s="115">
        <f>(1/DoNotChange[[#This Row],[IQ1_Average]]+1/DoNotChange[[#This Row],[IQ2_Average]]+1/DoNotChange[[#This Row],[IQ3_Average]])</f>
        <v>5.1356003869709804E-5</v>
      </c>
      <c r="AL16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4" s="84">
        <f>ROUND(DoNotChange[[#This Row],[MediumBurden
Threshold_Calc]],1)</f>
        <v>243.4</v>
      </c>
      <c r="AN164" s="88">
        <f>(DoNotChange[[#This Row],[3RI_Calculation
Medium]]/DoNotChange[[#This Row],[Y = 1/IQ1+1/IQ2+1/IQ3]])/12</f>
        <v>243.39900027487542</v>
      </c>
      <c r="AO164" s="88">
        <f>DoNotChange[[#This Row],[MediumBurden
Threshold_Calc]]*12</f>
        <v>2920.7880032985049</v>
      </c>
      <c r="AP164" s="137">
        <f>DoNotChange[[#This Row],[LowBurden
Annual]]/12</f>
        <v>97.359600109950165</v>
      </c>
      <c r="AQ164" s="88">
        <f>(DoNotChange[[#This Row],[3RI_Calculation
Low]]/DoNotChange[[#This Row],[Y = 1/IQ1+1/IQ2+1/IQ3]])</f>
        <v>1168.3152013194019</v>
      </c>
      <c r="AR164" s="95"/>
      <c r="AS164" s="93" t="str">
        <f>Table1422[[#This Row],[Community]]</f>
        <v xml:space="preserve">Knik River  </v>
      </c>
      <c r="AT164" s="87">
        <f>Table1422[[#This Row],[IQ1_Average]]</f>
        <v>38442.400000000001</v>
      </c>
      <c r="AU164" s="93" t="str">
        <f>DoNotChange[[#This Row],[Community]]</f>
        <v xml:space="preserve">Knik River  </v>
      </c>
      <c r="AV164" s="96">
        <f>Table1422[[#This Row],[IQ2_Average]]</f>
        <v>60890</v>
      </c>
      <c r="AW164" s="93" t="str">
        <f>DoNotChange[[#This Row],[Community]]</f>
        <v xml:space="preserve">Knik River  </v>
      </c>
      <c r="AX164" s="97">
        <f>Table1422[[#This Row],[IQ3_Average]]</f>
        <v>112107.6</v>
      </c>
      <c r="AY164" s="93" t="str">
        <f>DoNotChange[[#This Row],[Community]]</f>
        <v xml:space="preserve">Knik River  </v>
      </c>
      <c r="AZ164" s="89">
        <f>Table1422[[#This Row],[SNAP_Average 
(Percentage Points)]]/100</f>
        <v>0.13500000000000001</v>
      </c>
      <c r="BA164" s="98" t="str">
        <f>DoNotChange[[#This Row],[Community]]</f>
        <v xml:space="preserve">Knik River  </v>
      </c>
      <c r="BB164" s="89">
        <f>Table1422[[#This Row],[Poverty_Average
(Percentage Points)]]/100</f>
        <v>0.25779999999999992</v>
      </c>
      <c r="BC164" s="98" t="str">
        <f>DoNotChange[[#This Row],[Community]]</f>
        <v xml:space="preserve">Knik River  </v>
      </c>
      <c r="BD164" s="89">
        <f>Table1422[[#This Row],[Full Time Employment_Average
(Percentage Points)]]/100</f>
        <v>0.56459999999999999</v>
      </c>
    </row>
    <row r="165" spans="1:56" s="99" customFormat="1" x14ac:dyDescent="0.25">
      <c r="A165" s="93" t="str">
        <f>DoNotChange[[#This Row],[Community]]</f>
        <v xml:space="preserve">Knik-Fairview  </v>
      </c>
      <c r="B16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5" s="93" t="str">
        <f>DoNotChange[[#This Row],[Community]]</f>
        <v xml:space="preserve">Knik-Fairview  </v>
      </c>
      <c r="D165" s="109">
        <f>IFERROR(DoNotChange[[#This Row],[Medium Burden Threshold]],"Cannot Calculate")</f>
        <v>392</v>
      </c>
      <c r="E165" s="118" t="str">
        <f>DoNotChange[[#This Row],[Community]]</f>
        <v xml:space="preserve">Knik-Fairview  </v>
      </c>
      <c r="F165" s="109">
        <f>IFERROR(DoNotChange[[#This Row],[MediumBurden
Annual]], "Cannot Calculate")</f>
        <v>4703.4453129045969</v>
      </c>
      <c r="G165" s="93" t="str">
        <f>DoNotChange[[#This Row],[Community]]</f>
        <v xml:space="preserve">Knik-Fairview  </v>
      </c>
      <c r="H165" s="140">
        <f>IFERROR(DoNotChange[[#This Row],[LowBurden
Threshold]],"Any fee will be at least a medium burden")</f>
        <v>244.97111004711442</v>
      </c>
      <c r="I165" s="118" t="str">
        <f>DoNotChange[[#This Row],[Community]]</f>
        <v xml:space="preserve">Knik-Fairview  </v>
      </c>
      <c r="J165" s="109">
        <f>IFERROR(DoNotChange[[#This Row],[LowBurden
Annual]], "Any fee will be at least a medium burden")</f>
        <v>2939.6533205653732</v>
      </c>
      <c r="K165" s="93" t="str">
        <f>DoNotChange[[#This Row],[Community]]</f>
        <v xml:space="preserve">Knik-Fairview  </v>
      </c>
      <c r="L165" s="102">
        <f>Table1422[[#This Row],[Monthly Fees]]</f>
        <v>0</v>
      </c>
      <c r="M165" s="93" t="str">
        <f>DoNotChange[[#This Row],[Community]]</f>
        <v xml:space="preserve">Knik-Fairview  </v>
      </c>
      <c r="N165" s="102">
        <f>DoNotChange[[#This Row],[Monthly_Fees]]*12</f>
        <v>0</v>
      </c>
      <c r="O165" s="93" t="str">
        <f>DoNotChange[[#This Row],[Community]]</f>
        <v xml:space="preserve">Knik-Fairview  </v>
      </c>
      <c r="P165" s="94" t="str">
        <f>Table1422[[#This Row],[Notes]]</f>
        <v>The water and sewer charges are unknown</v>
      </c>
      <c r="Q165" s="95"/>
      <c r="R165" s="93" t="str">
        <f>DoNotChange[[#This Row],[Community]]</f>
        <v xml:space="preserve">Knik-Fairview  </v>
      </c>
      <c r="S165" s="85" t="str">
        <f>IF(DoNotChange[[#This Row],[Annual_Fees]]/DoNotChange[[#This Row],[IQ1_Average]]&gt;0, DoNotChange[[#This Row],[Annual_Fees]]/DoNotChange[[#This Row],[IQ1_Average]], "Do not know fees")</f>
        <v>Do not know fees</v>
      </c>
      <c r="T165" s="93" t="str">
        <f>DoNotChange[[#This Row],[Community]]</f>
        <v xml:space="preserve">Knik-Fairview  </v>
      </c>
      <c r="U165" s="85" t="str">
        <f>IF(DoNotChange[[#This Row],[Annual_Fees]]/DoNotChange[[#This Row],[IQ2_Average]]&gt;0, DoNotChange[[#This Row],[Annual_Fees]]/DoNotChange[[#This Row],[IQ2_Average]], "Do not know fees")</f>
        <v>Do not know fees</v>
      </c>
      <c r="V165" s="93" t="str">
        <f>DoNotChange[[#This Row],[Community]]</f>
        <v xml:space="preserve">Knik-Fairview  </v>
      </c>
      <c r="W165" s="85" t="str">
        <f>IF(DoNotChange[[#This Row],[Annual_Fees]]/DoNotChange[[#This Row],[IQ3_Average]]&gt;0,DoNotChange[[#This Row],[Annual_Fees]]/DoNotChange[[#This Row],[IQ3_Average]], "Do not know fees")</f>
        <v>Do not know fees</v>
      </c>
      <c r="X165" s="93" t="str">
        <f>DoNotChange[[#This Row],[Community]]</f>
        <v xml:space="preserve">Knik-Fairview  </v>
      </c>
      <c r="Y165" s="85" t="str">
        <f>IFERROR(AVERAGE(DoNotChange[[#This Row],[RI_IQ1]],DoNotChange[[#This Row],[RI_IQ2]],DoNotChange[[#This Row],[RI_IQ3]]),"ERROR")</f>
        <v>ERROR</v>
      </c>
      <c r="Z165" s="93" t="str">
        <f>DoNotChange[[#This Row],[Community]]</f>
        <v xml:space="preserve">Knik-Fairview  </v>
      </c>
      <c r="AA165" s="84">
        <f>IF(DoNotChange[[#This Row],[SNAP_PercentagePoints]]&gt;20%,1, IF(DoNotChange[[#This Row],[SNAP_PercentagePoints]]&lt;=10%, 3, 2))</f>
        <v>3</v>
      </c>
      <c r="AB165" s="93" t="str">
        <f>DoNotChange[[#This Row],[Community]]</f>
        <v xml:space="preserve">Knik-Fairview  </v>
      </c>
      <c r="AC165" s="84">
        <f>IF(DoNotChange[[#This Row],[Poverty_PercentagePoints]]&gt;20%,1, IF(DoNotChange[[#This Row],[Poverty_PercentagePoints]]&lt;=10%, 3, 2))</f>
        <v>2</v>
      </c>
      <c r="AD165" s="93" t="str">
        <f>DoNotChange[[#This Row],[Community]]</f>
        <v xml:space="preserve">Knik-Fairview  </v>
      </c>
      <c r="AE165" s="84">
        <f>IF(DoNotChange[[#This Row],[FTE_PercentagePoints]]&lt;=30%,1, IF(DoNotChange[[#This Row],[FTE_PercentagePoints]]&gt;50%, 3, 2))</f>
        <v>3</v>
      </c>
      <c r="AF165" s="93" t="str">
        <f>DoNotChange[[#This Row],[Community]]</f>
        <v xml:space="preserve">Knik-Fairview  </v>
      </c>
      <c r="AG165" s="86">
        <f>AVERAGE(DoNotChange[[#This Row],[SNAP_FCI]],DoNotChange[[#This Row],[Poverty_FCI]],DoNotChange[[#This Row],[FTE_FCI]])</f>
        <v>2.6666666666666665</v>
      </c>
      <c r="AH165" s="112"/>
      <c r="AI165" s="86">
        <f>IF(DoNotChange[[#This Row],[Village_FCI]]&gt;2.5, 0.24, IF(DoNotChange[[#This Row],[Village_FCI]]&lt;=1.5, 0.06, 0.15))</f>
        <v>0.24</v>
      </c>
      <c r="AJ165" s="86">
        <f>IF(DoNotChange[[#This Row],[Village_FCI]]&gt;2.5, 0.15, IF(DoNotChange[[#This Row],[Village_FCI]]&lt;=1.5, "FALSE", 0.06))</f>
        <v>0.15</v>
      </c>
      <c r="AK165" s="115">
        <f>(1/DoNotChange[[#This Row],[IQ1_Average]]+1/DoNotChange[[#This Row],[IQ2_Average]]+1/DoNotChange[[#This Row],[IQ3_Average]])</f>
        <v>5.1026425106192803E-5</v>
      </c>
      <c r="AL16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5" s="84">
        <f>ROUND(DoNotChange[[#This Row],[MediumBurden
Threshold_Calc]],1)</f>
        <v>392</v>
      </c>
      <c r="AN165" s="88">
        <f>(DoNotChange[[#This Row],[3RI_Calculation
Medium]]/DoNotChange[[#This Row],[Y = 1/IQ1+1/IQ2+1/IQ3]])/12</f>
        <v>391.95377607538308</v>
      </c>
      <c r="AO165" s="88">
        <f>DoNotChange[[#This Row],[MediumBurden
Threshold_Calc]]*12</f>
        <v>4703.4453129045969</v>
      </c>
      <c r="AP165" s="137">
        <f>DoNotChange[[#This Row],[LowBurden
Annual]]/12</f>
        <v>244.97111004711442</v>
      </c>
      <c r="AQ165" s="88">
        <f>(DoNotChange[[#This Row],[3RI_Calculation
Low]]/DoNotChange[[#This Row],[Y = 1/IQ1+1/IQ2+1/IQ3]])</f>
        <v>2939.6533205653732</v>
      </c>
      <c r="AR165" s="95"/>
      <c r="AS165" s="93" t="str">
        <f>Table1422[[#This Row],[Community]]</f>
        <v xml:space="preserve">Knik-Fairview  </v>
      </c>
      <c r="AT165" s="87">
        <f>Table1422[[#This Row],[IQ1_Average]]</f>
        <v>35164</v>
      </c>
      <c r="AU165" s="93" t="str">
        <f>DoNotChange[[#This Row],[Community]]</f>
        <v xml:space="preserve">Knik-Fairview  </v>
      </c>
      <c r="AV165" s="96">
        <f>Table1422[[#This Row],[IQ2_Average]]</f>
        <v>74139.199999999997</v>
      </c>
      <c r="AW165" s="93" t="str">
        <f>DoNotChange[[#This Row],[Community]]</f>
        <v xml:space="preserve">Knik-Fairview  </v>
      </c>
      <c r="AX165" s="97">
        <f>Table1422[[#This Row],[IQ3_Average]]</f>
        <v>109888.8</v>
      </c>
      <c r="AY165" s="93" t="str">
        <f>DoNotChange[[#This Row],[Community]]</f>
        <v xml:space="preserve">Knik-Fairview  </v>
      </c>
      <c r="AZ165" s="89">
        <f>Table1422[[#This Row],[SNAP_Average 
(Percentage Points)]]/100</f>
        <v>7.0400000000000004E-2</v>
      </c>
      <c r="BA165" s="98" t="str">
        <f>DoNotChange[[#This Row],[Community]]</f>
        <v xml:space="preserve">Knik-Fairview  </v>
      </c>
      <c r="BB165" s="89">
        <f>Table1422[[#This Row],[Poverty_Average
(Percentage Points)]]/100</f>
        <v>0.15059999999999998</v>
      </c>
      <c r="BC165" s="98" t="str">
        <f>DoNotChange[[#This Row],[Community]]</f>
        <v xml:space="preserve">Knik-Fairview  </v>
      </c>
      <c r="BD165" s="89">
        <f>Table1422[[#This Row],[Full Time Employment_Average
(Percentage Points)]]/100</f>
        <v>0.64819999999999978</v>
      </c>
    </row>
    <row r="166" spans="1:56" s="99" customFormat="1" x14ac:dyDescent="0.25">
      <c r="A166" s="93" t="str">
        <f>DoNotChange[[#This Row],[Community]]</f>
        <v xml:space="preserve">Kobuk </v>
      </c>
      <c r="B16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66" s="93" t="str">
        <f>DoNotChange[[#This Row],[Community]]</f>
        <v xml:space="preserve">Kobuk </v>
      </c>
      <c r="D166" s="109">
        <f>IFERROR(DoNotChange[[#This Row],[Medium Burden Threshold]],"Cannot Calculate")</f>
        <v>44.2</v>
      </c>
      <c r="E166" s="118" t="str">
        <f>DoNotChange[[#This Row],[Community]]</f>
        <v xml:space="preserve">Kobuk </v>
      </c>
      <c r="F166" s="109">
        <f>IFERROR(DoNotChange[[#This Row],[MediumBurden
Annual]], "Cannot Calculate")</f>
        <v>530.8139438460455</v>
      </c>
      <c r="G166" s="93" t="str">
        <f>DoNotChange[[#This Row],[Community]]</f>
        <v xml:space="preserve">Kobuk </v>
      </c>
      <c r="H166" s="140" t="str">
        <f>IFERROR(DoNotChange[[#This Row],[LowBurden
Threshold]],"Any fee will be at least a medium burden")</f>
        <v>Any fee will be at least a medium burden</v>
      </c>
      <c r="I166" s="118" t="str">
        <f>DoNotChange[[#This Row],[Community]]</f>
        <v xml:space="preserve">Kobuk </v>
      </c>
      <c r="J166" s="109" t="str">
        <f>IFERROR(DoNotChange[[#This Row],[LowBurden
Annual]], "Any fee will be at least a medium burden")</f>
        <v>Any fee will be at least a medium burden</v>
      </c>
      <c r="K166" s="93" t="str">
        <f>DoNotChange[[#This Row],[Community]]</f>
        <v xml:space="preserve">Kobuk </v>
      </c>
      <c r="L166" s="102">
        <f>Table1422[[#This Row],[Monthly Fees]]</f>
        <v>68</v>
      </c>
      <c r="M166" s="93" t="str">
        <f>DoNotChange[[#This Row],[Community]]</f>
        <v xml:space="preserve">Kobuk </v>
      </c>
      <c r="N166" s="102">
        <f>DoNotChange[[#This Row],[Monthly_Fees]]*12</f>
        <v>816</v>
      </c>
      <c r="O166" s="93" t="str">
        <f>DoNotChange[[#This Row],[Community]]</f>
        <v xml:space="preserve">Kobuk </v>
      </c>
      <c r="P166" s="94" t="str">
        <f>Table1422[[#This Row],[Notes]]</f>
        <v xml:space="preserve">This is the reported user fee for this community and it is subsidized by the borough.  </v>
      </c>
      <c r="Q166" s="95"/>
      <c r="R166" s="93" t="str">
        <f>DoNotChange[[#This Row],[Community]]</f>
        <v xml:space="preserve">Kobuk </v>
      </c>
      <c r="S166" s="85">
        <f>IF(DoNotChange[[#This Row],[Annual_Fees]]/DoNotChange[[#This Row],[IQ1_Average]]&gt;0, DoNotChange[[#This Row],[Annual_Fees]]/DoNotChange[[#This Row],[IQ1_Average]], "Do not know fees")</f>
        <v>4.4753035637895289E-2</v>
      </c>
      <c r="T166" s="93" t="str">
        <f>DoNotChange[[#This Row],[Community]]</f>
        <v xml:space="preserve">Kobuk </v>
      </c>
      <c r="U166" s="85">
        <f>IF(DoNotChange[[#This Row],[Annual_Fees]]/DoNotChange[[#This Row],[IQ2_Average]]&gt;0, DoNotChange[[#This Row],[Annual_Fees]]/DoNotChange[[#This Row],[IQ2_Average]], "Do not know fees")</f>
        <v>2.8637406910880108E-2</v>
      </c>
      <c r="V166" s="93" t="str">
        <f>DoNotChange[[#This Row],[Community]]</f>
        <v xml:space="preserve">Kobuk </v>
      </c>
      <c r="W166" s="85">
        <f>IF(DoNotChange[[#This Row],[Annual_Fees]]/DoNotChange[[#This Row],[IQ3_Average]]&gt;0,DoNotChange[[#This Row],[Annual_Fees]]/DoNotChange[[#This Row],[IQ3_Average]], "Do not know fees")</f>
        <v>1.8845265588914549E-2</v>
      </c>
      <c r="X166" s="93" t="str">
        <f>DoNotChange[[#This Row],[Community]]</f>
        <v xml:space="preserve">Kobuk </v>
      </c>
      <c r="Y166" s="85">
        <f>IFERROR(AVERAGE(DoNotChange[[#This Row],[RI_IQ1]],DoNotChange[[#This Row],[RI_IQ2]],DoNotChange[[#This Row],[RI_IQ3]]),"ERROR")</f>
        <v>3.0745236045896646E-2</v>
      </c>
      <c r="Z166" s="93" t="str">
        <f>DoNotChange[[#This Row],[Community]]</f>
        <v xml:space="preserve">Kobuk </v>
      </c>
      <c r="AA166" s="84">
        <f>IF(DoNotChange[[#This Row],[SNAP_PercentagePoints]]&gt;20%,1, IF(DoNotChange[[#This Row],[SNAP_PercentagePoints]]&lt;=10%, 3, 2))</f>
        <v>1</v>
      </c>
      <c r="AB166" s="93" t="str">
        <f>DoNotChange[[#This Row],[Community]]</f>
        <v xml:space="preserve">Kobuk </v>
      </c>
      <c r="AC166" s="84">
        <f>IF(DoNotChange[[#This Row],[Poverty_PercentagePoints]]&gt;20%,1, IF(DoNotChange[[#This Row],[Poverty_PercentagePoints]]&lt;=10%, 3, 2))</f>
        <v>1</v>
      </c>
      <c r="AD166" s="93" t="str">
        <f>DoNotChange[[#This Row],[Community]]</f>
        <v xml:space="preserve">Kobuk </v>
      </c>
      <c r="AE166" s="84">
        <f>IF(DoNotChange[[#This Row],[FTE_PercentagePoints]]&lt;=30%,1, IF(DoNotChange[[#This Row],[FTE_PercentagePoints]]&gt;50%, 3, 2))</f>
        <v>2</v>
      </c>
      <c r="AF166" s="93" t="str">
        <f>DoNotChange[[#This Row],[Community]]</f>
        <v xml:space="preserve">Kobuk </v>
      </c>
      <c r="AG166" s="86">
        <f>AVERAGE(DoNotChange[[#This Row],[SNAP_FCI]],DoNotChange[[#This Row],[Poverty_FCI]],DoNotChange[[#This Row],[FTE_FCI]])</f>
        <v>1.3333333333333333</v>
      </c>
      <c r="AH166" s="112"/>
      <c r="AI166" s="86">
        <f>IF(DoNotChange[[#This Row],[Village_FCI]]&gt;2.5, 0.24, IF(DoNotChange[[#This Row],[Village_FCI]]&lt;=1.5, 0.06, 0.15))</f>
        <v>0.06</v>
      </c>
      <c r="AJ166" s="86" t="str">
        <f>IF(DoNotChange[[#This Row],[Village_FCI]]&gt;2.5, 0.15, IF(DoNotChange[[#This Row],[Village_FCI]]&lt;=1.5, "FALSE", 0.06))</f>
        <v>FALSE</v>
      </c>
      <c r="AK166" s="115">
        <f>(1/DoNotChange[[#This Row],[IQ1_Average]]+1/DoNotChange[[#This Row],[IQ2_Average]]+1/DoNotChange[[#This Row],[IQ3_Average]])</f>
        <v>1.1303395605109063E-4</v>
      </c>
      <c r="AL16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6" s="84">
        <f>ROUND(DoNotChange[[#This Row],[MediumBurden
Threshold_Calc]],1)</f>
        <v>44.2</v>
      </c>
      <c r="AN166" s="88">
        <f>(DoNotChange[[#This Row],[3RI_Calculation
Medium]]/DoNotChange[[#This Row],[Y = 1/IQ1+1/IQ2+1/IQ3]])/12</f>
        <v>44.23449532050379</v>
      </c>
      <c r="AO166" s="88">
        <f>DoNotChange[[#This Row],[MediumBurden
Threshold_Calc]]*12</f>
        <v>530.8139438460455</v>
      </c>
      <c r="AP166" s="137" t="e">
        <f>DoNotChange[[#This Row],[LowBurden
Annual]]/12</f>
        <v>#VALUE!</v>
      </c>
      <c r="AQ166" s="88" t="e">
        <f>(DoNotChange[[#This Row],[3RI_Calculation
Low]]/DoNotChange[[#This Row],[Y = 1/IQ1+1/IQ2+1/IQ3]])</f>
        <v>#VALUE!</v>
      </c>
      <c r="AR166" s="95"/>
      <c r="AS166" s="93" t="str">
        <f>Table1422[[#This Row],[Community]]</f>
        <v xml:space="preserve">Kobuk </v>
      </c>
      <c r="AT166" s="87">
        <f>Table1422[[#This Row],[IQ1_Average]]</f>
        <v>18233.400000000001</v>
      </c>
      <c r="AU166" s="93" t="str">
        <f>DoNotChange[[#This Row],[Community]]</f>
        <v xml:space="preserve">Kobuk </v>
      </c>
      <c r="AV166" s="96">
        <f>Table1422[[#This Row],[IQ2_Average]]</f>
        <v>28494.2</v>
      </c>
      <c r="AW166" s="93" t="str">
        <f>DoNotChange[[#This Row],[Community]]</f>
        <v xml:space="preserve">Kobuk </v>
      </c>
      <c r="AX166" s="97">
        <f>Table1422[[#This Row],[IQ3_Average]]</f>
        <v>43300</v>
      </c>
      <c r="AY166" s="93" t="str">
        <f>DoNotChange[[#This Row],[Community]]</f>
        <v xml:space="preserve">Kobuk </v>
      </c>
      <c r="AZ166" s="89">
        <f>Table1422[[#This Row],[SNAP_Average 
(Percentage Points)]]/100</f>
        <v>0.46040000000000009</v>
      </c>
      <c r="BA166" s="98" t="str">
        <f>DoNotChange[[#This Row],[Community]]</f>
        <v xml:space="preserve">Kobuk </v>
      </c>
      <c r="BB166" s="89">
        <f>Table1422[[#This Row],[Poverty_Average
(Percentage Points)]]/100</f>
        <v>0.23199999999999996</v>
      </c>
      <c r="BC166" s="98" t="str">
        <f>DoNotChange[[#This Row],[Community]]</f>
        <v xml:space="preserve">Kobuk </v>
      </c>
      <c r="BD166" s="89">
        <f>Table1422[[#This Row],[Full Time Employment_Average
(Percentage Points)]]/100</f>
        <v>0.32579999999999998</v>
      </c>
    </row>
    <row r="167" spans="1:56" s="99" customFormat="1" x14ac:dyDescent="0.25">
      <c r="A167" s="93" t="str">
        <f>DoNotChange[[#This Row],[Community]]</f>
        <v xml:space="preserve">Kodiak </v>
      </c>
      <c r="B16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7" s="93" t="str">
        <f>DoNotChange[[#This Row],[Community]]</f>
        <v xml:space="preserve">Kodiak </v>
      </c>
      <c r="D167" s="109">
        <f>IFERROR(DoNotChange[[#This Row],[Medium Burden Threshold]],"Cannot Calculate")</f>
        <v>231.1</v>
      </c>
      <c r="E167" s="118" t="str">
        <f>DoNotChange[[#This Row],[Community]]</f>
        <v xml:space="preserve">Kodiak </v>
      </c>
      <c r="F167" s="109">
        <f>IFERROR(DoNotChange[[#This Row],[MediumBurden
Annual]], "Cannot Calculate")</f>
        <v>2773.6217048500871</v>
      </c>
      <c r="G167" s="93" t="str">
        <f>DoNotChange[[#This Row],[Community]]</f>
        <v xml:space="preserve">Kodiak </v>
      </c>
      <c r="H167" s="140">
        <f>IFERROR(DoNotChange[[#This Row],[LowBurden
Threshold]],"Any fee will be at least a medium burden")</f>
        <v>92.454056828336249</v>
      </c>
      <c r="I167" s="118" t="str">
        <f>DoNotChange[[#This Row],[Community]]</f>
        <v xml:space="preserve">Kodiak </v>
      </c>
      <c r="J167" s="109">
        <f>IFERROR(DoNotChange[[#This Row],[LowBurden
Annual]], "Any fee will be at least a medium burden")</f>
        <v>1109.4486819400349</v>
      </c>
      <c r="K167" s="93" t="str">
        <f>DoNotChange[[#This Row],[Community]]</f>
        <v xml:space="preserve">Kodiak </v>
      </c>
      <c r="L167" s="102">
        <f>Table1422[[#This Row],[Monthly Fees]]</f>
        <v>0</v>
      </c>
      <c r="M167" s="93" t="str">
        <f>DoNotChange[[#This Row],[Community]]</f>
        <v xml:space="preserve">Kodiak </v>
      </c>
      <c r="N167" s="102">
        <f>DoNotChange[[#This Row],[Monthly_Fees]]*12</f>
        <v>0</v>
      </c>
      <c r="O167" s="93" t="str">
        <f>DoNotChange[[#This Row],[Community]]</f>
        <v xml:space="preserve">Kodiak </v>
      </c>
      <c r="P167" s="94" t="str">
        <f>Table1422[[#This Row],[Notes]]</f>
        <v>The water and sewer charges are unknown</v>
      </c>
      <c r="Q167" s="95"/>
      <c r="R167" s="93" t="str">
        <f>DoNotChange[[#This Row],[Community]]</f>
        <v xml:space="preserve">Kodiak </v>
      </c>
      <c r="S167" s="85" t="str">
        <f>IF(DoNotChange[[#This Row],[Annual_Fees]]/DoNotChange[[#This Row],[IQ1_Average]]&gt;0, DoNotChange[[#This Row],[Annual_Fees]]/DoNotChange[[#This Row],[IQ1_Average]], "Do not know fees")</f>
        <v>Do not know fees</v>
      </c>
      <c r="T167" s="93" t="str">
        <f>DoNotChange[[#This Row],[Community]]</f>
        <v xml:space="preserve">Kodiak </v>
      </c>
      <c r="U167" s="85" t="str">
        <f>IF(DoNotChange[[#This Row],[Annual_Fees]]/DoNotChange[[#This Row],[IQ2_Average]]&gt;0, DoNotChange[[#This Row],[Annual_Fees]]/DoNotChange[[#This Row],[IQ2_Average]], "Do not know fees")</f>
        <v>Do not know fees</v>
      </c>
      <c r="V167" s="93" t="str">
        <f>DoNotChange[[#This Row],[Community]]</f>
        <v xml:space="preserve">Kodiak </v>
      </c>
      <c r="W167" s="85" t="str">
        <f>IF(DoNotChange[[#This Row],[Annual_Fees]]/DoNotChange[[#This Row],[IQ3_Average]]&gt;0,DoNotChange[[#This Row],[Annual_Fees]]/DoNotChange[[#This Row],[IQ3_Average]], "Do not know fees")</f>
        <v>Do not know fees</v>
      </c>
      <c r="X167" s="93" t="str">
        <f>DoNotChange[[#This Row],[Community]]</f>
        <v xml:space="preserve">Kodiak </v>
      </c>
      <c r="Y167" s="85" t="str">
        <f>IFERROR(AVERAGE(DoNotChange[[#This Row],[RI_IQ1]],DoNotChange[[#This Row],[RI_IQ2]],DoNotChange[[#This Row],[RI_IQ3]]),"ERROR")</f>
        <v>ERROR</v>
      </c>
      <c r="Z167" s="93" t="str">
        <f>DoNotChange[[#This Row],[Community]]</f>
        <v xml:space="preserve">Kodiak </v>
      </c>
      <c r="AA167" s="84">
        <f>IF(DoNotChange[[#This Row],[SNAP_PercentagePoints]]&gt;20%,1, IF(DoNotChange[[#This Row],[SNAP_PercentagePoints]]&lt;=10%, 3, 2))</f>
        <v>2</v>
      </c>
      <c r="AB167" s="93" t="str">
        <f>DoNotChange[[#This Row],[Community]]</f>
        <v xml:space="preserve">Kodiak </v>
      </c>
      <c r="AC167" s="84">
        <f>IF(DoNotChange[[#This Row],[Poverty_PercentagePoints]]&gt;20%,1, IF(DoNotChange[[#This Row],[Poverty_PercentagePoints]]&lt;=10%, 3, 2))</f>
        <v>1</v>
      </c>
      <c r="AD167" s="93" t="str">
        <f>DoNotChange[[#This Row],[Community]]</f>
        <v xml:space="preserve">Kodiak </v>
      </c>
      <c r="AE167" s="84">
        <f>IF(DoNotChange[[#This Row],[FTE_PercentagePoints]]&lt;=30%,1, IF(DoNotChange[[#This Row],[FTE_PercentagePoints]]&gt;50%, 3, 2))</f>
        <v>3</v>
      </c>
      <c r="AF167" s="93" t="str">
        <f>DoNotChange[[#This Row],[Community]]</f>
        <v xml:space="preserve">Kodiak </v>
      </c>
      <c r="AG167" s="86">
        <f>AVERAGE(DoNotChange[[#This Row],[SNAP_FCI]],DoNotChange[[#This Row],[Poverty_FCI]],DoNotChange[[#This Row],[FTE_FCI]])</f>
        <v>2</v>
      </c>
      <c r="AH167" s="112"/>
      <c r="AI167" s="86">
        <f>IF(DoNotChange[[#This Row],[Village_FCI]]&gt;2.5, 0.24, IF(DoNotChange[[#This Row],[Village_FCI]]&lt;=1.5, 0.06, 0.15))</f>
        <v>0.15</v>
      </c>
      <c r="AJ167" s="86">
        <f>IF(DoNotChange[[#This Row],[Village_FCI]]&gt;2.5, 0.15, IF(DoNotChange[[#This Row],[Village_FCI]]&lt;=1.5, "FALSE", 0.06))</f>
        <v>0.06</v>
      </c>
      <c r="AK167" s="115">
        <f>(1/DoNotChange[[#This Row],[IQ1_Average]]+1/DoNotChange[[#This Row],[IQ2_Average]]+1/DoNotChange[[#This Row],[IQ3_Average]])</f>
        <v>5.4080915121807289E-5</v>
      </c>
      <c r="AL16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7" s="84">
        <f>ROUND(DoNotChange[[#This Row],[MediumBurden
Threshold_Calc]],1)</f>
        <v>231.1</v>
      </c>
      <c r="AN167" s="88">
        <f>(DoNotChange[[#This Row],[3RI_Calculation
Medium]]/DoNotChange[[#This Row],[Y = 1/IQ1+1/IQ2+1/IQ3]])/12</f>
        <v>231.1351420708406</v>
      </c>
      <c r="AO167" s="88">
        <f>DoNotChange[[#This Row],[MediumBurden
Threshold_Calc]]*12</f>
        <v>2773.6217048500871</v>
      </c>
      <c r="AP167" s="137">
        <f>DoNotChange[[#This Row],[LowBurden
Annual]]/12</f>
        <v>92.454056828336249</v>
      </c>
      <c r="AQ167" s="88">
        <f>(DoNotChange[[#This Row],[3RI_Calculation
Low]]/DoNotChange[[#This Row],[Y = 1/IQ1+1/IQ2+1/IQ3]])</f>
        <v>1109.4486819400349</v>
      </c>
      <c r="AR167" s="95"/>
      <c r="AS167" s="93" t="str">
        <f>Table1422[[#This Row],[Community]]</f>
        <v xml:space="preserve">Kodiak </v>
      </c>
      <c r="AT167" s="87">
        <f>Table1422[[#This Row],[IQ1_Average]]</f>
        <v>37390.199999999997</v>
      </c>
      <c r="AU167" s="93" t="str">
        <f>DoNotChange[[#This Row],[Community]]</f>
        <v xml:space="preserve">Kodiak </v>
      </c>
      <c r="AV167" s="96">
        <f>Table1422[[#This Row],[IQ2_Average]]</f>
        <v>59813.2</v>
      </c>
      <c r="AW167" s="93" t="str">
        <f>DoNotChange[[#This Row],[Community]]</f>
        <v xml:space="preserve">Kodiak </v>
      </c>
      <c r="AX167" s="97">
        <f>Table1422[[#This Row],[IQ3_Average]]</f>
        <v>94186.6</v>
      </c>
      <c r="AY167" s="93" t="str">
        <f>DoNotChange[[#This Row],[Community]]</f>
        <v xml:space="preserve">Kodiak </v>
      </c>
      <c r="AZ167" s="89">
        <f>Table1422[[#This Row],[SNAP_Average 
(Percentage Points)]]/100</f>
        <v>0.1648</v>
      </c>
      <c r="BA167" s="98" t="str">
        <f>DoNotChange[[#This Row],[Community]]</f>
        <v xml:space="preserve">Kodiak </v>
      </c>
      <c r="BB167" s="89">
        <f>Table1422[[#This Row],[Poverty_Average
(Percentage Points)]]/100</f>
        <v>0.26400000000000001</v>
      </c>
      <c r="BC167" s="98" t="str">
        <f>DoNotChange[[#This Row],[Community]]</f>
        <v xml:space="preserve">Kodiak </v>
      </c>
      <c r="BD167" s="89">
        <f>Table1422[[#This Row],[Full Time Employment_Average
(Percentage Points)]]/100</f>
        <v>0.57440000000000002</v>
      </c>
    </row>
    <row r="168" spans="1:56" s="99" customFormat="1" x14ac:dyDescent="0.25">
      <c r="A168" s="93" t="str">
        <f>DoNotChange[[#This Row],[Community]]</f>
        <v xml:space="preserve">Kodiak Station  </v>
      </c>
      <c r="B16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68" s="93" t="str">
        <f>DoNotChange[[#This Row],[Community]]</f>
        <v xml:space="preserve">Kodiak Station  </v>
      </c>
      <c r="D168" s="109">
        <f>IFERROR(DoNotChange[[#This Row],[Medium Burden Threshold]],"Cannot Calculate")</f>
        <v>407.8</v>
      </c>
      <c r="E168" s="118" t="str">
        <f>DoNotChange[[#This Row],[Community]]</f>
        <v xml:space="preserve">Kodiak Station  </v>
      </c>
      <c r="F168" s="109">
        <f>IFERROR(DoNotChange[[#This Row],[MediumBurden
Annual]], "Cannot Calculate")</f>
        <v>4894.0598081377402</v>
      </c>
      <c r="G168" s="93" t="str">
        <f>DoNotChange[[#This Row],[Community]]</f>
        <v xml:space="preserve">Kodiak Station  </v>
      </c>
      <c r="H168" s="140">
        <f>IFERROR(DoNotChange[[#This Row],[LowBurden
Threshold]],"Any fee will be at least a medium burden")</f>
        <v>254.8989483405073</v>
      </c>
      <c r="I168" s="118" t="str">
        <f>DoNotChange[[#This Row],[Community]]</f>
        <v xml:space="preserve">Kodiak Station  </v>
      </c>
      <c r="J168" s="109">
        <f>IFERROR(DoNotChange[[#This Row],[LowBurden
Annual]], "Any fee will be at least a medium burden")</f>
        <v>3058.7873800860875</v>
      </c>
      <c r="K168" s="93" t="str">
        <f>DoNotChange[[#This Row],[Community]]</f>
        <v xml:space="preserve">Kodiak Station  </v>
      </c>
      <c r="L168" s="102">
        <f>Table1422[[#This Row],[Monthly Fees]]</f>
        <v>0</v>
      </c>
      <c r="M168" s="93" t="str">
        <f>DoNotChange[[#This Row],[Community]]</f>
        <v xml:space="preserve">Kodiak Station  </v>
      </c>
      <c r="N168" s="102">
        <f>DoNotChange[[#This Row],[Monthly_Fees]]*12</f>
        <v>0</v>
      </c>
      <c r="O168" s="93" t="str">
        <f>DoNotChange[[#This Row],[Community]]</f>
        <v xml:space="preserve">Kodiak Station  </v>
      </c>
      <c r="P168" s="94" t="str">
        <f>Table1422[[#This Row],[Notes]]</f>
        <v>The water and sewer charges are unknown</v>
      </c>
      <c r="Q168" s="95"/>
      <c r="R168" s="93" t="str">
        <f>DoNotChange[[#This Row],[Community]]</f>
        <v xml:space="preserve">Kodiak Station  </v>
      </c>
      <c r="S168" s="85" t="str">
        <f>IF(DoNotChange[[#This Row],[Annual_Fees]]/DoNotChange[[#This Row],[IQ1_Average]]&gt;0, DoNotChange[[#This Row],[Annual_Fees]]/DoNotChange[[#This Row],[IQ1_Average]], "Do not know fees")</f>
        <v>Do not know fees</v>
      </c>
      <c r="T168" s="93" t="str">
        <f>DoNotChange[[#This Row],[Community]]</f>
        <v xml:space="preserve">Kodiak Station  </v>
      </c>
      <c r="U168" s="85" t="str">
        <f>IF(DoNotChange[[#This Row],[Annual_Fees]]/DoNotChange[[#This Row],[IQ2_Average]]&gt;0, DoNotChange[[#This Row],[Annual_Fees]]/DoNotChange[[#This Row],[IQ2_Average]], "Do not know fees")</f>
        <v>Do not know fees</v>
      </c>
      <c r="V168" s="93" t="str">
        <f>DoNotChange[[#This Row],[Community]]</f>
        <v xml:space="preserve">Kodiak Station  </v>
      </c>
      <c r="W168" s="85" t="str">
        <f>IF(DoNotChange[[#This Row],[Annual_Fees]]/DoNotChange[[#This Row],[IQ3_Average]]&gt;0,DoNotChange[[#This Row],[Annual_Fees]]/DoNotChange[[#This Row],[IQ3_Average]], "Do not know fees")</f>
        <v>Do not know fees</v>
      </c>
      <c r="X168" s="93" t="str">
        <f>DoNotChange[[#This Row],[Community]]</f>
        <v xml:space="preserve">Kodiak Station  </v>
      </c>
      <c r="Y168" s="85" t="str">
        <f>IFERROR(AVERAGE(DoNotChange[[#This Row],[RI_IQ1]],DoNotChange[[#This Row],[RI_IQ2]],DoNotChange[[#This Row],[RI_IQ3]]),"ERROR")</f>
        <v>ERROR</v>
      </c>
      <c r="Z168" s="93" t="str">
        <f>DoNotChange[[#This Row],[Community]]</f>
        <v xml:space="preserve">Kodiak Station  </v>
      </c>
      <c r="AA168" s="84">
        <f>IF(DoNotChange[[#This Row],[SNAP_PercentagePoints]]&gt;20%,1, IF(DoNotChange[[#This Row],[SNAP_PercentagePoints]]&lt;=10%, 3, 2))</f>
        <v>3</v>
      </c>
      <c r="AB168" s="93" t="str">
        <f>DoNotChange[[#This Row],[Community]]</f>
        <v xml:space="preserve">Kodiak Station  </v>
      </c>
      <c r="AC168" s="84">
        <f>IF(DoNotChange[[#This Row],[Poverty_PercentagePoints]]&gt;20%,1, IF(DoNotChange[[#This Row],[Poverty_PercentagePoints]]&lt;=10%, 3, 2))</f>
        <v>3</v>
      </c>
      <c r="AD168" s="93" t="str">
        <f>DoNotChange[[#This Row],[Community]]</f>
        <v xml:space="preserve">Kodiak Station  </v>
      </c>
      <c r="AE168" s="84">
        <f>IF(DoNotChange[[#This Row],[FTE_PercentagePoints]]&lt;=30%,1, IF(DoNotChange[[#This Row],[FTE_PercentagePoints]]&gt;50%, 3, 2))</f>
        <v>3</v>
      </c>
      <c r="AF168" s="93" t="str">
        <f>DoNotChange[[#This Row],[Community]]</f>
        <v xml:space="preserve">Kodiak Station  </v>
      </c>
      <c r="AG168" s="86">
        <f>AVERAGE(DoNotChange[[#This Row],[SNAP_FCI]],DoNotChange[[#This Row],[Poverty_FCI]],DoNotChange[[#This Row],[FTE_FCI]])</f>
        <v>3</v>
      </c>
      <c r="AH168" s="112"/>
      <c r="AI168" s="86">
        <f>IF(DoNotChange[[#This Row],[Village_FCI]]&gt;2.5, 0.24, IF(DoNotChange[[#This Row],[Village_FCI]]&lt;=1.5, 0.06, 0.15))</f>
        <v>0.24</v>
      </c>
      <c r="AJ168" s="86">
        <f>IF(DoNotChange[[#This Row],[Village_FCI]]&gt;2.5, 0.15, IF(DoNotChange[[#This Row],[Village_FCI]]&lt;=1.5, "FALSE", 0.06))</f>
        <v>0.15</v>
      </c>
      <c r="AK168" s="115">
        <f>(1/DoNotChange[[#This Row],[IQ1_Average]]+1/DoNotChange[[#This Row],[IQ2_Average]]+1/DoNotChange[[#This Row],[IQ3_Average]])</f>
        <v>4.9039041084241148E-5</v>
      </c>
      <c r="AL16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68" s="84">
        <f>ROUND(DoNotChange[[#This Row],[MediumBurden
Threshold_Calc]],1)</f>
        <v>407.8</v>
      </c>
      <c r="AN168" s="88">
        <f>(DoNotChange[[#This Row],[3RI_Calculation
Medium]]/DoNotChange[[#This Row],[Y = 1/IQ1+1/IQ2+1/IQ3]])/12</f>
        <v>407.83831734481168</v>
      </c>
      <c r="AO168" s="88">
        <f>DoNotChange[[#This Row],[MediumBurden
Threshold_Calc]]*12</f>
        <v>4894.0598081377402</v>
      </c>
      <c r="AP168" s="137">
        <f>DoNotChange[[#This Row],[LowBurden
Annual]]/12</f>
        <v>254.8989483405073</v>
      </c>
      <c r="AQ168" s="88">
        <f>(DoNotChange[[#This Row],[3RI_Calculation
Low]]/DoNotChange[[#This Row],[Y = 1/IQ1+1/IQ2+1/IQ3]])</f>
        <v>3058.7873800860875</v>
      </c>
      <c r="AR168" s="95"/>
      <c r="AS168" s="93" t="str">
        <f>Table1422[[#This Row],[Community]]</f>
        <v xml:space="preserve">Kodiak Station  </v>
      </c>
      <c r="AT168" s="87">
        <f>Table1422[[#This Row],[IQ1_Average]]</f>
        <v>38182.6</v>
      </c>
      <c r="AU168" s="93" t="str">
        <f>DoNotChange[[#This Row],[Community]]</f>
        <v xml:space="preserve">Kodiak Station  </v>
      </c>
      <c r="AV168" s="96">
        <f>Table1422[[#This Row],[IQ2_Average]]</f>
        <v>76467.199999999997</v>
      </c>
      <c r="AW168" s="93" t="str">
        <f>DoNotChange[[#This Row],[Community]]</f>
        <v xml:space="preserve">Kodiak Station  </v>
      </c>
      <c r="AX168" s="97">
        <f>Table1422[[#This Row],[IQ3_Average]]</f>
        <v>102337.4</v>
      </c>
      <c r="AY168" s="93" t="str">
        <f>DoNotChange[[#This Row],[Community]]</f>
        <v xml:space="preserve">Kodiak Station  </v>
      </c>
      <c r="AZ168" s="89">
        <f>Table1422[[#This Row],[SNAP_Average 
(Percentage Points)]]/100</f>
        <v>0</v>
      </c>
      <c r="BA168" s="98" t="str">
        <f>DoNotChange[[#This Row],[Community]]</f>
        <v xml:space="preserve">Kodiak Station  </v>
      </c>
      <c r="BB168" s="89">
        <f>Table1422[[#This Row],[Poverty_Average
(Percentage Points)]]/100</f>
        <v>8.9499999999999996E-2</v>
      </c>
      <c r="BC168" s="98" t="str">
        <f>DoNotChange[[#This Row],[Community]]</f>
        <v xml:space="preserve">Kodiak Station  </v>
      </c>
      <c r="BD168" s="89">
        <f>Table1422[[#This Row],[Full Time Employment_Average
(Percentage Points)]]/100</f>
        <v>0.77459999999999996</v>
      </c>
    </row>
    <row r="169" spans="1:56" s="99" customFormat="1" x14ac:dyDescent="0.25">
      <c r="A169" s="93" t="str">
        <f>DoNotChange[[#This Row],[Community]]</f>
        <v xml:space="preserve">Kokhanok  </v>
      </c>
      <c r="B16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69" s="93" t="str">
        <f>DoNotChange[[#This Row],[Community]]</f>
        <v xml:space="preserve">Kokhanok  </v>
      </c>
      <c r="D169" s="109">
        <f>IFERROR(DoNotChange[[#This Row],[Medium Burden Threshold]],"Cannot Calculate")</f>
        <v>44</v>
      </c>
      <c r="E169" s="118" t="str">
        <f>DoNotChange[[#This Row],[Community]]</f>
        <v xml:space="preserve">Kokhanok  </v>
      </c>
      <c r="F169" s="109">
        <f>IFERROR(DoNotChange[[#This Row],[MediumBurden
Annual]], "Cannot Calculate")</f>
        <v>528.23259996577337</v>
      </c>
      <c r="G169" s="93" t="str">
        <f>DoNotChange[[#This Row],[Community]]</f>
        <v xml:space="preserve">Kokhanok  </v>
      </c>
      <c r="H169" s="140" t="str">
        <f>IFERROR(DoNotChange[[#This Row],[LowBurden
Threshold]],"Any fee will be at least a medium burden")</f>
        <v>Any fee will be at least a medium burden</v>
      </c>
      <c r="I169" s="118" t="str">
        <f>DoNotChange[[#This Row],[Community]]</f>
        <v xml:space="preserve">Kokhanok  </v>
      </c>
      <c r="J169" s="109" t="str">
        <f>IFERROR(DoNotChange[[#This Row],[LowBurden
Annual]], "Any fee will be at least a medium burden")</f>
        <v>Any fee will be at least a medium burden</v>
      </c>
      <c r="K169" s="93" t="str">
        <f>DoNotChange[[#This Row],[Community]]</f>
        <v xml:space="preserve">Kokhanok  </v>
      </c>
      <c r="L169" s="102">
        <f>Table1422[[#This Row],[Monthly Fees]]</f>
        <v>90</v>
      </c>
      <c r="M169" s="93" t="str">
        <f>DoNotChange[[#This Row],[Community]]</f>
        <v xml:space="preserve">Kokhanok  </v>
      </c>
      <c r="N169" s="102">
        <f>DoNotChange[[#This Row],[Monthly_Fees]]*12</f>
        <v>1080</v>
      </c>
      <c r="O169" s="93" t="str">
        <f>DoNotChange[[#This Row],[Community]]</f>
        <v xml:space="preserve">Kokhanok  </v>
      </c>
      <c r="P169" s="94" t="str">
        <f>Table1422[[#This Row],[Notes]]</f>
        <v>This is the reported user fee for combined water and sewer services.</v>
      </c>
      <c r="Q169" s="95"/>
      <c r="R169" s="93" t="str">
        <f>DoNotChange[[#This Row],[Community]]</f>
        <v xml:space="preserve">Kokhanok  </v>
      </c>
      <c r="S169" s="85">
        <f>IF(DoNotChange[[#This Row],[Annual_Fees]]/DoNotChange[[#This Row],[IQ1_Average]]&gt;0, DoNotChange[[#This Row],[Annual_Fees]]/DoNotChange[[#This Row],[IQ1_Average]], "Do not know fees")</f>
        <v>6.3548102383053834E-2</v>
      </c>
      <c r="T169" s="93" t="str">
        <f>DoNotChange[[#This Row],[Community]]</f>
        <v xml:space="preserve">Kokhanok  </v>
      </c>
      <c r="U169" s="85">
        <f>IF(DoNotChange[[#This Row],[Annual_Fees]]/DoNotChange[[#This Row],[IQ2_Average]]&gt;0, DoNotChange[[#This Row],[Annual_Fees]]/DoNotChange[[#This Row],[IQ2_Average]], "Do not know fees")</f>
        <v>3.7156048523047075E-2</v>
      </c>
      <c r="V169" s="93" t="str">
        <f>DoNotChange[[#This Row],[Community]]</f>
        <v xml:space="preserve">Kokhanok  </v>
      </c>
      <c r="W169" s="85">
        <f>IF(DoNotChange[[#This Row],[Annual_Fees]]/DoNotChange[[#This Row],[IQ3_Average]]&gt;0,DoNotChange[[#This Row],[Annual_Fees]]/DoNotChange[[#This Row],[IQ3_Average]], "Do not know fees")</f>
        <v>2.1969080553295363E-2</v>
      </c>
      <c r="X169" s="93" t="str">
        <f>DoNotChange[[#This Row],[Community]]</f>
        <v xml:space="preserve">Kokhanok  </v>
      </c>
      <c r="Y169" s="85">
        <f>IFERROR(AVERAGE(DoNotChange[[#This Row],[RI_IQ1]],DoNotChange[[#This Row],[RI_IQ2]],DoNotChange[[#This Row],[RI_IQ3]]),"ERROR")</f>
        <v>4.0891077153132088E-2</v>
      </c>
      <c r="Z169" s="93" t="str">
        <f>DoNotChange[[#This Row],[Community]]</f>
        <v xml:space="preserve">Kokhanok  </v>
      </c>
      <c r="AA169" s="84">
        <f>IF(DoNotChange[[#This Row],[SNAP_PercentagePoints]]&gt;20%,1, IF(DoNotChange[[#This Row],[SNAP_PercentagePoints]]&lt;=10%, 3, 2))</f>
        <v>1</v>
      </c>
      <c r="AB169" s="93" t="str">
        <f>DoNotChange[[#This Row],[Community]]</f>
        <v xml:space="preserve">Kokhanok  </v>
      </c>
      <c r="AC169" s="84">
        <f>IF(DoNotChange[[#This Row],[Poverty_PercentagePoints]]&gt;20%,1, IF(DoNotChange[[#This Row],[Poverty_PercentagePoints]]&lt;=10%, 3, 2))</f>
        <v>1</v>
      </c>
      <c r="AD169" s="93" t="str">
        <f>DoNotChange[[#This Row],[Community]]</f>
        <v xml:space="preserve">Kokhanok  </v>
      </c>
      <c r="AE169" s="84">
        <f>IF(DoNotChange[[#This Row],[FTE_PercentagePoints]]&lt;=30%,1, IF(DoNotChange[[#This Row],[FTE_PercentagePoints]]&gt;50%, 3, 2))</f>
        <v>1</v>
      </c>
      <c r="AF169" s="93" t="str">
        <f>DoNotChange[[#This Row],[Community]]</f>
        <v xml:space="preserve">Kokhanok  </v>
      </c>
      <c r="AG169" s="86">
        <f>AVERAGE(DoNotChange[[#This Row],[SNAP_FCI]],DoNotChange[[#This Row],[Poverty_FCI]],DoNotChange[[#This Row],[FTE_FCI]])</f>
        <v>1</v>
      </c>
      <c r="AH169" s="112"/>
      <c r="AI169" s="86">
        <f>IF(DoNotChange[[#This Row],[Village_FCI]]&gt;2.5, 0.24, IF(DoNotChange[[#This Row],[Village_FCI]]&lt;=1.5, 0.06, 0.15))</f>
        <v>0.06</v>
      </c>
      <c r="AJ169" s="86" t="str">
        <f>IF(DoNotChange[[#This Row],[Village_FCI]]&gt;2.5, 0.15, IF(DoNotChange[[#This Row],[Village_FCI]]&lt;=1.5, "FALSE", 0.06))</f>
        <v>FALSE</v>
      </c>
      <c r="AK169" s="115">
        <f>(1/DoNotChange[[#This Row],[IQ1_Average]]+1/DoNotChange[[#This Row],[IQ2_Average]]+1/DoNotChange[[#This Row],[IQ3_Average]])</f>
        <v>1.1358632542536693E-4</v>
      </c>
      <c r="AL16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69" s="84">
        <f>ROUND(DoNotChange[[#This Row],[MediumBurden
Threshold_Calc]],1)</f>
        <v>44</v>
      </c>
      <c r="AN169" s="88">
        <f>(DoNotChange[[#This Row],[3RI_Calculation
Medium]]/DoNotChange[[#This Row],[Y = 1/IQ1+1/IQ2+1/IQ3]])/12</f>
        <v>44.019383330481112</v>
      </c>
      <c r="AO169" s="88">
        <f>DoNotChange[[#This Row],[MediumBurden
Threshold_Calc]]*12</f>
        <v>528.23259996577337</v>
      </c>
      <c r="AP169" s="137" t="e">
        <f>DoNotChange[[#This Row],[LowBurden
Annual]]/12</f>
        <v>#VALUE!</v>
      </c>
      <c r="AQ169" s="88" t="e">
        <f>(DoNotChange[[#This Row],[3RI_Calculation
Low]]/DoNotChange[[#This Row],[Y = 1/IQ1+1/IQ2+1/IQ3]])</f>
        <v>#VALUE!</v>
      </c>
      <c r="AR169" s="95"/>
      <c r="AS169" s="93" t="str">
        <f>Table1422[[#This Row],[Community]]</f>
        <v xml:space="preserve">Kokhanok  </v>
      </c>
      <c r="AT169" s="87">
        <f>Table1422[[#This Row],[IQ1_Average]]</f>
        <v>16995</v>
      </c>
      <c r="AU169" s="93" t="str">
        <f>DoNotChange[[#This Row],[Community]]</f>
        <v xml:space="preserve">Kokhanok  </v>
      </c>
      <c r="AV169" s="96">
        <f>Table1422[[#This Row],[IQ2_Average]]</f>
        <v>29066.6</v>
      </c>
      <c r="AW169" s="93" t="str">
        <f>DoNotChange[[#This Row],[Community]]</f>
        <v xml:space="preserve">Kokhanok  </v>
      </c>
      <c r="AX169" s="97">
        <f>Table1422[[#This Row],[IQ3_Average]]</f>
        <v>49160</v>
      </c>
      <c r="AY169" s="93" t="str">
        <f>DoNotChange[[#This Row],[Community]]</f>
        <v xml:space="preserve">Kokhanok  </v>
      </c>
      <c r="AZ169" s="89">
        <f>Table1422[[#This Row],[SNAP_Average 
(Percentage Points)]]/100</f>
        <v>0.40720000000000006</v>
      </c>
      <c r="BA169" s="98" t="str">
        <f>DoNotChange[[#This Row],[Community]]</f>
        <v xml:space="preserve">Kokhanok  </v>
      </c>
      <c r="BB169" s="89">
        <f>Table1422[[#This Row],[Poverty_Average
(Percentage Points)]]/100</f>
        <v>0.47419999999999995</v>
      </c>
      <c r="BC169" s="98" t="str">
        <f>DoNotChange[[#This Row],[Community]]</f>
        <v xml:space="preserve">Kokhanok  </v>
      </c>
      <c r="BD169" s="89">
        <f>Table1422[[#This Row],[Full Time Employment_Average
(Percentage Points)]]/100</f>
        <v>0.254</v>
      </c>
    </row>
    <row r="170" spans="1:56" s="99" customFormat="1" x14ac:dyDescent="0.25">
      <c r="A170" s="93" t="str">
        <f>DoNotChange[[#This Row],[Community]]</f>
        <v xml:space="preserve">Koliganek  </v>
      </c>
      <c r="B17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0" s="93" t="str">
        <f>DoNotChange[[#This Row],[Community]]</f>
        <v xml:space="preserve">Koliganek  </v>
      </c>
      <c r="D170" s="109">
        <f>IFERROR(DoNotChange[[#This Row],[Medium Burden Threshold]],"Cannot Calculate")</f>
        <v>74.5</v>
      </c>
      <c r="E170" s="118" t="str">
        <f>DoNotChange[[#This Row],[Community]]</f>
        <v xml:space="preserve">Koliganek  </v>
      </c>
      <c r="F170" s="109">
        <f>IFERROR(DoNotChange[[#This Row],[MediumBurden
Annual]], "Cannot Calculate")</f>
        <v>893.56949598718597</v>
      </c>
      <c r="G170" s="93" t="str">
        <f>DoNotChange[[#This Row],[Community]]</f>
        <v xml:space="preserve">Koliganek  </v>
      </c>
      <c r="H170" s="140" t="str">
        <f>IFERROR(DoNotChange[[#This Row],[LowBurden
Threshold]],"Any fee will be at least a medium burden")</f>
        <v>Any fee will be at least a medium burden</v>
      </c>
      <c r="I170" s="118" t="str">
        <f>DoNotChange[[#This Row],[Community]]</f>
        <v xml:space="preserve">Koliganek  </v>
      </c>
      <c r="J170" s="109" t="str">
        <f>IFERROR(DoNotChange[[#This Row],[LowBurden
Annual]], "Any fee will be at least a medium burden")</f>
        <v>Any fee will be at least a medium burden</v>
      </c>
      <c r="K170" s="93" t="str">
        <f>DoNotChange[[#This Row],[Community]]</f>
        <v xml:space="preserve">Koliganek  </v>
      </c>
      <c r="L170" s="102" t="str">
        <f>Table1422[[#This Row],[Monthly Fees]]</f>
        <v>   20.00</v>
      </c>
      <c r="M170" s="93" t="str">
        <f>DoNotChange[[#This Row],[Community]]</f>
        <v xml:space="preserve">Koliganek  </v>
      </c>
      <c r="N170" s="102" t="e">
        <f>DoNotChange[[#This Row],[Monthly_Fees]]*12</f>
        <v>#VALUE!</v>
      </c>
      <c r="O170" s="93" t="str">
        <f>DoNotChange[[#This Row],[Community]]</f>
        <v xml:space="preserve">Koliganek  </v>
      </c>
      <c r="P170" s="94" t="str">
        <f>Table1422[[#This Row],[Notes]]</f>
        <v>This is the reported user fee for combined water and sewer services.</v>
      </c>
      <c r="Q170" s="95"/>
      <c r="R170" s="93" t="str">
        <f>DoNotChange[[#This Row],[Community]]</f>
        <v xml:space="preserve">Koliganek  </v>
      </c>
      <c r="S170" s="85" t="e">
        <f>IF(DoNotChange[[#This Row],[Annual_Fees]]/DoNotChange[[#This Row],[IQ1_Average]]&gt;0, DoNotChange[[#This Row],[Annual_Fees]]/DoNotChange[[#This Row],[IQ1_Average]], "Do not know fees")</f>
        <v>#VALUE!</v>
      </c>
      <c r="T170" s="93" t="str">
        <f>DoNotChange[[#This Row],[Community]]</f>
        <v xml:space="preserve">Koliganek  </v>
      </c>
      <c r="U170" s="85" t="e">
        <f>IF(DoNotChange[[#This Row],[Annual_Fees]]/DoNotChange[[#This Row],[IQ2_Average]]&gt;0, DoNotChange[[#This Row],[Annual_Fees]]/DoNotChange[[#This Row],[IQ2_Average]], "Do not know fees")</f>
        <v>#VALUE!</v>
      </c>
      <c r="V170" s="93" t="str">
        <f>DoNotChange[[#This Row],[Community]]</f>
        <v xml:space="preserve">Koliganek  </v>
      </c>
      <c r="W170" s="85" t="e">
        <f>IF(DoNotChange[[#This Row],[Annual_Fees]]/DoNotChange[[#This Row],[IQ3_Average]]&gt;0,DoNotChange[[#This Row],[Annual_Fees]]/DoNotChange[[#This Row],[IQ3_Average]], "Do not know fees")</f>
        <v>#VALUE!</v>
      </c>
      <c r="X170" s="93" t="str">
        <f>DoNotChange[[#This Row],[Community]]</f>
        <v xml:space="preserve">Koliganek  </v>
      </c>
      <c r="Y170" s="85" t="str">
        <f>IFERROR(AVERAGE(DoNotChange[[#This Row],[RI_IQ1]],DoNotChange[[#This Row],[RI_IQ2]],DoNotChange[[#This Row],[RI_IQ3]]),"ERROR")</f>
        <v>ERROR</v>
      </c>
      <c r="Z170" s="93" t="str">
        <f>DoNotChange[[#This Row],[Community]]</f>
        <v xml:space="preserve">Koliganek  </v>
      </c>
      <c r="AA170" s="84">
        <f>IF(DoNotChange[[#This Row],[SNAP_PercentagePoints]]&gt;20%,1, IF(DoNotChange[[#This Row],[SNAP_PercentagePoints]]&lt;=10%, 3, 2))</f>
        <v>1</v>
      </c>
      <c r="AB170" s="93" t="str">
        <f>DoNotChange[[#This Row],[Community]]</f>
        <v xml:space="preserve">Koliganek  </v>
      </c>
      <c r="AC170" s="84">
        <f>IF(DoNotChange[[#This Row],[Poverty_PercentagePoints]]&gt;20%,1, IF(DoNotChange[[#This Row],[Poverty_PercentagePoints]]&lt;=10%, 3, 2))</f>
        <v>1</v>
      </c>
      <c r="AD170" s="93" t="str">
        <f>DoNotChange[[#This Row],[Community]]</f>
        <v xml:space="preserve">Koliganek  </v>
      </c>
      <c r="AE170" s="84">
        <f>IF(DoNotChange[[#This Row],[FTE_PercentagePoints]]&lt;=30%,1, IF(DoNotChange[[#This Row],[FTE_PercentagePoints]]&gt;50%, 3, 2))</f>
        <v>1</v>
      </c>
      <c r="AF170" s="93" t="str">
        <f>DoNotChange[[#This Row],[Community]]</f>
        <v xml:space="preserve">Koliganek  </v>
      </c>
      <c r="AG170" s="86">
        <f>AVERAGE(DoNotChange[[#This Row],[SNAP_FCI]],DoNotChange[[#This Row],[Poverty_FCI]],DoNotChange[[#This Row],[FTE_FCI]])</f>
        <v>1</v>
      </c>
      <c r="AH170" s="112"/>
      <c r="AI170" s="86">
        <f>IF(DoNotChange[[#This Row],[Village_FCI]]&gt;2.5, 0.24, IF(DoNotChange[[#This Row],[Village_FCI]]&lt;=1.5, 0.06, 0.15))</f>
        <v>0.06</v>
      </c>
      <c r="AJ170" s="86" t="str">
        <f>IF(DoNotChange[[#This Row],[Village_FCI]]&gt;2.5, 0.15, IF(DoNotChange[[#This Row],[Village_FCI]]&lt;=1.5, "FALSE", 0.06))</f>
        <v>FALSE</v>
      </c>
      <c r="AK170" s="115">
        <f>(1/DoNotChange[[#This Row],[IQ1_Average]]+1/DoNotChange[[#This Row],[IQ2_Average]]+1/DoNotChange[[#This Row],[IQ3_Average]])</f>
        <v>6.7146428195508155E-5</v>
      </c>
      <c r="AL17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0" s="84">
        <f>ROUND(DoNotChange[[#This Row],[MediumBurden
Threshold_Calc]],1)</f>
        <v>74.5</v>
      </c>
      <c r="AN170" s="88">
        <f>(DoNotChange[[#This Row],[3RI_Calculation
Medium]]/DoNotChange[[#This Row],[Y = 1/IQ1+1/IQ2+1/IQ3]])/12</f>
        <v>74.464124665598831</v>
      </c>
      <c r="AO170" s="88">
        <f>DoNotChange[[#This Row],[MediumBurden
Threshold_Calc]]*12</f>
        <v>893.56949598718597</v>
      </c>
      <c r="AP170" s="137" t="e">
        <f>DoNotChange[[#This Row],[LowBurden
Annual]]/12</f>
        <v>#VALUE!</v>
      </c>
      <c r="AQ170" s="88" t="e">
        <f>(DoNotChange[[#This Row],[3RI_Calculation
Low]]/DoNotChange[[#This Row],[Y = 1/IQ1+1/IQ2+1/IQ3]])</f>
        <v>#VALUE!</v>
      </c>
      <c r="AR170" s="95"/>
      <c r="AS170" s="93" t="str">
        <f>Table1422[[#This Row],[Community]]</f>
        <v xml:space="preserve">Koliganek  </v>
      </c>
      <c r="AT170" s="87">
        <f>Table1422[[#This Row],[IQ1_Average]]</f>
        <v>31499.8</v>
      </c>
      <c r="AU170" s="93" t="str">
        <f>DoNotChange[[#This Row],[Community]]</f>
        <v xml:space="preserve">Koliganek  </v>
      </c>
      <c r="AV170" s="96">
        <f>Table1422[[#This Row],[IQ2_Average]]</f>
        <v>50200</v>
      </c>
      <c r="AW170" s="93" t="str">
        <f>DoNotChange[[#This Row],[Community]]</f>
        <v xml:space="preserve">Koliganek  </v>
      </c>
      <c r="AX170" s="97">
        <f>Table1422[[#This Row],[IQ3_Average]]</f>
        <v>64600</v>
      </c>
      <c r="AY170" s="93" t="str">
        <f>DoNotChange[[#This Row],[Community]]</f>
        <v xml:space="preserve">Koliganek  </v>
      </c>
      <c r="AZ170" s="89">
        <f>Table1422[[#This Row],[SNAP_Average 
(Percentage Points)]]/100</f>
        <v>0.37640000000000001</v>
      </c>
      <c r="BA170" s="98" t="str">
        <f>DoNotChange[[#This Row],[Community]]</f>
        <v xml:space="preserve">Koliganek  </v>
      </c>
      <c r="BB170" s="89">
        <f>Table1422[[#This Row],[Poverty_Average
(Percentage Points)]]/100</f>
        <v>0.20619999999999997</v>
      </c>
      <c r="BC170" s="98" t="str">
        <f>DoNotChange[[#This Row],[Community]]</f>
        <v xml:space="preserve">Koliganek  </v>
      </c>
      <c r="BD170" s="89">
        <f>Table1422[[#This Row],[Full Time Employment_Average
(Percentage Points)]]/100</f>
        <v>0.16900000000000001</v>
      </c>
    </row>
    <row r="171" spans="1:56" s="99" customFormat="1" x14ac:dyDescent="0.25">
      <c r="A171" s="93" t="str">
        <f>DoNotChange[[#This Row],[Community]]</f>
        <v xml:space="preserve">Kongiganak  </v>
      </c>
      <c r="B17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1" s="93" t="str">
        <f>DoNotChange[[#This Row],[Community]]</f>
        <v xml:space="preserve">Kongiganak  </v>
      </c>
      <c r="D171" s="109">
        <f>IFERROR(DoNotChange[[#This Row],[Medium Burden Threshold]],"Cannot Calculate")</f>
        <v>61.5</v>
      </c>
      <c r="E171" s="118" t="str">
        <f>DoNotChange[[#This Row],[Community]]</f>
        <v xml:space="preserve">Kongiganak  </v>
      </c>
      <c r="F171" s="109">
        <f>IFERROR(DoNotChange[[#This Row],[MediumBurden
Annual]], "Cannot Calculate")</f>
        <v>738.20757380249574</v>
      </c>
      <c r="G171" s="93" t="str">
        <f>DoNotChange[[#This Row],[Community]]</f>
        <v xml:space="preserve">Kongiganak  </v>
      </c>
      <c r="H171" s="140" t="str">
        <f>IFERROR(DoNotChange[[#This Row],[LowBurden
Threshold]],"Any fee will be at least a medium burden")</f>
        <v>Any fee will be at least a medium burden</v>
      </c>
      <c r="I171" s="118" t="str">
        <f>DoNotChange[[#This Row],[Community]]</f>
        <v xml:space="preserve">Kongiganak  </v>
      </c>
      <c r="J171" s="109" t="str">
        <f>IFERROR(DoNotChange[[#This Row],[LowBurden
Annual]], "Any fee will be at least a medium burden")</f>
        <v>Any fee will be at least a medium burden</v>
      </c>
      <c r="K171" s="93" t="str">
        <f>DoNotChange[[#This Row],[Community]]</f>
        <v xml:space="preserve">Kongiganak  </v>
      </c>
      <c r="L171" s="102">
        <f>Table1422[[#This Row],[Monthly Fees]]</f>
        <v>0</v>
      </c>
      <c r="M171" s="93" t="str">
        <f>DoNotChange[[#This Row],[Community]]</f>
        <v xml:space="preserve">Kongiganak  </v>
      </c>
      <c r="N171" s="102">
        <f>DoNotChange[[#This Row],[Monthly_Fees]]*12</f>
        <v>0</v>
      </c>
      <c r="O171" s="93" t="str">
        <f>DoNotChange[[#This Row],[Community]]</f>
        <v xml:space="preserve">Kongiganak  </v>
      </c>
      <c r="P171" s="94" t="str">
        <f>Table1422[[#This Row],[Notes]]</f>
        <v>The water and sewer charges are unknown</v>
      </c>
      <c r="Q171" s="95"/>
      <c r="R171" s="93" t="str">
        <f>DoNotChange[[#This Row],[Community]]</f>
        <v xml:space="preserve">Kongiganak  </v>
      </c>
      <c r="S171" s="85" t="str">
        <f>IF(DoNotChange[[#This Row],[Annual_Fees]]/DoNotChange[[#This Row],[IQ1_Average]]&gt;0, DoNotChange[[#This Row],[Annual_Fees]]/DoNotChange[[#This Row],[IQ1_Average]], "Do not know fees")</f>
        <v>Do not know fees</v>
      </c>
      <c r="T171" s="93" t="str">
        <f>DoNotChange[[#This Row],[Community]]</f>
        <v xml:space="preserve">Kongiganak  </v>
      </c>
      <c r="U171" s="85" t="str">
        <f>IF(DoNotChange[[#This Row],[Annual_Fees]]/DoNotChange[[#This Row],[IQ2_Average]]&gt;0, DoNotChange[[#This Row],[Annual_Fees]]/DoNotChange[[#This Row],[IQ2_Average]], "Do not know fees")</f>
        <v>Do not know fees</v>
      </c>
      <c r="V171" s="93" t="str">
        <f>DoNotChange[[#This Row],[Community]]</f>
        <v xml:space="preserve">Kongiganak  </v>
      </c>
      <c r="W171" s="85" t="str">
        <f>IF(DoNotChange[[#This Row],[Annual_Fees]]/DoNotChange[[#This Row],[IQ3_Average]]&gt;0,DoNotChange[[#This Row],[Annual_Fees]]/DoNotChange[[#This Row],[IQ3_Average]], "Do not know fees")</f>
        <v>Do not know fees</v>
      </c>
      <c r="X171" s="93" t="str">
        <f>DoNotChange[[#This Row],[Community]]</f>
        <v xml:space="preserve">Kongiganak  </v>
      </c>
      <c r="Y171" s="85" t="str">
        <f>IFERROR(AVERAGE(DoNotChange[[#This Row],[RI_IQ1]],DoNotChange[[#This Row],[RI_IQ2]],DoNotChange[[#This Row],[RI_IQ3]]),"ERROR")</f>
        <v>ERROR</v>
      </c>
      <c r="Z171" s="93" t="str">
        <f>DoNotChange[[#This Row],[Community]]</f>
        <v xml:space="preserve">Kongiganak  </v>
      </c>
      <c r="AA171" s="84">
        <f>IF(DoNotChange[[#This Row],[SNAP_PercentagePoints]]&gt;20%,1, IF(DoNotChange[[#This Row],[SNAP_PercentagePoints]]&lt;=10%, 3, 2))</f>
        <v>1</v>
      </c>
      <c r="AB171" s="93" t="str">
        <f>DoNotChange[[#This Row],[Community]]</f>
        <v xml:space="preserve">Kongiganak  </v>
      </c>
      <c r="AC171" s="84">
        <f>IF(DoNotChange[[#This Row],[Poverty_PercentagePoints]]&gt;20%,1, IF(DoNotChange[[#This Row],[Poverty_PercentagePoints]]&lt;=10%, 3, 2))</f>
        <v>1</v>
      </c>
      <c r="AD171" s="93" t="str">
        <f>DoNotChange[[#This Row],[Community]]</f>
        <v xml:space="preserve">Kongiganak  </v>
      </c>
      <c r="AE171" s="84">
        <f>IF(DoNotChange[[#This Row],[FTE_PercentagePoints]]&lt;=30%,1, IF(DoNotChange[[#This Row],[FTE_PercentagePoints]]&gt;50%, 3, 2))</f>
        <v>1</v>
      </c>
      <c r="AF171" s="93" t="str">
        <f>DoNotChange[[#This Row],[Community]]</f>
        <v xml:space="preserve">Kongiganak  </v>
      </c>
      <c r="AG171" s="86">
        <f>AVERAGE(DoNotChange[[#This Row],[SNAP_FCI]],DoNotChange[[#This Row],[Poverty_FCI]],DoNotChange[[#This Row],[FTE_FCI]])</f>
        <v>1</v>
      </c>
      <c r="AH171" s="112"/>
      <c r="AI171" s="86">
        <f>IF(DoNotChange[[#This Row],[Village_FCI]]&gt;2.5, 0.24, IF(DoNotChange[[#This Row],[Village_FCI]]&lt;=1.5, 0.06, 0.15))</f>
        <v>0.06</v>
      </c>
      <c r="AJ171" s="86" t="str">
        <f>IF(DoNotChange[[#This Row],[Village_FCI]]&gt;2.5, 0.15, IF(DoNotChange[[#This Row],[Village_FCI]]&lt;=1.5, "FALSE", 0.06))</f>
        <v>FALSE</v>
      </c>
      <c r="AK171" s="115">
        <f>(1/DoNotChange[[#This Row],[IQ1_Average]]+1/DoNotChange[[#This Row],[IQ2_Average]]+1/DoNotChange[[#This Row],[IQ3_Average]])</f>
        <v>8.1277952339259984E-5</v>
      </c>
      <c r="AL17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1" s="84">
        <f>ROUND(DoNotChange[[#This Row],[MediumBurden
Threshold_Calc]],1)</f>
        <v>61.5</v>
      </c>
      <c r="AN171" s="88">
        <f>(DoNotChange[[#This Row],[3RI_Calculation
Medium]]/DoNotChange[[#This Row],[Y = 1/IQ1+1/IQ2+1/IQ3]])/12</f>
        <v>61.517297816874645</v>
      </c>
      <c r="AO171" s="88">
        <f>DoNotChange[[#This Row],[MediumBurden
Threshold_Calc]]*12</f>
        <v>738.20757380249574</v>
      </c>
      <c r="AP171" s="137" t="e">
        <f>DoNotChange[[#This Row],[LowBurden
Annual]]/12</f>
        <v>#VALUE!</v>
      </c>
      <c r="AQ171" s="88" t="e">
        <f>(DoNotChange[[#This Row],[3RI_Calculation
Low]]/DoNotChange[[#This Row],[Y = 1/IQ1+1/IQ2+1/IQ3]])</f>
        <v>#VALUE!</v>
      </c>
      <c r="AR171" s="95"/>
      <c r="AS171" s="93" t="str">
        <f>Table1422[[#This Row],[Community]]</f>
        <v xml:space="preserve">Kongiganak  </v>
      </c>
      <c r="AT171" s="87">
        <f>Table1422[[#This Row],[IQ1_Average]]</f>
        <v>22289.4</v>
      </c>
      <c r="AU171" s="93" t="str">
        <f>DoNotChange[[#This Row],[Community]]</f>
        <v xml:space="preserve">Kongiganak  </v>
      </c>
      <c r="AV171" s="96">
        <f>Table1422[[#This Row],[IQ2_Average]]</f>
        <v>46800</v>
      </c>
      <c r="AW171" s="93" t="str">
        <f>DoNotChange[[#This Row],[Community]]</f>
        <v xml:space="preserve">Kongiganak  </v>
      </c>
      <c r="AX171" s="97">
        <f>Table1422[[#This Row],[IQ3_Average]]</f>
        <v>66462.600000000006</v>
      </c>
      <c r="AY171" s="93" t="str">
        <f>DoNotChange[[#This Row],[Community]]</f>
        <v xml:space="preserve">Kongiganak  </v>
      </c>
      <c r="AZ171" s="89">
        <f>Table1422[[#This Row],[SNAP_Average 
(Percentage Points)]]/100</f>
        <v>0.52760000000000007</v>
      </c>
      <c r="BA171" s="98" t="str">
        <f>DoNotChange[[#This Row],[Community]]</f>
        <v xml:space="preserve">Kongiganak  </v>
      </c>
      <c r="BB171" s="89">
        <f>Table1422[[#This Row],[Poverty_Average
(Percentage Points)]]/100</f>
        <v>0.28499999999999998</v>
      </c>
      <c r="BC171" s="98" t="str">
        <f>DoNotChange[[#This Row],[Community]]</f>
        <v xml:space="preserve">Kongiganak  </v>
      </c>
      <c r="BD171" s="89">
        <f>Table1422[[#This Row],[Full Time Employment_Average
(Percentage Points)]]/100</f>
        <v>0.19439999999999999</v>
      </c>
    </row>
    <row r="172" spans="1:56" s="99" customFormat="1" x14ac:dyDescent="0.25">
      <c r="A172" s="93" t="str">
        <f>DoNotChange[[#This Row],[Community]]</f>
        <v xml:space="preserve">Kotlik </v>
      </c>
      <c r="B17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2" s="93" t="str">
        <f>DoNotChange[[#This Row],[Community]]</f>
        <v xml:space="preserve">Kotlik </v>
      </c>
      <c r="D172" s="109">
        <f>IFERROR(DoNotChange[[#This Row],[Medium Burden Threshold]],"Cannot Calculate")</f>
        <v>47</v>
      </c>
      <c r="E172" s="118" t="str">
        <f>DoNotChange[[#This Row],[Community]]</f>
        <v xml:space="preserve">Kotlik </v>
      </c>
      <c r="F172" s="109">
        <f>IFERROR(DoNotChange[[#This Row],[MediumBurden
Annual]], "Cannot Calculate")</f>
        <v>563.84483453025518</v>
      </c>
      <c r="G172" s="93" t="str">
        <f>DoNotChange[[#This Row],[Community]]</f>
        <v xml:space="preserve">Kotlik </v>
      </c>
      <c r="H172" s="140" t="str">
        <f>IFERROR(DoNotChange[[#This Row],[LowBurden
Threshold]],"Any fee will be at least a medium burden")</f>
        <v>Any fee will be at least a medium burden</v>
      </c>
      <c r="I172" s="118" t="str">
        <f>DoNotChange[[#This Row],[Community]]</f>
        <v xml:space="preserve">Kotlik </v>
      </c>
      <c r="J172" s="109" t="str">
        <f>IFERROR(DoNotChange[[#This Row],[LowBurden
Annual]], "Any fee will be at least a medium burden")</f>
        <v>Any fee will be at least a medium burden</v>
      </c>
      <c r="K172" s="93" t="str">
        <f>DoNotChange[[#This Row],[Community]]</f>
        <v xml:space="preserve">Kotlik </v>
      </c>
      <c r="L172" s="102">
        <f>Table1422[[#This Row],[Monthly Fees]]</f>
        <v>81.5</v>
      </c>
      <c r="M172" s="93" t="str">
        <f>DoNotChange[[#This Row],[Community]]</f>
        <v xml:space="preserve">Kotlik </v>
      </c>
      <c r="N172" s="102">
        <f>DoNotChange[[#This Row],[Monthly_Fees]]*12</f>
        <v>978</v>
      </c>
      <c r="O172" s="93" t="str">
        <f>DoNotChange[[#This Row],[Community]]</f>
        <v xml:space="preserve">Kotlik </v>
      </c>
      <c r="P172" s="94" t="str">
        <f>Table1422[[#This Row],[Notes]]</f>
        <v>This is the reported user fee for combined water and sewer services.</v>
      </c>
      <c r="Q172" s="95"/>
      <c r="R172" s="93" t="str">
        <f>DoNotChange[[#This Row],[Community]]</f>
        <v xml:space="preserve">Kotlik </v>
      </c>
      <c r="S172" s="85">
        <f>IF(DoNotChange[[#This Row],[Annual_Fees]]/DoNotChange[[#This Row],[IQ1_Average]]&gt;0, DoNotChange[[#This Row],[Annual_Fees]]/DoNotChange[[#This Row],[IQ1_Average]], "Do not know fees")</f>
        <v>5.574746058346728E-2</v>
      </c>
      <c r="T172" s="93" t="str">
        <f>DoNotChange[[#This Row],[Community]]</f>
        <v xml:space="preserve">Kotlik </v>
      </c>
      <c r="U172" s="85">
        <f>IF(DoNotChange[[#This Row],[Annual_Fees]]/DoNotChange[[#This Row],[IQ2_Average]]&gt;0, DoNotChange[[#This Row],[Annual_Fees]]/DoNotChange[[#This Row],[IQ2_Average]], "Do not know fees")</f>
        <v>2.9875001527351817E-2</v>
      </c>
      <c r="V172" s="93" t="str">
        <f>DoNotChange[[#This Row],[Community]]</f>
        <v xml:space="preserve">Kotlik </v>
      </c>
      <c r="W172" s="85">
        <f>IF(DoNotChange[[#This Row],[Annual_Fees]]/DoNotChange[[#This Row],[IQ3_Average]]&gt;0,DoNotChange[[#This Row],[Annual_Fees]]/DoNotChange[[#This Row],[IQ3_Average]], "Do not know fees")</f>
        <v>1.8448722737201904E-2</v>
      </c>
      <c r="X172" s="93" t="str">
        <f>DoNotChange[[#This Row],[Community]]</f>
        <v xml:space="preserve">Kotlik </v>
      </c>
      <c r="Y172" s="85">
        <f>IFERROR(AVERAGE(DoNotChange[[#This Row],[RI_IQ1]],DoNotChange[[#This Row],[RI_IQ2]],DoNotChange[[#This Row],[RI_IQ3]]),"ERROR")</f>
        <v>3.4690394949340335E-2</v>
      </c>
      <c r="Z172" s="93" t="str">
        <f>DoNotChange[[#This Row],[Community]]</f>
        <v xml:space="preserve">Kotlik </v>
      </c>
      <c r="AA172" s="84">
        <f>IF(DoNotChange[[#This Row],[SNAP_PercentagePoints]]&gt;20%,1, IF(DoNotChange[[#This Row],[SNAP_PercentagePoints]]&lt;=10%, 3, 2))</f>
        <v>1</v>
      </c>
      <c r="AB172" s="93" t="str">
        <f>DoNotChange[[#This Row],[Community]]</f>
        <v xml:space="preserve">Kotlik </v>
      </c>
      <c r="AC172" s="84">
        <f>IF(DoNotChange[[#This Row],[Poverty_PercentagePoints]]&gt;20%,1, IF(DoNotChange[[#This Row],[Poverty_PercentagePoints]]&lt;=10%, 3, 2))</f>
        <v>1</v>
      </c>
      <c r="AD172" s="93" t="str">
        <f>DoNotChange[[#This Row],[Community]]</f>
        <v xml:space="preserve">Kotlik </v>
      </c>
      <c r="AE172" s="84">
        <f>IF(DoNotChange[[#This Row],[FTE_PercentagePoints]]&lt;=30%,1, IF(DoNotChange[[#This Row],[FTE_PercentagePoints]]&gt;50%, 3, 2))</f>
        <v>1</v>
      </c>
      <c r="AF172" s="93" t="str">
        <f>DoNotChange[[#This Row],[Community]]</f>
        <v xml:space="preserve">Kotlik </v>
      </c>
      <c r="AG172" s="86">
        <f>AVERAGE(DoNotChange[[#This Row],[SNAP_FCI]],DoNotChange[[#This Row],[Poverty_FCI]],DoNotChange[[#This Row],[FTE_FCI]])</f>
        <v>1</v>
      </c>
      <c r="AH172" s="112"/>
      <c r="AI172" s="86">
        <f>IF(DoNotChange[[#This Row],[Village_FCI]]&gt;2.5, 0.24, IF(DoNotChange[[#This Row],[Village_FCI]]&lt;=1.5, 0.06, 0.15))</f>
        <v>0.06</v>
      </c>
      <c r="AJ172" s="86" t="str">
        <f>IF(DoNotChange[[#This Row],[Village_FCI]]&gt;2.5, 0.15, IF(DoNotChange[[#This Row],[Village_FCI]]&lt;=1.5, "FALSE", 0.06))</f>
        <v>FALSE</v>
      </c>
      <c r="AK172" s="115">
        <f>(1/DoNotChange[[#This Row],[IQ1_Average]]+1/DoNotChange[[#This Row],[IQ2_Average]]+1/DoNotChange[[#This Row],[IQ3_Average]])</f>
        <v>1.0641225444582924E-4</v>
      </c>
      <c r="AL17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2" s="84">
        <f>ROUND(DoNotChange[[#This Row],[MediumBurden
Threshold_Calc]],1)</f>
        <v>47</v>
      </c>
      <c r="AN172" s="88">
        <f>(DoNotChange[[#This Row],[3RI_Calculation
Medium]]/DoNotChange[[#This Row],[Y = 1/IQ1+1/IQ2+1/IQ3]])/12</f>
        <v>46.987069544187932</v>
      </c>
      <c r="AO172" s="88">
        <f>DoNotChange[[#This Row],[MediumBurden
Threshold_Calc]]*12</f>
        <v>563.84483453025518</v>
      </c>
      <c r="AP172" s="137" t="e">
        <f>DoNotChange[[#This Row],[LowBurden
Annual]]/12</f>
        <v>#VALUE!</v>
      </c>
      <c r="AQ172" s="88" t="e">
        <f>(DoNotChange[[#This Row],[3RI_Calculation
Low]]/DoNotChange[[#This Row],[Y = 1/IQ1+1/IQ2+1/IQ3]])</f>
        <v>#VALUE!</v>
      </c>
      <c r="AR172" s="95"/>
      <c r="AS172" s="93" t="str">
        <f>Table1422[[#This Row],[Community]]</f>
        <v xml:space="preserve">Kotlik </v>
      </c>
      <c r="AT172" s="87">
        <f>Table1422[[#This Row],[IQ1_Average]]</f>
        <v>17543.400000000001</v>
      </c>
      <c r="AU172" s="93" t="str">
        <f>DoNotChange[[#This Row],[Community]]</f>
        <v xml:space="preserve">Kotlik </v>
      </c>
      <c r="AV172" s="96">
        <f>Table1422[[#This Row],[IQ2_Average]]</f>
        <v>32736.400000000001</v>
      </c>
      <c r="AW172" s="93" t="str">
        <f>DoNotChange[[#This Row],[Community]]</f>
        <v xml:space="preserve">Kotlik </v>
      </c>
      <c r="AX172" s="97">
        <f>Table1422[[#This Row],[IQ3_Average]]</f>
        <v>53011.8</v>
      </c>
      <c r="AY172" s="93" t="str">
        <f>DoNotChange[[#This Row],[Community]]</f>
        <v xml:space="preserve">Kotlik </v>
      </c>
      <c r="AZ172" s="89">
        <f>Table1422[[#This Row],[SNAP_Average 
(Percentage Points)]]/100</f>
        <v>0.61140000000000005</v>
      </c>
      <c r="BA172" s="98" t="str">
        <f>DoNotChange[[#This Row],[Community]]</f>
        <v xml:space="preserve">Kotlik </v>
      </c>
      <c r="BB172" s="89">
        <f>Table1422[[#This Row],[Poverty_Average
(Percentage Points)]]/100</f>
        <v>0.52300000000000002</v>
      </c>
      <c r="BC172" s="98" t="str">
        <f>DoNotChange[[#This Row],[Community]]</f>
        <v xml:space="preserve">Kotlik </v>
      </c>
      <c r="BD172" s="89">
        <f>Table1422[[#This Row],[Full Time Employment_Average
(Percentage Points)]]/100</f>
        <v>0.14080000000000001</v>
      </c>
    </row>
    <row r="173" spans="1:56" s="99" customFormat="1" x14ac:dyDescent="0.25">
      <c r="A173" s="93" t="str">
        <f>DoNotChange[[#This Row],[Community]]</f>
        <v xml:space="preserve">Kotzebue </v>
      </c>
      <c r="B17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3" s="93" t="str">
        <f>DoNotChange[[#This Row],[Community]]</f>
        <v xml:space="preserve">Kotzebue </v>
      </c>
      <c r="D173" s="109">
        <f>IFERROR(DoNotChange[[#This Row],[Medium Burden Threshold]],"Cannot Calculate")</f>
        <v>302.39999999999998</v>
      </c>
      <c r="E173" s="118" t="str">
        <f>DoNotChange[[#This Row],[Community]]</f>
        <v xml:space="preserve">Kotzebue </v>
      </c>
      <c r="F173" s="109">
        <f>IFERROR(DoNotChange[[#This Row],[MediumBurden
Annual]], "Cannot Calculate")</f>
        <v>3629.2816737946805</v>
      </c>
      <c r="G173" s="93" t="str">
        <f>DoNotChange[[#This Row],[Community]]</f>
        <v xml:space="preserve">Kotzebue </v>
      </c>
      <c r="H173" s="140">
        <f>IFERROR(DoNotChange[[#This Row],[LowBurden
Threshold]],"Any fee will be at least a medium burden")</f>
        <v>120.97605579315602</v>
      </c>
      <c r="I173" s="118" t="str">
        <f>DoNotChange[[#This Row],[Community]]</f>
        <v xml:space="preserve">Kotzebue </v>
      </c>
      <c r="J173" s="109">
        <f>IFERROR(DoNotChange[[#This Row],[LowBurden
Annual]], "Any fee will be at least a medium burden")</f>
        <v>1451.7126695178722</v>
      </c>
      <c r="K173" s="93" t="str">
        <f>DoNotChange[[#This Row],[Community]]</f>
        <v xml:space="preserve">Kotzebue </v>
      </c>
      <c r="L173" s="102">
        <f>Table1422[[#This Row],[Monthly Fees]]</f>
        <v>430</v>
      </c>
      <c r="M173" s="93" t="str">
        <f>DoNotChange[[#This Row],[Community]]</f>
        <v xml:space="preserve">Kotzebue </v>
      </c>
      <c r="N173" s="102">
        <f>DoNotChange[[#This Row],[Monthly_Fees]]*12</f>
        <v>5160</v>
      </c>
      <c r="O173" s="93" t="str">
        <f>DoNotChange[[#This Row],[Community]]</f>
        <v xml:space="preserve">Kotzebue </v>
      </c>
      <c r="P173" s="94" t="str">
        <f>Table1422[[#This Row],[Notes]]</f>
        <v>This is the reported user fee for combined water and sewer services.</v>
      </c>
      <c r="Q173" s="95"/>
      <c r="R173" s="93" t="str">
        <f>DoNotChange[[#This Row],[Community]]</f>
        <v xml:space="preserve">Kotzebue </v>
      </c>
      <c r="S173" s="85">
        <f>IF(DoNotChange[[#This Row],[Annual_Fees]]/DoNotChange[[#This Row],[IQ1_Average]]&gt;0, DoNotChange[[#This Row],[Annual_Fees]]/DoNotChange[[#This Row],[IQ1_Average]], "Do not know fees")</f>
        <v>0.1080822933554525</v>
      </c>
      <c r="T173" s="93" t="str">
        <f>DoNotChange[[#This Row],[Community]]</f>
        <v xml:space="preserve">Kotzebue </v>
      </c>
      <c r="U173" s="85">
        <f>IF(DoNotChange[[#This Row],[Annual_Fees]]/DoNotChange[[#This Row],[IQ2_Average]]&gt;0, DoNotChange[[#This Row],[Annual_Fees]]/DoNotChange[[#This Row],[IQ2_Average]], "Do not know fees")</f>
        <v>6.2926829268292683E-2</v>
      </c>
      <c r="V173" s="93" t="str">
        <f>DoNotChange[[#This Row],[Community]]</f>
        <v xml:space="preserve">Kotzebue </v>
      </c>
      <c r="W173" s="85">
        <f>IF(DoNotChange[[#This Row],[Annual_Fees]]/DoNotChange[[#This Row],[IQ3_Average]]&gt;0,DoNotChange[[#This Row],[Annual_Fees]]/DoNotChange[[#This Row],[IQ3_Average]], "Do not know fees")</f>
        <v>4.2256220099220226E-2</v>
      </c>
      <c r="X173" s="93" t="str">
        <f>DoNotChange[[#This Row],[Community]]</f>
        <v xml:space="preserve">Kotzebue </v>
      </c>
      <c r="Y173" s="85">
        <f>IFERROR(AVERAGE(DoNotChange[[#This Row],[RI_IQ1]],DoNotChange[[#This Row],[RI_IQ2]],DoNotChange[[#This Row],[RI_IQ3]]),"ERROR")</f>
        <v>7.1088447574321798E-2</v>
      </c>
      <c r="Z173" s="93" t="str">
        <f>DoNotChange[[#This Row],[Community]]</f>
        <v xml:space="preserve">Kotzebue </v>
      </c>
      <c r="AA173" s="84">
        <f>IF(DoNotChange[[#This Row],[SNAP_PercentagePoints]]&gt;20%,1, IF(DoNotChange[[#This Row],[SNAP_PercentagePoints]]&lt;=10%, 3, 2))</f>
        <v>2</v>
      </c>
      <c r="AB173" s="93" t="str">
        <f>DoNotChange[[#This Row],[Community]]</f>
        <v xml:space="preserve">Kotzebue </v>
      </c>
      <c r="AC173" s="84">
        <f>IF(DoNotChange[[#This Row],[Poverty_PercentagePoints]]&gt;20%,1, IF(DoNotChange[[#This Row],[Poverty_PercentagePoints]]&lt;=10%, 3, 2))</f>
        <v>1</v>
      </c>
      <c r="AD173" s="93" t="str">
        <f>DoNotChange[[#This Row],[Community]]</f>
        <v xml:space="preserve">Kotzebue </v>
      </c>
      <c r="AE173" s="84">
        <f>IF(DoNotChange[[#This Row],[FTE_PercentagePoints]]&lt;=30%,1, IF(DoNotChange[[#This Row],[FTE_PercentagePoints]]&gt;50%, 3, 2))</f>
        <v>3</v>
      </c>
      <c r="AF173" s="93" t="str">
        <f>DoNotChange[[#This Row],[Community]]</f>
        <v xml:space="preserve">Kotzebue </v>
      </c>
      <c r="AG173" s="86">
        <f>AVERAGE(DoNotChange[[#This Row],[SNAP_FCI]],DoNotChange[[#This Row],[Poverty_FCI]],DoNotChange[[#This Row],[FTE_FCI]])</f>
        <v>2</v>
      </c>
      <c r="AH173" s="112"/>
      <c r="AI173" s="86">
        <f>IF(DoNotChange[[#This Row],[Village_FCI]]&gt;2.5, 0.24, IF(DoNotChange[[#This Row],[Village_FCI]]&lt;=1.5, 0.06, 0.15))</f>
        <v>0.15</v>
      </c>
      <c r="AJ173" s="86">
        <f>IF(DoNotChange[[#This Row],[Village_FCI]]&gt;2.5, 0.15, IF(DoNotChange[[#This Row],[Village_FCI]]&lt;=1.5, "FALSE", 0.06))</f>
        <v>0.06</v>
      </c>
      <c r="AK173" s="115">
        <f>(1/DoNotChange[[#This Row],[IQ1_Average]]+1/DoNotChange[[#This Row],[IQ2_Average]]+1/DoNotChange[[#This Row],[IQ3_Average]])</f>
        <v>4.1330492775768486E-5</v>
      </c>
      <c r="AL17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3" s="84">
        <f>ROUND(DoNotChange[[#This Row],[MediumBurden
Threshold_Calc]],1)</f>
        <v>302.39999999999998</v>
      </c>
      <c r="AN173" s="88">
        <f>(DoNotChange[[#This Row],[3RI_Calculation
Medium]]/DoNotChange[[#This Row],[Y = 1/IQ1+1/IQ2+1/IQ3]])/12</f>
        <v>302.44013948289006</v>
      </c>
      <c r="AO173" s="88">
        <f>DoNotChange[[#This Row],[MediumBurden
Threshold_Calc]]*12</f>
        <v>3629.2816737946805</v>
      </c>
      <c r="AP173" s="137">
        <f>DoNotChange[[#This Row],[LowBurden
Annual]]/12</f>
        <v>120.97605579315602</v>
      </c>
      <c r="AQ173" s="88">
        <f>(DoNotChange[[#This Row],[3RI_Calculation
Low]]/DoNotChange[[#This Row],[Y = 1/IQ1+1/IQ2+1/IQ3]])</f>
        <v>1451.7126695178722</v>
      </c>
      <c r="AR173" s="95"/>
      <c r="AS173" s="93" t="str">
        <f>Table1422[[#This Row],[Community]]</f>
        <v xml:space="preserve">Kotzebue </v>
      </c>
      <c r="AT173" s="87">
        <f>Table1422[[#This Row],[IQ1_Average]]</f>
        <v>47741.4</v>
      </c>
      <c r="AU173" s="93" t="str">
        <f>DoNotChange[[#This Row],[Community]]</f>
        <v xml:space="preserve">Kotzebue </v>
      </c>
      <c r="AV173" s="96">
        <f>Table1422[[#This Row],[IQ2_Average]]</f>
        <v>82000</v>
      </c>
      <c r="AW173" s="93" t="str">
        <f>DoNotChange[[#This Row],[Community]]</f>
        <v xml:space="preserve">Kotzebue </v>
      </c>
      <c r="AX173" s="97">
        <f>Table1422[[#This Row],[IQ3_Average]]</f>
        <v>122112.2</v>
      </c>
      <c r="AY173" s="93" t="str">
        <f>DoNotChange[[#This Row],[Community]]</f>
        <v xml:space="preserve">Kotzebue </v>
      </c>
      <c r="AZ173" s="89">
        <f>Table1422[[#This Row],[SNAP_Average 
(Percentage Points)]]/100</f>
        <v>0.16059999999999999</v>
      </c>
      <c r="BA173" s="98" t="str">
        <f>DoNotChange[[#This Row],[Community]]</f>
        <v xml:space="preserve">Kotzebue </v>
      </c>
      <c r="BB173" s="89">
        <f>Table1422[[#This Row],[Poverty_Average
(Percentage Points)]]/100</f>
        <v>0.31560000000000005</v>
      </c>
      <c r="BC173" s="98" t="str">
        <f>DoNotChange[[#This Row],[Community]]</f>
        <v xml:space="preserve">Kotzebue </v>
      </c>
      <c r="BD173" s="89">
        <f>Table1422[[#This Row],[Full Time Employment_Average
(Percentage Points)]]/100</f>
        <v>0.65239999999999976</v>
      </c>
    </row>
    <row r="174" spans="1:56" s="99" customFormat="1" x14ac:dyDescent="0.25">
      <c r="A174" s="93" t="str">
        <f>DoNotChange[[#This Row],[Community]]</f>
        <v xml:space="preserve">Koyuk </v>
      </c>
      <c r="B17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4" s="93" t="str">
        <f>DoNotChange[[#This Row],[Community]]</f>
        <v xml:space="preserve">Koyuk </v>
      </c>
      <c r="D174" s="109">
        <f>IFERROR(DoNotChange[[#This Row],[Medium Burden Threshold]],"Cannot Calculate")</f>
        <v>42.7</v>
      </c>
      <c r="E174" s="118" t="str">
        <f>DoNotChange[[#This Row],[Community]]</f>
        <v xml:space="preserve">Koyuk </v>
      </c>
      <c r="F174" s="109">
        <f>IFERROR(DoNotChange[[#This Row],[MediumBurden
Annual]], "Cannot Calculate")</f>
        <v>512.63222665932551</v>
      </c>
      <c r="G174" s="93" t="str">
        <f>DoNotChange[[#This Row],[Community]]</f>
        <v xml:space="preserve">Koyuk </v>
      </c>
      <c r="H174" s="140" t="str">
        <f>IFERROR(DoNotChange[[#This Row],[LowBurden
Threshold]],"Any fee will be at least a medium burden")</f>
        <v>Any fee will be at least a medium burden</v>
      </c>
      <c r="I174" s="118" t="str">
        <f>DoNotChange[[#This Row],[Community]]</f>
        <v xml:space="preserve">Koyuk </v>
      </c>
      <c r="J174" s="109" t="str">
        <f>IFERROR(DoNotChange[[#This Row],[LowBurden
Annual]], "Any fee will be at least a medium burden")</f>
        <v>Any fee will be at least a medium burden</v>
      </c>
      <c r="K174" s="93" t="str">
        <f>DoNotChange[[#This Row],[Community]]</f>
        <v xml:space="preserve">Koyuk </v>
      </c>
      <c r="L174" s="102">
        <f>Table1422[[#This Row],[Monthly Fees]]</f>
        <v>70</v>
      </c>
      <c r="M174" s="93" t="str">
        <f>DoNotChange[[#This Row],[Community]]</f>
        <v xml:space="preserve">Koyuk </v>
      </c>
      <c r="N174" s="102">
        <f>DoNotChange[[#This Row],[Monthly_Fees]]*12</f>
        <v>840</v>
      </c>
      <c r="O174" s="93" t="str">
        <f>DoNotChange[[#This Row],[Community]]</f>
        <v xml:space="preserve">Koyuk </v>
      </c>
      <c r="P174" s="94" t="str">
        <f>Table1422[[#This Row],[Notes]]</f>
        <v>This is the reported user fee for combined water and sewer services.</v>
      </c>
      <c r="Q174" s="95"/>
      <c r="R174" s="93" t="str">
        <f>DoNotChange[[#This Row],[Community]]</f>
        <v xml:space="preserve">Koyuk </v>
      </c>
      <c r="S174" s="85">
        <f>IF(DoNotChange[[#This Row],[Annual_Fees]]/DoNotChange[[#This Row],[IQ1_Average]]&gt;0, DoNotChange[[#This Row],[Annual_Fees]]/DoNotChange[[#This Row],[IQ1_Average]], "Do not know fees")</f>
        <v>4.8844024747639207E-2</v>
      </c>
      <c r="T174" s="93" t="str">
        <f>DoNotChange[[#This Row],[Community]]</f>
        <v xml:space="preserve">Koyuk </v>
      </c>
      <c r="U174" s="85">
        <f>IF(DoNotChange[[#This Row],[Annual_Fees]]/DoNotChange[[#This Row],[IQ2_Average]]&gt;0, DoNotChange[[#This Row],[Annual_Fees]]/DoNotChange[[#This Row],[IQ2_Average]], "Do not know fees")</f>
        <v>3.0530799761568993E-2</v>
      </c>
      <c r="V174" s="93" t="str">
        <f>DoNotChange[[#This Row],[Community]]</f>
        <v xml:space="preserve">Koyuk </v>
      </c>
      <c r="W174" s="85">
        <f>IF(DoNotChange[[#This Row],[Annual_Fees]]/DoNotChange[[#This Row],[IQ3_Average]]&gt;0,DoNotChange[[#This Row],[Annual_Fees]]/DoNotChange[[#This Row],[IQ3_Average]], "Do not know fees")</f>
        <v>1.8941273033940959E-2</v>
      </c>
      <c r="X174" s="93" t="str">
        <f>DoNotChange[[#This Row],[Community]]</f>
        <v xml:space="preserve">Koyuk </v>
      </c>
      <c r="Y174" s="85">
        <f>IFERROR(AVERAGE(DoNotChange[[#This Row],[RI_IQ1]],DoNotChange[[#This Row],[RI_IQ2]],DoNotChange[[#This Row],[RI_IQ3]]),"ERROR")</f>
        <v>3.277203251438305E-2</v>
      </c>
      <c r="Z174" s="93" t="str">
        <f>DoNotChange[[#This Row],[Community]]</f>
        <v xml:space="preserve">Koyuk </v>
      </c>
      <c r="AA174" s="84">
        <f>IF(DoNotChange[[#This Row],[SNAP_PercentagePoints]]&gt;20%,1, IF(DoNotChange[[#This Row],[SNAP_PercentagePoints]]&lt;=10%, 3, 2))</f>
        <v>1</v>
      </c>
      <c r="AB174" s="93" t="str">
        <f>DoNotChange[[#This Row],[Community]]</f>
        <v xml:space="preserve">Koyuk </v>
      </c>
      <c r="AC174" s="84">
        <f>IF(DoNotChange[[#This Row],[Poverty_PercentagePoints]]&gt;20%,1, IF(DoNotChange[[#This Row],[Poverty_PercentagePoints]]&lt;=10%, 3, 2))</f>
        <v>1</v>
      </c>
      <c r="AD174" s="93" t="str">
        <f>DoNotChange[[#This Row],[Community]]</f>
        <v xml:space="preserve">Koyuk </v>
      </c>
      <c r="AE174" s="84">
        <f>IF(DoNotChange[[#This Row],[FTE_PercentagePoints]]&lt;=30%,1, IF(DoNotChange[[#This Row],[FTE_PercentagePoints]]&gt;50%, 3, 2))</f>
        <v>1</v>
      </c>
      <c r="AF174" s="93" t="str">
        <f>DoNotChange[[#This Row],[Community]]</f>
        <v xml:space="preserve">Koyuk </v>
      </c>
      <c r="AG174" s="86">
        <f>AVERAGE(DoNotChange[[#This Row],[SNAP_FCI]],DoNotChange[[#This Row],[Poverty_FCI]],DoNotChange[[#This Row],[FTE_FCI]])</f>
        <v>1</v>
      </c>
      <c r="AH174" s="112"/>
      <c r="AI174" s="86">
        <f>IF(DoNotChange[[#This Row],[Village_FCI]]&gt;2.5, 0.24, IF(DoNotChange[[#This Row],[Village_FCI]]&lt;=1.5, 0.06, 0.15))</f>
        <v>0.06</v>
      </c>
      <c r="AJ174" s="86" t="str">
        <f>IF(DoNotChange[[#This Row],[Village_FCI]]&gt;2.5, 0.15, IF(DoNotChange[[#This Row],[Village_FCI]]&lt;=1.5, "FALSE", 0.06))</f>
        <v>FALSE</v>
      </c>
      <c r="AK174" s="115">
        <f>(1/DoNotChange[[#This Row],[IQ1_Average]]+1/DoNotChange[[#This Row],[IQ2_Average]]+1/DoNotChange[[#This Row],[IQ3_Average]])</f>
        <v>1.1704297326565376E-4</v>
      </c>
      <c r="AL17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4" s="84">
        <f>ROUND(DoNotChange[[#This Row],[MediumBurden
Threshold_Calc]],1)</f>
        <v>42.7</v>
      </c>
      <c r="AN174" s="88">
        <f>(DoNotChange[[#This Row],[3RI_Calculation
Medium]]/DoNotChange[[#This Row],[Y = 1/IQ1+1/IQ2+1/IQ3]])/12</f>
        <v>42.719352221610457</v>
      </c>
      <c r="AO174" s="88">
        <f>DoNotChange[[#This Row],[MediumBurden
Threshold_Calc]]*12</f>
        <v>512.63222665932551</v>
      </c>
      <c r="AP174" s="137" t="e">
        <f>DoNotChange[[#This Row],[LowBurden
Annual]]/12</f>
        <v>#VALUE!</v>
      </c>
      <c r="AQ174" s="88" t="e">
        <f>(DoNotChange[[#This Row],[3RI_Calculation
Low]]/DoNotChange[[#This Row],[Y = 1/IQ1+1/IQ2+1/IQ3]])</f>
        <v>#VALUE!</v>
      </c>
      <c r="AR174" s="95"/>
      <c r="AS174" s="93" t="str">
        <f>Table1422[[#This Row],[Community]]</f>
        <v xml:space="preserve">Koyuk </v>
      </c>
      <c r="AT174" s="87">
        <f>Table1422[[#This Row],[IQ1_Average]]</f>
        <v>17197.599999999999</v>
      </c>
      <c r="AU174" s="93" t="str">
        <f>DoNotChange[[#This Row],[Community]]</f>
        <v xml:space="preserve">Koyuk </v>
      </c>
      <c r="AV174" s="96">
        <f>Table1422[[#This Row],[IQ2_Average]]</f>
        <v>27513.200000000001</v>
      </c>
      <c r="AW174" s="93" t="str">
        <f>DoNotChange[[#This Row],[Community]]</f>
        <v xml:space="preserve">Koyuk </v>
      </c>
      <c r="AX174" s="97">
        <f>Table1422[[#This Row],[IQ3_Average]]</f>
        <v>44347.6</v>
      </c>
      <c r="AY174" s="93" t="str">
        <f>DoNotChange[[#This Row],[Community]]</f>
        <v xml:space="preserve">Koyuk </v>
      </c>
      <c r="AZ174" s="89">
        <f>Table1422[[#This Row],[SNAP_Average 
(Percentage Points)]]/100</f>
        <v>0.48219999999999996</v>
      </c>
      <c r="BA174" s="98" t="str">
        <f>DoNotChange[[#This Row],[Community]]</f>
        <v xml:space="preserve">Koyuk </v>
      </c>
      <c r="BB174" s="89">
        <f>Table1422[[#This Row],[Poverty_Average
(Percentage Points)]]/100</f>
        <v>0.49060000000000004</v>
      </c>
      <c r="BC174" s="98" t="str">
        <f>DoNotChange[[#This Row],[Community]]</f>
        <v xml:space="preserve">Koyuk </v>
      </c>
      <c r="BD174" s="89">
        <f>Table1422[[#This Row],[Full Time Employment_Average
(Percentage Points)]]/100</f>
        <v>0.19839999999999999</v>
      </c>
    </row>
    <row r="175" spans="1:56" s="99" customFormat="1" x14ac:dyDescent="0.25">
      <c r="A175" s="93" t="str">
        <f>DoNotChange[[#This Row],[Community]]</f>
        <v xml:space="preserve">Koyukuk </v>
      </c>
      <c r="B17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5" s="93" t="str">
        <f>DoNotChange[[#This Row],[Community]]</f>
        <v xml:space="preserve">Koyukuk </v>
      </c>
      <c r="D175" s="109">
        <f>IFERROR(DoNotChange[[#This Row],[Medium Burden Threshold]],"Cannot Calculate")</f>
        <v>30.8</v>
      </c>
      <c r="E175" s="118" t="str">
        <f>DoNotChange[[#This Row],[Community]]</f>
        <v xml:space="preserve">Koyukuk </v>
      </c>
      <c r="F175" s="109">
        <f>IFERROR(DoNotChange[[#This Row],[MediumBurden
Annual]], "Cannot Calculate")</f>
        <v>369.62770235166812</v>
      </c>
      <c r="G175" s="93" t="str">
        <f>DoNotChange[[#This Row],[Community]]</f>
        <v xml:space="preserve">Koyukuk </v>
      </c>
      <c r="H175" s="140" t="str">
        <f>IFERROR(DoNotChange[[#This Row],[LowBurden
Threshold]],"Any fee will be at least a medium burden")</f>
        <v>Any fee will be at least a medium burden</v>
      </c>
      <c r="I175" s="118" t="str">
        <f>DoNotChange[[#This Row],[Community]]</f>
        <v xml:space="preserve">Koyukuk </v>
      </c>
      <c r="J175" s="109" t="str">
        <f>IFERROR(DoNotChange[[#This Row],[LowBurden
Annual]], "Any fee will be at least a medium burden")</f>
        <v>Any fee will be at least a medium burden</v>
      </c>
      <c r="K175" s="93" t="str">
        <f>DoNotChange[[#This Row],[Community]]</f>
        <v xml:space="preserve">Koyukuk </v>
      </c>
      <c r="L175" s="102">
        <f>Table1422[[#This Row],[Monthly Fees]]</f>
        <v>0</v>
      </c>
      <c r="M175" s="93" t="str">
        <f>DoNotChange[[#This Row],[Community]]</f>
        <v xml:space="preserve">Koyukuk </v>
      </c>
      <c r="N175" s="102">
        <f>DoNotChange[[#This Row],[Monthly_Fees]]*12</f>
        <v>0</v>
      </c>
      <c r="O175" s="93" t="str">
        <f>DoNotChange[[#This Row],[Community]]</f>
        <v xml:space="preserve">Koyukuk </v>
      </c>
      <c r="P175" s="94" t="str">
        <f>Table1422[[#This Row],[Notes]]</f>
        <v>The water and sewer charges are unknown</v>
      </c>
      <c r="Q175" s="95"/>
      <c r="R175" s="93" t="str">
        <f>DoNotChange[[#This Row],[Community]]</f>
        <v xml:space="preserve">Koyukuk </v>
      </c>
      <c r="S175" s="85" t="str">
        <f>IF(DoNotChange[[#This Row],[Annual_Fees]]/DoNotChange[[#This Row],[IQ1_Average]]&gt;0, DoNotChange[[#This Row],[Annual_Fees]]/DoNotChange[[#This Row],[IQ1_Average]], "Do not know fees")</f>
        <v>Do not know fees</v>
      </c>
      <c r="T175" s="93" t="str">
        <f>DoNotChange[[#This Row],[Community]]</f>
        <v xml:space="preserve">Koyukuk </v>
      </c>
      <c r="U175" s="85" t="str">
        <f>IF(DoNotChange[[#This Row],[Annual_Fees]]/DoNotChange[[#This Row],[IQ2_Average]]&gt;0, DoNotChange[[#This Row],[Annual_Fees]]/DoNotChange[[#This Row],[IQ2_Average]], "Do not know fees")</f>
        <v>Do not know fees</v>
      </c>
      <c r="V175" s="93" t="str">
        <f>DoNotChange[[#This Row],[Community]]</f>
        <v xml:space="preserve">Koyukuk </v>
      </c>
      <c r="W175" s="85" t="str">
        <f>IF(DoNotChange[[#This Row],[Annual_Fees]]/DoNotChange[[#This Row],[IQ3_Average]]&gt;0,DoNotChange[[#This Row],[Annual_Fees]]/DoNotChange[[#This Row],[IQ3_Average]], "Do not know fees")</f>
        <v>Do not know fees</v>
      </c>
      <c r="X175" s="93" t="str">
        <f>DoNotChange[[#This Row],[Community]]</f>
        <v xml:space="preserve">Koyukuk </v>
      </c>
      <c r="Y175" s="85" t="str">
        <f>IFERROR(AVERAGE(DoNotChange[[#This Row],[RI_IQ1]],DoNotChange[[#This Row],[RI_IQ2]],DoNotChange[[#This Row],[RI_IQ3]]),"ERROR")</f>
        <v>ERROR</v>
      </c>
      <c r="Z175" s="93" t="str">
        <f>DoNotChange[[#This Row],[Community]]</f>
        <v xml:space="preserve">Koyukuk </v>
      </c>
      <c r="AA175" s="84">
        <f>IF(DoNotChange[[#This Row],[SNAP_PercentagePoints]]&gt;20%,1, IF(DoNotChange[[#This Row],[SNAP_PercentagePoints]]&lt;=10%, 3, 2))</f>
        <v>1</v>
      </c>
      <c r="AB175" s="93" t="str">
        <f>DoNotChange[[#This Row],[Community]]</f>
        <v xml:space="preserve">Koyukuk </v>
      </c>
      <c r="AC175" s="84">
        <f>IF(DoNotChange[[#This Row],[Poverty_PercentagePoints]]&gt;20%,1, IF(DoNotChange[[#This Row],[Poverty_PercentagePoints]]&lt;=10%, 3, 2))</f>
        <v>2</v>
      </c>
      <c r="AD175" s="93" t="str">
        <f>DoNotChange[[#This Row],[Community]]</f>
        <v xml:space="preserve">Koyukuk </v>
      </c>
      <c r="AE175" s="84">
        <f>IF(DoNotChange[[#This Row],[FTE_PercentagePoints]]&lt;=30%,1, IF(DoNotChange[[#This Row],[FTE_PercentagePoints]]&gt;50%, 3, 2))</f>
        <v>1</v>
      </c>
      <c r="AF175" s="93" t="str">
        <f>DoNotChange[[#This Row],[Community]]</f>
        <v xml:space="preserve">Koyukuk </v>
      </c>
      <c r="AG175" s="86">
        <f>AVERAGE(DoNotChange[[#This Row],[SNAP_FCI]],DoNotChange[[#This Row],[Poverty_FCI]],DoNotChange[[#This Row],[FTE_FCI]])</f>
        <v>1.3333333333333333</v>
      </c>
      <c r="AH175" s="112"/>
      <c r="AI175" s="86">
        <f>IF(DoNotChange[[#This Row],[Village_FCI]]&gt;2.5, 0.24, IF(DoNotChange[[#This Row],[Village_FCI]]&lt;=1.5, 0.06, 0.15))</f>
        <v>0.06</v>
      </c>
      <c r="AJ175" s="86" t="str">
        <f>IF(DoNotChange[[#This Row],[Village_FCI]]&gt;2.5, 0.15, IF(DoNotChange[[#This Row],[Village_FCI]]&lt;=1.5, "FALSE", 0.06))</f>
        <v>FALSE</v>
      </c>
      <c r="AK175" s="115">
        <f>(1/DoNotChange[[#This Row],[IQ1_Average]]+1/DoNotChange[[#This Row],[IQ2_Average]]+1/DoNotChange[[#This Row],[IQ3_Average]])</f>
        <v>1.6232549567649909E-4</v>
      </c>
      <c r="AL17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5" s="84">
        <f>ROUND(DoNotChange[[#This Row],[MediumBurden
Threshold_Calc]],1)</f>
        <v>30.8</v>
      </c>
      <c r="AN175" s="88">
        <f>(DoNotChange[[#This Row],[3RI_Calculation
Medium]]/DoNotChange[[#This Row],[Y = 1/IQ1+1/IQ2+1/IQ3]])/12</f>
        <v>30.802308529305677</v>
      </c>
      <c r="AO175" s="88">
        <f>DoNotChange[[#This Row],[MediumBurden
Threshold_Calc]]*12</f>
        <v>369.62770235166812</v>
      </c>
      <c r="AP175" s="137" t="e">
        <f>DoNotChange[[#This Row],[LowBurden
Annual]]/12</f>
        <v>#VALUE!</v>
      </c>
      <c r="AQ175" s="88" t="e">
        <f>(DoNotChange[[#This Row],[3RI_Calculation
Low]]/DoNotChange[[#This Row],[Y = 1/IQ1+1/IQ2+1/IQ3]])</f>
        <v>#VALUE!</v>
      </c>
      <c r="AR175" s="95"/>
      <c r="AS175" s="93" t="str">
        <f>Table1422[[#This Row],[Community]]</f>
        <v xml:space="preserve">Koyukuk </v>
      </c>
      <c r="AT175" s="87">
        <f>Table1422[[#This Row],[IQ1_Average]]</f>
        <v>12910</v>
      </c>
      <c r="AU175" s="93" t="str">
        <f>DoNotChange[[#This Row],[Community]]</f>
        <v xml:space="preserve">Koyukuk </v>
      </c>
      <c r="AV175" s="96">
        <f>Table1422[[#This Row],[IQ2_Average]]</f>
        <v>20727.2</v>
      </c>
      <c r="AW175" s="93" t="str">
        <f>DoNotChange[[#This Row],[Community]]</f>
        <v xml:space="preserve">Koyukuk </v>
      </c>
      <c r="AX175" s="97">
        <f>Table1422[[#This Row],[IQ3_Average]]</f>
        <v>27307.200000000001</v>
      </c>
      <c r="AY175" s="93" t="str">
        <f>DoNotChange[[#This Row],[Community]]</f>
        <v xml:space="preserve">Koyukuk </v>
      </c>
      <c r="AZ175" s="89">
        <f>Table1422[[#This Row],[SNAP_Average 
(Percentage Points)]]/100</f>
        <v>0.21919999999999998</v>
      </c>
      <c r="BA175" s="98" t="str">
        <f>DoNotChange[[#This Row],[Community]]</f>
        <v xml:space="preserve">Koyukuk </v>
      </c>
      <c r="BB175" s="89">
        <f>Table1422[[#This Row],[Poverty_Average
(Percentage Points)]]/100</f>
        <v>0.185</v>
      </c>
      <c r="BC175" s="98" t="str">
        <f>DoNotChange[[#This Row],[Community]]</f>
        <v xml:space="preserve">Koyukuk </v>
      </c>
      <c r="BD175" s="89">
        <f>Table1422[[#This Row],[Full Time Employment_Average
(Percentage Points)]]/100</f>
        <v>0.1164</v>
      </c>
    </row>
    <row r="176" spans="1:56" s="99" customFormat="1" x14ac:dyDescent="0.25">
      <c r="A176" s="93" t="str">
        <f>DoNotChange[[#This Row],[Community]]</f>
        <v xml:space="preserve">Kupreanof </v>
      </c>
      <c r="B17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6" s="93" t="str">
        <f>DoNotChange[[#This Row],[Community]]</f>
        <v xml:space="preserve">Kupreanof </v>
      </c>
      <c r="D176" s="109" t="str">
        <f>IFERROR(DoNotChange[[#This Row],[Medium Burden Threshold]],"Cannot Calculate")</f>
        <v>Cannot Calculate</v>
      </c>
      <c r="E176" s="118" t="str">
        <f>DoNotChange[[#This Row],[Community]]</f>
        <v xml:space="preserve">Kupreanof </v>
      </c>
      <c r="F176" s="109" t="str">
        <f>IFERROR(DoNotChange[[#This Row],[MediumBurden
Annual]], "Cannot Calculate")</f>
        <v>Cannot Calculate</v>
      </c>
      <c r="G176" s="93" t="str">
        <f>DoNotChange[[#This Row],[Community]]</f>
        <v xml:space="preserve">Kupreanof </v>
      </c>
      <c r="H176" s="140" t="str">
        <f>IFERROR(DoNotChange[[#This Row],[LowBurden
Threshold]],"Any fee will be at least a medium burden")</f>
        <v>Any fee will be at least a medium burden</v>
      </c>
      <c r="I176" s="118" t="str">
        <f>DoNotChange[[#This Row],[Community]]</f>
        <v xml:space="preserve">Kupreanof </v>
      </c>
      <c r="J176" s="109" t="str">
        <f>IFERROR(DoNotChange[[#This Row],[LowBurden
Annual]], "Any fee will be at least a medium burden")</f>
        <v>Any fee will be at least a medium burden</v>
      </c>
      <c r="K176" s="93" t="str">
        <f>DoNotChange[[#This Row],[Community]]</f>
        <v xml:space="preserve">Kupreanof </v>
      </c>
      <c r="L176" s="102">
        <f>Table1422[[#This Row],[Monthly Fees]]</f>
        <v>0</v>
      </c>
      <c r="M176" s="93" t="str">
        <f>DoNotChange[[#This Row],[Community]]</f>
        <v xml:space="preserve">Kupreanof </v>
      </c>
      <c r="N176" s="102">
        <f>DoNotChange[[#This Row],[Monthly_Fees]]*12</f>
        <v>0</v>
      </c>
      <c r="O176" s="93" t="str">
        <f>DoNotChange[[#This Row],[Community]]</f>
        <v xml:space="preserve">Kupreanof </v>
      </c>
      <c r="P176" s="94" t="str">
        <f>Table1422[[#This Row],[Notes]]</f>
        <v>The water and sewer charges are unknown</v>
      </c>
      <c r="Q176" s="95"/>
      <c r="R176" s="93" t="str">
        <f>DoNotChange[[#This Row],[Community]]</f>
        <v xml:space="preserve">Kupreanof </v>
      </c>
      <c r="S176" s="85" t="str">
        <f>IF(DoNotChange[[#This Row],[Annual_Fees]]/DoNotChange[[#This Row],[IQ1_Average]]&gt;0, DoNotChange[[#This Row],[Annual_Fees]]/DoNotChange[[#This Row],[IQ1_Average]], "Do not know fees")</f>
        <v>Do not know fees</v>
      </c>
      <c r="T176" s="93" t="str">
        <f>DoNotChange[[#This Row],[Community]]</f>
        <v xml:space="preserve">Kupreanof </v>
      </c>
      <c r="U176" s="85" t="str">
        <f>IF(DoNotChange[[#This Row],[Annual_Fees]]/DoNotChange[[#This Row],[IQ2_Average]]&gt;0, DoNotChange[[#This Row],[Annual_Fees]]/DoNotChange[[#This Row],[IQ2_Average]], "Do not know fees")</f>
        <v>Do not know fees</v>
      </c>
      <c r="V176" s="93" t="str">
        <f>DoNotChange[[#This Row],[Community]]</f>
        <v xml:space="preserve">Kupreanof </v>
      </c>
      <c r="W176" s="85" t="str">
        <f>IF(DoNotChange[[#This Row],[Annual_Fees]]/DoNotChange[[#This Row],[IQ3_Average]]&gt;0,DoNotChange[[#This Row],[Annual_Fees]]/DoNotChange[[#This Row],[IQ3_Average]], "Do not know fees")</f>
        <v>Do not know fees</v>
      </c>
      <c r="X176" s="93" t="str">
        <f>DoNotChange[[#This Row],[Community]]</f>
        <v xml:space="preserve">Kupreanof </v>
      </c>
      <c r="Y176" s="85" t="str">
        <f>IFERROR(AVERAGE(DoNotChange[[#This Row],[RI_IQ1]],DoNotChange[[#This Row],[RI_IQ2]],DoNotChange[[#This Row],[RI_IQ3]]),"ERROR")</f>
        <v>ERROR</v>
      </c>
      <c r="Z176" s="93" t="str">
        <f>DoNotChange[[#This Row],[Community]]</f>
        <v xml:space="preserve">Kupreanof </v>
      </c>
      <c r="AA176" s="84">
        <f>IF(DoNotChange[[#This Row],[SNAP_PercentagePoints]]&gt;20%,1, IF(DoNotChange[[#This Row],[SNAP_PercentagePoints]]&lt;=10%, 3, 2))</f>
        <v>3</v>
      </c>
      <c r="AB176" s="93" t="str">
        <f>DoNotChange[[#This Row],[Community]]</f>
        <v xml:space="preserve">Kupreanof </v>
      </c>
      <c r="AC176" s="84">
        <f>IF(DoNotChange[[#This Row],[Poverty_PercentagePoints]]&gt;20%,1, IF(DoNotChange[[#This Row],[Poverty_PercentagePoints]]&lt;=10%, 3, 2))</f>
        <v>3</v>
      </c>
      <c r="AD176" s="93" t="str">
        <f>DoNotChange[[#This Row],[Community]]</f>
        <v xml:space="preserve">Kupreanof </v>
      </c>
      <c r="AE176" s="84" t="e">
        <f>IF(DoNotChange[[#This Row],[FTE_PercentagePoints]]&lt;=30%,1, IF(DoNotChange[[#This Row],[FTE_PercentagePoints]]&gt;50%, 3, 2))</f>
        <v>#DIV/0!</v>
      </c>
      <c r="AF176" s="93" t="str">
        <f>DoNotChange[[#This Row],[Community]]</f>
        <v xml:space="preserve">Kupreanof </v>
      </c>
      <c r="AG176" s="86" t="e">
        <f>AVERAGE(DoNotChange[[#This Row],[SNAP_FCI]],DoNotChange[[#This Row],[Poverty_FCI]],DoNotChange[[#This Row],[FTE_FCI]])</f>
        <v>#DIV/0!</v>
      </c>
      <c r="AH176" s="112"/>
      <c r="AI176" s="86" t="e">
        <f>IF(DoNotChange[[#This Row],[Village_FCI]]&gt;2.5, 0.24, IF(DoNotChange[[#This Row],[Village_FCI]]&lt;=1.5, 0.06, 0.15))</f>
        <v>#DIV/0!</v>
      </c>
      <c r="AJ176" s="86" t="e">
        <f>IF(DoNotChange[[#This Row],[Village_FCI]]&gt;2.5, 0.15, IF(DoNotChange[[#This Row],[Village_FCI]]&lt;=1.5, "FALSE", 0.06))</f>
        <v>#DIV/0!</v>
      </c>
      <c r="AK176" s="115">
        <f>(1/DoNotChange[[#This Row],[IQ1_Average]]+1/DoNotChange[[#This Row],[IQ2_Average]]+1/DoNotChange[[#This Row],[IQ3_Average]])</f>
        <v>3.9610136452241713E-5</v>
      </c>
      <c r="AL176"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76" s="84" t="e">
        <f>ROUND(DoNotChange[[#This Row],[MediumBurden
Threshold_Calc]],1)</f>
        <v>#DIV/0!</v>
      </c>
      <c r="AN176" s="88" t="e">
        <f>(DoNotChange[[#This Row],[3RI_Calculation
Medium]]/DoNotChange[[#This Row],[Y = 1/IQ1+1/IQ2+1/IQ3]])/12</f>
        <v>#DIV/0!</v>
      </c>
      <c r="AO176" s="88" t="e">
        <f>DoNotChange[[#This Row],[MediumBurden
Threshold_Calc]]*12</f>
        <v>#DIV/0!</v>
      </c>
      <c r="AP176" s="137" t="e">
        <f>DoNotChange[[#This Row],[LowBurden
Annual]]/12</f>
        <v>#DIV/0!</v>
      </c>
      <c r="AQ176" s="88" t="e">
        <f>(DoNotChange[[#This Row],[3RI_Calculation
Low]]/DoNotChange[[#This Row],[Y = 1/IQ1+1/IQ2+1/IQ3]])</f>
        <v>#DIV/0!</v>
      </c>
      <c r="AR176" s="95"/>
      <c r="AS176" s="93" t="str">
        <f>Table1422[[#This Row],[Community]]</f>
        <v xml:space="preserve">Kupreanof </v>
      </c>
      <c r="AT176" s="87">
        <f>Table1422[[#This Row],[IQ1_Average]]</f>
        <v>56250</v>
      </c>
      <c r="AU176" s="93" t="str">
        <f>DoNotChange[[#This Row],[Community]]</f>
        <v xml:space="preserve">Kupreanof </v>
      </c>
      <c r="AV176" s="96">
        <f>Table1422[[#This Row],[IQ2_Average]]</f>
        <v>67500</v>
      </c>
      <c r="AW176" s="93" t="str">
        <f>DoNotChange[[#This Row],[Community]]</f>
        <v xml:space="preserve">Kupreanof </v>
      </c>
      <c r="AX176" s="97">
        <f>Table1422[[#This Row],[IQ3_Average]]</f>
        <v>142500</v>
      </c>
      <c r="AY176" s="93" t="str">
        <f>DoNotChange[[#This Row],[Community]]</f>
        <v xml:space="preserve">Kupreanof </v>
      </c>
      <c r="AZ176" s="89">
        <f>Table1422[[#This Row],[SNAP_Average 
(Percentage Points)]]/100</f>
        <v>0</v>
      </c>
      <c r="BA176" s="98" t="str">
        <f>DoNotChange[[#This Row],[Community]]</f>
        <v xml:space="preserve">Kupreanof </v>
      </c>
      <c r="BB176" s="89">
        <f>Table1422[[#This Row],[Poverty_Average
(Percentage Points)]]/100</f>
        <v>0</v>
      </c>
      <c r="BC176" s="98" t="str">
        <f>DoNotChange[[#This Row],[Community]]</f>
        <v xml:space="preserve">Kupreanof </v>
      </c>
      <c r="BD176" s="89" t="e">
        <f>Table1422[[#This Row],[Full Time Employment_Average
(Percentage Points)]]/100</f>
        <v>#DIV/0!</v>
      </c>
    </row>
    <row r="177" spans="1:56" s="99" customFormat="1" x14ac:dyDescent="0.25">
      <c r="A177" s="93" t="str">
        <f>DoNotChange[[#This Row],[Community]]</f>
        <v xml:space="preserve">Kwethluk </v>
      </c>
      <c r="B17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77" s="93" t="str">
        <f>DoNotChange[[#This Row],[Community]]</f>
        <v xml:space="preserve">Kwethluk </v>
      </c>
      <c r="D177" s="109">
        <f>IFERROR(DoNotChange[[#This Row],[Medium Burden Threshold]],"Cannot Calculate")</f>
        <v>36.700000000000003</v>
      </c>
      <c r="E177" s="118" t="str">
        <f>DoNotChange[[#This Row],[Community]]</f>
        <v xml:space="preserve">Kwethluk </v>
      </c>
      <c r="F177" s="109">
        <f>IFERROR(DoNotChange[[#This Row],[MediumBurden
Annual]], "Cannot Calculate")</f>
        <v>440.06161659362675</v>
      </c>
      <c r="G177" s="93" t="str">
        <f>DoNotChange[[#This Row],[Community]]</f>
        <v xml:space="preserve">Kwethluk </v>
      </c>
      <c r="H177" s="140" t="str">
        <f>IFERROR(DoNotChange[[#This Row],[LowBurden
Threshold]],"Any fee will be at least a medium burden")</f>
        <v>Any fee will be at least a medium burden</v>
      </c>
      <c r="I177" s="118" t="str">
        <f>DoNotChange[[#This Row],[Community]]</f>
        <v xml:space="preserve">Kwethluk </v>
      </c>
      <c r="J177" s="109" t="str">
        <f>IFERROR(DoNotChange[[#This Row],[LowBurden
Annual]], "Any fee will be at least a medium burden")</f>
        <v>Any fee will be at least a medium burden</v>
      </c>
      <c r="K177" s="93" t="str">
        <f>DoNotChange[[#This Row],[Community]]</f>
        <v xml:space="preserve">Kwethluk </v>
      </c>
      <c r="L177" s="102">
        <f>Table1422[[#This Row],[Monthly Fees]]</f>
        <v>116</v>
      </c>
      <c r="M177" s="93" t="str">
        <f>DoNotChange[[#This Row],[Community]]</f>
        <v xml:space="preserve">Kwethluk </v>
      </c>
      <c r="N177" s="102">
        <f>DoNotChange[[#This Row],[Monthly_Fees]]*12</f>
        <v>1392</v>
      </c>
      <c r="O177" s="93" t="str">
        <f>DoNotChange[[#This Row],[Community]]</f>
        <v xml:space="preserve">Kwethluk </v>
      </c>
      <c r="P177" s="94" t="str">
        <f>Table1422[[#This Row],[Notes]]</f>
        <v>This is the reported user fee for combined water and sewer services.</v>
      </c>
      <c r="Q177" s="95"/>
      <c r="R177" s="93" t="str">
        <f>DoNotChange[[#This Row],[Community]]</f>
        <v xml:space="preserve">Kwethluk </v>
      </c>
      <c r="S177" s="85">
        <f>IF(DoNotChange[[#This Row],[Annual_Fees]]/DoNotChange[[#This Row],[IQ1_Average]]&gt;0, DoNotChange[[#This Row],[Annual_Fees]]/DoNotChange[[#This Row],[IQ1_Average]], "Do not know fees")</f>
        <v>0.11527950310559006</v>
      </c>
      <c r="T177" s="93" t="str">
        <f>DoNotChange[[#This Row],[Community]]</f>
        <v xml:space="preserve">Kwethluk </v>
      </c>
      <c r="U177" s="85">
        <f>IF(DoNotChange[[#This Row],[Annual_Fees]]/DoNotChange[[#This Row],[IQ2_Average]]&gt;0, DoNotChange[[#This Row],[Annual_Fees]]/DoNotChange[[#This Row],[IQ2_Average]], "Do not know fees")</f>
        <v>4.8574180310707253E-2</v>
      </c>
      <c r="V177" s="93" t="str">
        <f>DoNotChange[[#This Row],[Community]]</f>
        <v xml:space="preserve">Kwethluk </v>
      </c>
      <c r="W177" s="85">
        <f>IF(DoNotChange[[#This Row],[Annual_Fees]]/DoNotChange[[#This Row],[IQ3_Average]]&gt;0,DoNotChange[[#This Row],[Annual_Fees]]/DoNotChange[[#This Row],[IQ3_Average]], "Do not know fees")</f>
        <v>2.5937920419776921E-2</v>
      </c>
      <c r="X177" s="93" t="str">
        <f>DoNotChange[[#This Row],[Community]]</f>
        <v xml:space="preserve">Kwethluk </v>
      </c>
      <c r="Y177" s="85">
        <f>IFERROR(AVERAGE(DoNotChange[[#This Row],[RI_IQ1]],DoNotChange[[#This Row],[RI_IQ2]],DoNotChange[[#This Row],[RI_IQ3]]),"ERROR")</f>
        <v>6.3263867945358071E-2</v>
      </c>
      <c r="Z177" s="93" t="str">
        <f>DoNotChange[[#This Row],[Community]]</f>
        <v xml:space="preserve">Kwethluk </v>
      </c>
      <c r="AA177" s="84">
        <f>IF(DoNotChange[[#This Row],[SNAP_PercentagePoints]]&gt;20%,1, IF(DoNotChange[[#This Row],[SNAP_PercentagePoints]]&lt;=10%, 3, 2))</f>
        <v>1</v>
      </c>
      <c r="AB177" s="93" t="str">
        <f>DoNotChange[[#This Row],[Community]]</f>
        <v xml:space="preserve">Kwethluk </v>
      </c>
      <c r="AC177" s="84">
        <f>IF(DoNotChange[[#This Row],[Poverty_PercentagePoints]]&gt;20%,1, IF(DoNotChange[[#This Row],[Poverty_PercentagePoints]]&lt;=10%, 3, 2))</f>
        <v>1</v>
      </c>
      <c r="AD177" s="93" t="str">
        <f>DoNotChange[[#This Row],[Community]]</f>
        <v xml:space="preserve">Kwethluk </v>
      </c>
      <c r="AE177" s="84">
        <f>IF(DoNotChange[[#This Row],[FTE_PercentagePoints]]&lt;=30%,1, IF(DoNotChange[[#This Row],[FTE_PercentagePoints]]&gt;50%, 3, 2))</f>
        <v>1</v>
      </c>
      <c r="AF177" s="93" t="str">
        <f>DoNotChange[[#This Row],[Community]]</f>
        <v xml:space="preserve">Kwethluk </v>
      </c>
      <c r="AG177" s="86">
        <f>AVERAGE(DoNotChange[[#This Row],[SNAP_FCI]],DoNotChange[[#This Row],[Poverty_FCI]],DoNotChange[[#This Row],[FTE_FCI]])</f>
        <v>1</v>
      </c>
      <c r="AH177" s="112"/>
      <c r="AI177" s="86">
        <f>IF(DoNotChange[[#This Row],[Village_FCI]]&gt;2.5, 0.24, IF(DoNotChange[[#This Row],[Village_FCI]]&lt;=1.5, 0.06, 0.15))</f>
        <v>0.06</v>
      </c>
      <c r="AJ177" s="86" t="str">
        <f>IF(DoNotChange[[#This Row],[Village_FCI]]&gt;2.5, 0.15, IF(DoNotChange[[#This Row],[Village_FCI]]&lt;=1.5, "FALSE", 0.06))</f>
        <v>FALSE</v>
      </c>
      <c r="AK177" s="115">
        <f>(1/DoNotChange[[#This Row],[IQ1_Average]]+1/DoNotChange[[#This Row],[IQ2_Average]]+1/DoNotChange[[#This Row],[IQ3_Average]])</f>
        <v>1.3634454298568552E-4</v>
      </c>
      <c r="AL17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7" s="84">
        <f>ROUND(DoNotChange[[#This Row],[MediumBurden
Threshold_Calc]],1)</f>
        <v>36.700000000000003</v>
      </c>
      <c r="AN177" s="88">
        <f>(DoNotChange[[#This Row],[3RI_Calculation
Medium]]/DoNotChange[[#This Row],[Y = 1/IQ1+1/IQ2+1/IQ3]])/12</f>
        <v>36.671801382802229</v>
      </c>
      <c r="AO177" s="88">
        <f>DoNotChange[[#This Row],[MediumBurden
Threshold_Calc]]*12</f>
        <v>440.06161659362675</v>
      </c>
      <c r="AP177" s="137" t="e">
        <f>DoNotChange[[#This Row],[LowBurden
Annual]]/12</f>
        <v>#VALUE!</v>
      </c>
      <c r="AQ177" s="88" t="e">
        <f>(DoNotChange[[#This Row],[3RI_Calculation
Low]]/DoNotChange[[#This Row],[Y = 1/IQ1+1/IQ2+1/IQ3]])</f>
        <v>#VALUE!</v>
      </c>
      <c r="AR177" s="95"/>
      <c r="AS177" s="93" t="str">
        <f>Table1422[[#This Row],[Community]]</f>
        <v xml:space="preserve">Kwethluk </v>
      </c>
      <c r="AT177" s="87">
        <f>Table1422[[#This Row],[IQ1_Average]]</f>
        <v>12075</v>
      </c>
      <c r="AU177" s="93" t="str">
        <f>DoNotChange[[#This Row],[Community]]</f>
        <v xml:space="preserve">Kwethluk </v>
      </c>
      <c r="AV177" s="96">
        <f>Table1422[[#This Row],[IQ2_Average]]</f>
        <v>28657.200000000001</v>
      </c>
      <c r="AW177" s="93" t="str">
        <f>DoNotChange[[#This Row],[Community]]</f>
        <v xml:space="preserve">Kwethluk </v>
      </c>
      <c r="AX177" s="97">
        <f>Table1422[[#This Row],[IQ3_Average]]</f>
        <v>53666.6</v>
      </c>
      <c r="AY177" s="93" t="str">
        <f>DoNotChange[[#This Row],[Community]]</f>
        <v xml:space="preserve">Kwethluk </v>
      </c>
      <c r="AZ177" s="89">
        <f>Table1422[[#This Row],[SNAP_Average 
(Percentage Points)]]/100</f>
        <v>0.55859999999999999</v>
      </c>
      <c r="BA177" s="98" t="str">
        <f>DoNotChange[[#This Row],[Community]]</f>
        <v xml:space="preserve">Kwethluk </v>
      </c>
      <c r="BB177" s="89">
        <f>Table1422[[#This Row],[Poverty_Average
(Percentage Points)]]/100</f>
        <v>0.49920000000000003</v>
      </c>
      <c r="BC177" s="98" t="str">
        <f>DoNotChange[[#This Row],[Community]]</f>
        <v xml:space="preserve">Kwethluk </v>
      </c>
      <c r="BD177" s="89">
        <f>Table1422[[#This Row],[Full Time Employment_Average
(Percentage Points)]]/100</f>
        <v>0.23759999999999998</v>
      </c>
    </row>
    <row r="178" spans="1:56" s="99" customFormat="1" x14ac:dyDescent="0.25">
      <c r="A178" s="93" t="str">
        <f>DoNotChange[[#This Row],[Community]]</f>
        <v xml:space="preserve">Kwigillingok  </v>
      </c>
      <c r="B17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8" s="93" t="str">
        <f>DoNotChange[[#This Row],[Community]]</f>
        <v xml:space="preserve">Kwigillingok  </v>
      </c>
      <c r="D178" s="109">
        <f>IFERROR(DoNotChange[[#This Row],[Medium Burden Threshold]],"Cannot Calculate")</f>
        <v>72</v>
      </c>
      <c r="E178" s="118" t="str">
        <f>DoNotChange[[#This Row],[Community]]</f>
        <v xml:space="preserve">Kwigillingok  </v>
      </c>
      <c r="F178" s="109">
        <f>IFERROR(DoNotChange[[#This Row],[MediumBurden
Annual]], "Cannot Calculate")</f>
        <v>863.88552628846912</v>
      </c>
      <c r="G178" s="93" t="str">
        <f>DoNotChange[[#This Row],[Community]]</f>
        <v xml:space="preserve">Kwigillingok  </v>
      </c>
      <c r="H178" s="140" t="str">
        <f>IFERROR(DoNotChange[[#This Row],[LowBurden
Threshold]],"Any fee will be at least a medium burden")</f>
        <v>Any fee will be at least a medium burden</v>
      </c>
      <c r="I178" s="118" t="str">
        <f>DoNotChange[[#This Row],[Community]]</f>
        <v xml:space="preserve">Kwigillingok  </v>
      </c>
      <c r="J178" s="109" t="str">
        <f>IFERROR(DoNotChange[[#This Row],[LowBurden
Annual]], "Any fee will be at least a medium burden")</f>
        <v>Any fee will be at least a medium burden</v>
      </c>
      <c r="K178" s="93" t="str">
        <f>DoNotChange[[#This Row],[Community]]</f>
        <v xml:space="preserve">Kwigillingok  </v>
      </c>
      <c r="L178" s="102">
        <f>Table1422[[#This Row],[Monthly Fees]]</f>
        <v>0</v>
      </c>
      <c r="M178" s="93" t="str">
        <f>DoNotChange[[#This Row],[Community]]</f>
        <v xml:space="preserve">Kwigillingok  </v>
      </c>
      <c r="N178" s="102">
        <f>DoNotChange[[#This Row],[Monthly_Fees]]*12</f>
        <v>0</v>
      </c>
      <c r="O178" s="93" t="str">
        <f>DoNotChange[[#This Row],[Community]]</f>
        <v xml:space="preserve">Kwigillingok  </v>
      </c>
      <c r="P178" s="94" t="str">
        <f>Table1422[[#This Row],[Notes]]</f>
        <v>The water and sewer charges are unknown</v>
      </c>
      <c r="Q178" s="95"/>
      <c r="R178" s="93" t="str">
        <f>DoNotChange[[#This Row],[Community]]</f>
        <v xml:space="preserve">Kwigillingok  </v>
      </c>
      <c r="S178" s="85" t="str">
        <f>IF(DoNotChange[[#This Row],[Annual_Fees]]/DoNotChange[[#This Row],[IQ1_Average]]&gt;0, DoNotChange[[#This Row],[Annual_Fees]]/DoNotChange[[#This Row],[IQ1_Average]], "Do not know fees")</f>
        <v>Do not know fees</v>
      </c>
      <c r="T178" s="93" t="str">
        <f>DoNotChange[[#This Row],[Community]]</f>
        <v xml:space="preserve">Kwigillingok  </v>
      </c>
      <c r="U178" s="85" t="str">
        <f>IF(DoNotChange[[#This Row],[Annual_Fees]]/DoNotChange[[#This Row],[IQ2_Average]]&gt;0, DoNotChange[[#This Row],[Annual_Fees]]/DoNotChange[[#This Row],[IQ2_Average]], "Do not know fees")</f>
        <v>Do not know fees</v>
      </c>
      <c r="V178" s="93" t="str">
        <f>DoNotChange[[#This Row],[Community]]</f>
        <v xml:space="preserve">Kwigillingok  </v>
      </c>
      <c r="W178" s="85" t="str">
        <f>IF(DoNotChange[[#This Row],[Annual_Fees]]/DoNotChange[[#This Row],[IQ3_Average]]&gt;0,DoNotChange[[#This Row],[Annual_Fees]]/DoNotChange[[#This Row],[IQ3_Average]], "Do not know fees")</f>
        <v>Do not know fees</v>
      </c>
      <c r="X178" s="93" t="str">
        <f>DoNotChange[[#This Row],[Community]]</f>
        <v xml:space="preserve">Kwigillingok  </v>
      </c>
      <c r="Y178" s="85" t="str">
        <f>IFERROR(AVERAGE(DoNotChange[[#This Row],[RI_IQ1]],DoNotChange[[#This Row],[RI_IQ2]],DoNotChange[[#This Row],[RI_IQ3]]),"ERROR")</f>
        <v>ERROR</v>
      </c>
      <c r="Z178" s="93" t="str">
        <f>DoNotChange[[#This Row],[Community]]</f>
        <v xml:space="preserve">Kwigillingok  </v>
      </c>
      <c r="AA178" s="84">
        <f>IF(DoNotChange[[#This Row],[SNAP_PercentagePoints]]&gt;20%,1, IF(DoNotChange[[#This Row],[SNAP_PercentagePoints]]&lt;=10%, 3, 2))</f>
        <v>1</v>
      </c>
      <c r="AB178" s="93" t="str">
        <f>DoNotChange[[#This Row],[Community]]</f>
        <v xml:space="preserve">Kwigillingok  </v>
      </c>
      <c r="AC178" s="84">
        <f>IF(DoNotChange[[#This Row],[Poverty_PercentagePoints]]&gt;20%,1, IF(DoNotChange[[#This Row],[Poverty_PercentagePoints]]&lt;=10%, 3, 2))</f>
        <v>1</v>
      </c>
      <c r="AD178" s="93" t="str">
        <f>DoNotChange[[#This Row],[Community]]</f>
        <v xml:space="preserve">Kwigillingok  </v>
      </c>
      <c r="AE178" s="84">
        <f>IF(DoNotChange[[#This Row],[FTE_PercentagePoints]]&lt;=30%,1, IF(DoNotChange[[#This Row],[FTE_PercentagePoints]]&gt;50%, 3, 2))</f>
        <v>1</v>
      </c>
      <c r="AF178" s="93" t="str">
        <f>DoNotChange[[#This Row],[Community]]</f>
        <v xml:space="preserve">Kwigillingok  </v>
      </c>
      <c r="AG178" s="86">
        <f>AVERAGE(DoNotChange[[#This Row],[SNAP_FCI]],DoNotChange[[#This Row],[Poverty_FCI]],DoNotChange[[#This Row],[FTE_FCI]])</f>
        <v>1</v>
      </c>
      <c r="AH178" s="112"/>
      <c r="AI178" s="86">
        <f>IF(DoNotChange[[#This Row],[Village_FCI]]&gt;2.5, 0.24, IF(DoNotChange[[#This Row],[Village_FCI]]&lt;=1.5, 0.06, 0.15))</f>
        <v>0.06</v>
      </c>
      <c r="AJ178" s="86" t="str">
        <f>IF(DoNotChange[[#This Row],[Village_FCI]]&gt;2.5, 0.15, IF(DoNotChange[[#This Row],[Village_FCI]]&lt;=1.5, "FALSE", 0.06))</f>
        <v>FALSE</v>
      </c>
      <c r="AK178" s="115">
        <f>(1/DoNotChange[[#This Row],[IQ1_Average]]+1/DoNotChange[[#This Row],[IQ2_Average]]+1/DoNotChange[[#This Row],[IQ3_Average]])</f>
        <v>6.9453646547106015E-5</v>
      </c>
      <c r="AL17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78" s="84">
        <f>ROUND(DoNotChange[[#This Row],[MediumBurden
Threshold_Calc]],1)</f>
        <v>72</v>
      </c>
      <c r="AN178" s="88">
        <f>(DoNotChange[[#This Row],[3RI_Calculation
Medium]]/DoNotChange[[#This Row],[Y = 1/IQ1+1/IQ2+1/IQ3]])/12</f>
        <v>71.990460524039094</v>
      </c>
      <c r="AO178" s="88">
        <f>DoNotChange[[#This Row],[MediumBurden
Threshold_Calc]]*12</f>
        <v>863.88552628846912</v>
      </c>
      <c r="AP178" s="137" t="e">
        <f>DoNotChange[[#This Row],[LowBurden
Annual]]/12</f>
        <v>#VALUE!</v>
      </c>
      <c r="AQ178" s="88" t="e">
        <f>(DoNotChange[[#This Row],[3RI_Calculation
Low]]/DoNotChange[[#This Row],[Y = 1/IQ1+1/IQ2+1/IQ3]])</f>
        <v>#VALUE!</v>
      </c>
      <c r="AR178" s="95"/>
      <c r="AS178" s="93" t="str">
        <f>Table1422[[#This Row],[Community]]</f>
        <v xml:space="preserve">Kwigillingok  </v>
      </c>
      <c r="AT178" s="87">
        <f>Table1422[[#This Row],[IQ1_Average]]</f>
        <v>28913.4</v>
      </c>
      <c r="AU178" s="93" t="str">
        <f>DoNotChange[[#This Row],[Community]]</f>
        <v xml:space="preserve">Kwigillingok  </v>
      </c>
      <c r="AV178" s="96">
        <f>Table1422[[#This Row],[IQ2_Average]]</f>
        <v>49293.4</v>
      </c>
      <c r="AW178" s="93" t="str">
        <f>DoNotChange[[#This Row],[Community]]</f>
        <v xml:space="preserve">Kwigillingok  </v>
      </c>
      <c r="AX178" s="97">
        <f>Table1422[[#This Row],[IQ3_Average]]</f>
        <v>68582.8</v>
      </c>
      <c r="AY178" s="93" t="str">
        <f>DoNotChange[[#This Row],[Community]]</f>
        <v xml:space="preserve">Kwigillingok  </v>
      </c>
      <c r="AZ178" s="89">
        <f>Table1422[[#This Row],[SNAP_Average 
(Percentage Points)]]/100</f>
        <v>0.34600000000000003</v>
      </c>
      <c r="BA178" s="98" t="str">
        <f>DoNotChange[[#This Row],[Community]]</f>
        <v xml:space="preserve">Kwigillingok  </v>
      </c>
      <c r="BB178" s="89">
        <f>Table1422[[#This Row],[Poverty_Average
(Percentage Points)]]/100</f>
        <v>0.2722</v>
      </c>
      <c r="BC178" s="98" t="str">
        <f>DoNotChange[[#This Row],[Community]]</f>
        <v xml:space="preserve">Kwigillingok  </v>
      </c>
      <c r="BD178" s="89">
        <f>Table1422[[#This Row],[Full Time Employment_Average
(Percentage Points)]]/100</f>
        <v>0.22359999999999999</v>
      </c>
    </row>
    <row r="179" spans="1:56" s="99" customFormat="1" x14ac:dyDescent="0.25">
      <c r="A179" s="93" t="str">
        <f>DoNotChange[[#This Row],[Community]]</f>
        <v xml:space="preserve">Lake Louise  </v>
      </c>
      <c r="B17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79" s="93" t="str">
        <f>DoNotChange[[#This Row],[Community]]</f>
        <v xml:space="preserve">Lake Louise  </v>
      </c>
      <c r="D179" s="109" t="str">
        <f>IFERROR(DoNotChange[[#This Row],[Medium Burden Threshold]],"Cannot Calculate")</f>
        <v>Cannot Calculate</v>
      </c>
      <c r="E179" s="118" t="str">
        <f>DoNotChange[[#This Row],[Community]]</f>
        <v xml:space="preserve">Lake Louise  </v>
      </c>
      <c r="F179" s="109" t="str">
        <f>IFERROR(DoNotChange[[#This Row],[MediumBurden
Annual]], "Cannot Calculate")</f>
        <v>Cannot Calculate</v>
      </c>
      <c r="G179" s="93" t="str">
        <f>DoNotChange[[#This Row],[Community]]</f>
        <v xml:space="preserve">Lake Louise  </v>
      </c>
      <c r="H179" s="140" t="str">
        <f>IFERROR(DoNotChange[[#This Row],[LowBurden
Threshold]],"Any fee will be at least a medium burden")</f>
        <v>Any fee will be at least a medium burden</v>
      </c>
      <c r="I179" s="118" t="str">
        <f>DoNotChange[[#This Row],[Community]]</f>
        <v xml:space="preserve">Lake Louise  </v>
      </c>
      <c r="J179" s="109" t="str">
        <f>IFERROR(DoNotChange[[#This Row],[LowBurden
Annual]], "Any fee will be at least a medium burden")</f>
        <v>Any fee will be at least a medium burden</v>
      </c>
      <c r="K179" s="93" t="str">
        <f>DoNotChange[[#This Row],[Community]]</f>
        <v xml:space="preserve">Lake Louise  </v>
      </c>
      <c r="L179" s="102">
        <f>Table1422[[#This Row],[Monthly Fees]]</f>
        <v>0</v>
      </c>
      <c r="M179" s="93" t="str">
        <f>DoNotChange[[#This Row],[Community]]</f>
        <v xml:space="preserve">Lake Louise  </v>
      </c>
      <c r="N179" s="102">
        <f>DoNotChange[[#This Row],[Monthly_Fees]]*12</f>
        <v>0</v>
      </c>
      <c r="O179" s="93" t="str">
        <f>DoNotChange[[#This Row],[Community]]</f>
        <v xml:space="preserve">Lake Louise  </v>
      </c>
      <c r="P179" s="94" t="str">
        <f>Table1422[[#This Row],[Notes]]</f>
        <v>The water and sewer charges are unknown</v>
      </c>
      <c r="Q179" s="95"/>
      <c r="R179" s="93" t="str">
        <f>DoNotChange[[#This Row],[Community]]</f>
        <v xml:space="preserve">Lake Louise  </v>
      </c>
      <c r="S179" s="85" t="e">
        <f>IF(DoNotChange[[#This Row],[Annual_Fees]]/DoNotChange[[#This Row],[IQ1_Average]]&gt;0, DoNotChange[[#This Row],[Annual_Fees]]/DoNotChange[[#This Row],[IQ1_Average]], "Do not know fees")</f>
        <v>#DIV/0!</v>
      </c>
      <c r="T179" s="93" t="str">
        <f>DoNotChange[[#This Row],[Community]]</f>
        <v xml:space="preserve">Lake Louise  </v>
      </c>
      <c r="U179" s="85" t="e">
        <f>IF(DoNotChange[[#This Row],[Annual_Fees]]/DoNotChange[[#This Row],[IQ2_Average]]&gt;0, DoNotChange[[#This Row],[Annual_Fees]]/DoNotChange[[#This Row],[IQ2_Average]], "Do not know fees")</f>
        <v>#DIV/0!</v>
      </c>
      <c r="V179" s="93" t="str">
        <f>DoNotChange[[#This Row],[Community]]</f>
        <v xml:space="preserve">Lake Louise  </v>
      </c>
      <c r="W179" s="85" t="e">
        <f>IF(DoNotChange[[#This Row],[Annual_Fees]]/DoNotChange[[#This Row],[IQ3_Average]]&gt;0,DoNotChange[[#This Row],[Annual_Fees]]/DoNotChange[[#This Row],[IQ3_Average]], "Do not know fees")</f>
        <v>#DIV/0!</v>
      </c>
      <c r="X179" s="93" t="str">
        <f>DoNotChange[[#This Row],[Community]]</f>
        <v xml:space="preserve">Lake Louise  </v>
      </c>
      <c r="Y179" s="85" t="str">
        <f>IFERROR(AVERAGE(DoNotChange[[#This Row],[RI_IQ1]],DoNotChange[[#This Row],[RI_IQ2]],DoNotChange[[#This Row],[RI_IQ3]]),"ERROR")</f>
        <v>ERROR</v>
      </c>
      <c r="Z179" s="93" t="str">
        <f>DoNotChange[[#This Row],[Community]]</f>
        <v xml:space="preserve">Lake Louise  </v>
      </c>
      <c r="AA179" s="84" t="e">
        <f>IF(DoNotChange[[#This Row],[SNAP_PercentagePoints]]&gt;20%,1, IF(DoNotChange[[#This Row],[SNAP_PercentagePoints]]&lt;=10%, 3, 2))</f>
        <v>#DIV/0!</v>
      </c>
      <c r="AB179" s="93" t="str">
        <f>DoNotChange[[#This Row],[Community]]</f>
        <v xml:space="preserve">Lake Louise  </v>
      </c>
      <c r="AC179" s="84" t="e">
        <f>IF(DoNotChange[[#This Row],[Poverty_PercentagePoints]]&gt;20%,1, IF(DoNotChange[[#This Row],[Poverty_PercentagePoints]]&lt;=10%, 3, 2))</f>
        <v>#DIV/0!</v>
      </c>
      <c r="AD179" s="93" t="str">
        <f>DoNotChange[[#This Row],[Community]]</f>
        <v xml:space="preserve">Lake Louise  </v>
      </c>
      <c r="AE179" s="84" t="e">
        <f>IF(DoNotChange[[#This Row],[FTE_PercentagePoints]]&lt;=30%,1, IF(DoNotChange[[#This Row],[FTE_PercentagePoints]]&gt;50%, 3, 2))</f>
        <v>#DIV/0!</v>
      </c>
      <c r="AF179" s="93" t="str">
        <f>DoNotChange[[#This Row],[Community]]</f>
        <v xml:space="preserve">Lake Louise  </v>
      </c>
      <c r="AG179" s="86" t="e">
        <f>AVERAGE(DoNotChange[[#This Row],[SNAP_FCI]],DoNotChange[[#This Row],[Poverty_FCI]],DoNotChange[[#This Row],[FTE_FCI]])</f>
        <v>#DIV/0!</v>
      </c>
      <c r="AH179" s="112"/>
      <c r="AI179" s="86" t="e">
        <f>IF(DoNotChange[[#This Row],[Village_FCI]]&gt;2.5, 0.24, IF(DoNotChange[[#This Row],[Village_FCI]]&lt;=1.5, 0.06, 0.15))</f>
        <v>#DIV/0!</v>
      </c>
      <c r="AJ179" s="86" t="e">
        <f>IF(DoNotChange[[#This Row],[Village_FCI]]&gt;2.5, 0.15, IF(DoNotChange[[#This Row],[Village_FCI]]&lt;=1.5, "FALSE", 0.06))</f>
        <v>#DIV/0!</v>
      </c>
      <c r="AK179" s="115" t="e">
        <f>(1/DoNotChange[[#This Row],[IQ1_Average]]+1/DoNotChange[[#This Row],[IQ2_Average]]+1/DoNotChange[[#This Row],[IQ3_Average]])</f>
        <v>#DIV/0!</v>
      </c>
      <c r="AL179"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79" s="84" t="e">
        <f>ROUND(DoNotChange[[#This Row],[MediumBurden
Threshold_Calc]],1)</f>
        <v>#DIV/0!</v>
      </c>
      <c r="AN179" s="88" t="e">
        <f>(DoNotChange[[#This Row],[3RI_Calculation
Medium]]/DoNotChange[[#This Row],[Y = 1/IQ1+1/IQ2+1/IQ3]])/12</f>
        <v>#DIV/0!</v>
      </c>
      <c r="AO179" s="88" t="e">
        <f>DoNotChange[[#This Row],[MediumBurden
Threshold_Calc]]*12</f>
        <v>#DIV/0!</v>
      </c>
      <c r="AP179" s="137" t="e">
        <f>DoNotChange[[#This Row],[LowBurden
Annual]]/12</f>
        <v>#DIV/0!</v>
      </c>
      <c r="AQ179" s="88" t="e">
        <f>(DoNotChange[[#This Row],[3RI_Calculation
Low]]/DoNotChange[[#This Row],[Y = 1/IQ1+1/IQ2+1/IQ3]])</f>
        <v>#DIV/0!</v>
      </c>
      <c r="AR179" s="95"/>
      <c r="AS179" s="93" t="str">
        <f>Table1422[[#This Row],[Community]]</f>
        <v xml:space="preserve">Lake Louise  </v>
      </c>
      <c r="AT179" s="87" t="e">
        <f>Table1422[[#This Row],[IQ1_Average]]</f>
        <v>#DIV/0!</v>
      </c>
      <c r="AU179" s="93" t="str">
        <f>DoNotChange[[#This Row],[Community]]</f>
        <v xml:space="preserve">Lake Louise  </v>
      </c>
      <c r="AV179" s="96" t="e">
        <f>Table1422[[#This Row],[IQ2_Average]]</f>
        <v>#DIV/0!</v>
      </c>
      <c r="AW179" s="93" t="str">
        <f>DoNotChange[[#This Row],[Community]]</f>
        <v xml:space="preserve">Lake Louise  </v>
      </c>
      <c r="AX179" s="97" t="e">
        <f>Table1422[[#This Row],[IQ3_Average]]</f>
        <v>#DIV/0!</v>
      </c>
      <c r="AY179" s="93" t="str">
        <f>DoNotChange[[#This Row],[Community]]</f>
        <v xml:space="preserve">Lake Louise  </v>
      </c>
      <c r="AZ179" s="89" t="e">
        <f>Table1422[[#This Row],[SNAP_Average 
(Percentage Points)]]/100</f>
        <v>#DIV/0!</v>
      </c>
      <c r="BA179" s="98" t="str">
        <f>DoNotChange[[#This Row],[Community]]</f>
        <v xml:space="preserve">Lake Louise  </v>
      </c>
      <c r="BB179" s="89" t="e">
        <f>Table1422[[#This Row],[Poverty_Average
(Percentage Points)]]/100</f>
        <v>#DIV/0!</v>
      </c>
      <c r="BC179" s="98" t="str">
        <f>DoNotChange[[#This Row],[Community]]</f>
        <v xml:space="preserve">Lake Louise  </v>
      </c>
      <c r="BD179" s="89" t="e">
        <f>Table1422[[#This Row],[Full Time Employment_Average
(Percentage Points)]]/100</f>
        <v>#DIV/0!</v>
      </c>
    </row>
    <row r="180" spans="1:56" s="99" customFormat="1" x14ac:dyDescent="0.25">
      <c r="A180" s="93" t="str">
        <f>DoNotChange[[#This Row],[Community]]</f>
        <v xml:space="preserve">Lake Minchumina  </v>
      </c>
      <c r="B18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0" s="93" t="str">
        <f>DoNotChange[[#This Row],[Community]]</f>
        <v xml:space="preserve">Lake Minchumina  </v>
      </c>
      <c r="D180" s="109">
        <f>IFERROR(DoNotChange[[#This Row],[Medium Burden Threshold]],"Cannot Calculate")</f>
        <v>73</v>
      </c>
      <c r="E180" s="118" t="str">
        <f>DoNotChange[[#This Row],[Community]]</f>
        <v xml:space="preserve">Lake Minchumina  </v>
      </c>
      <c r="F180" s="109">
        <f>IFERROR(DoNotChange[[#This Row],[MediumBurden
Annual]], "Cannot Calculate")</f>
        <v>876.55868049098649</v>
      </c>
      <c r="G180" s="93" t="str">
        <f>DoNotChange[[#This Row],[Community]]</f>
        <v xml:space="preserve">Lake Minchumina  </v>
      </c>
      <c r="H180" s="140">
        <f>IFERROR(DoNotChange[[#This Row],[LowBurden
Threshold]],"Any fee will be at least a medium burden")</f>
        <v>29.218622683032887</v>
      </c>
      <c r="I180" s="118" t="str">
        <f>DoNotChange[[#This Row],[Community]]</f>
        <v xml:space="preserve">Lake Minchumina  </v>
      </c>
      <c r="J180" s="109">
        <f>IFERROR(DoNotChange[[#This Row],[LowBurden
Annual]], "Any fee will be at least a medium burden")</f>
        <v>350.62347219639463</v>
      </c>
      <c r="K180" s="93" t="str">
        <f>DoNotChange[[#This Row],[Community]]</f>
        <v xml:space="preserve">Lake Minchumina  </v>
      </c>
      <c r="L180" s="102">
        <f>Table1422[[#This Row],[Monthly Fees]]</f>
        <v>0</v>
      </c>
      <c r="M180" s="93" t="str">
        <f>DoNotChange[[#This Row],[Community]]</f>
        <v xml:space="preserve">Lake Minchumina  </v>
      </c>
      <c r="N180" s="102">
        <f>DoNotChange[[#This Row],[Monthly_Fees]]*12</f>
        <v>0</v>
      </c>
      <c r="O180" s="93" t="str">
        <f>DoNotChange[[#This Row],[Community]]</f>
        <v xml:space="preserve">Lake Minchumina  </v>
      </c>
      <c r="P180" s="94" t="str">
        <f>Table1422[[#This Row],[Notes]]</f>
        <v>The water and sewer charges are unknown</v>
      </c>
      <c r="Q180" s="95"/>
      <c r="R180" s="93" t="str">
        <f>DoNotChange[[#This Row],[Community]]</f>
        <v xml:space="preserve">Lake Minchumina  </v>
      </c>
      <c r="S180" s="85" t="str">
        <f>IF(DoNotChange[[#This Row],[Annual_Fees]]/DoNotChange[[#This Row],[IQ1_Average]]&gt;0, DoNotChange[[#This Row],[Annual_Fees]]/DoNotChange[[#This Row],[IQ1_Average]], "Do not know fees")</f>
        <v>Do not know fees</v>
      </c>
      <c r="T180" s="93" t="str">
        <f>DoNotChange[[#This Row],[Community]]</f>
        <v xml:space="preserve">Lake Minchumina  </v>
      </c>
      <c r="U180" s="85" t="str">
        <f>IF(DoNotChange[[#This Row],[Annual_Fees]]/DoNotChange[[#This Row],[IQ2_Average]]&gt;0, DoNotChange[[#This Row],[Annual_Fees]]/DoNotChange[[#This Row],[IQ2_Average]], "Do not know fees")</f>
        <v>Do not know fees</v>
      </c>
      <c r="V180" s="93" t="str">
        <f>DoNotChange[[#This Row],[Community]]</f>
        <v xml:space="preserve">Lake Minchumina  </v>
      </c>
      <c r="W180" s="85" t="str">
        <f>IF(DoNotChange[[#This Row],[Annual_Fees]]/DoNotChange[[#This Row],[IQ3_Average]]&gt;0,DoNotChange[[#This Row],[Annual_Fees]]/DoNotChange[[#This Row],[IQ3_Average]], "Do not know fees")</f>
        <v>Do not know fees</v>
      </c>
      <c r="X180" s="93" t="str">
        <f>DoNotChange[[#This Row],[Community]]</f>
        <v xml:space="preserve">Lake Minchumina  </v>
      </c>
      <c r="Y180" s="85" t="str">
        <f>IFERROR(AVERAGE(DoNotChange[[#This Row],[RI_IQ1]],DoNotChange[[#This Row],[RI_IQ2]],DoNotChange[[#This Row],[RI_IQ3]]),"ERROR")</f>
        <v>ERROR</v>
      </c>
      <c r="Z180" s="93" t="str">
        <f>DoNotChange[[#This Row],[Community]]</f>
        <v xml:space="preserve">Lake Minchumina  </v>
      </c>
      <c r="AA180" s="84">
        <f>IF(DoNotChange[[#This Row],[SNAP_PercentagePoints]]&gt;20%,1, IF(DoNotChange[[#This Row],[SNAP_PercentagePoints]]&lt;=10%, 3, 2))</f>
        <v>3</v>
      </c>
      <c r="AB180" s="93" t="str">
        <f>DoNotChange[[#This Row],[Community]]</f>
        <v xml:space="preserve">Lake Minchumina  </v>
      </c>
      <c r="AC180" s="84">
        <f>IF(DoNotChange[[#This Row],[Poverty_PercentagePoints]]&gt;20%,1, IF(DoNotChange[[#This Row],[Poverty_PercentagePoints]]&lt;=10%, 3, 2))</f>
        <v>1</v>
      </c>
      <c r="AD180" s="93" t="str">
        <f>DoNotChange[[#This Row],[Community]]</f>
        <v xml:space="preserve">Lake Minchumina  </v>
      </c>
      <c r="AE180" s="84">
        <f>IF(DoNotChange[[#This Row],[FTE_PercentagePoints]]&lt;=30%,1, IF(DoNotChange[[#This Row],[FTE_PercentagePoints]]&gt;50%, 3, 2))</f>
        <v>1</v>
      </c>
      <c r="AF180" s="93" t="str">
        <f>DoNotChange[[#This Row],[Community]]</f>
        <v xml:space="preserve">Lake Minchumina  </v>
      </c>
      <c r="AG180" s="86">
        <f>AVERAGE(DoNotChange[[#This Row],[SNAP_FCI]],DoNotChange[[#This Row],[Poverty_FCI]],DoNotChange[[#This Row],[FTE_FCI]])</f>
        <v>1.6666666666666667</v>
      </c>
      <c r="AH180" s="112"/>
      <c r="AI180" s="86">
        <f>IF(DoNotChange[[#This Row],[Village_FCI]]&gt;2.5, 0.24, IF(DoNotChange[[#This Row],[Village_FCI]]&lt;=1.5, 0.06, 0.15))</f>
        <v>0.15</v>
      </c>
      <c r="AJ180" s="86">
        <f>IF(DoNotChange[[#This Row],[Village_FCI]]&gt;2.5, 0.15, IF(DoNotChange[[#This Row],[Village_FCI]]&lt;=1.5, "FALSE", 0.06))</f>
        <v>0.06</v>
      </c>
      <c r="AK180" s="115">
        <f>(1/DoNotChange[[#This Row],[IQ1_Average]]+1/DoNotChange[[#This Row],[IQ2_Average]]+1/DoNotChange[[#This Row],[IQ3_Average]])</f>
        <v>1.711237403022243E-4</v>
      </c>
      <c r="AL18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0" s="84">
        <f>ROUND(DoNotChange[[#This Row],[MediumBurden
Threshold_Calc]],1)</f>
        <v>73</v>
      </c>
      <c r="AN180" s="88">
        <f>(DoNotChange[[#This Row],[3RI_Calculation
Medium]]/DoNotChange[[#This Row],[Y = 1/IQ1+1/IQ2+1/IQ3]])/12</f>
        <v>73.046556707582212</v>
      </c>
      <c r="AO180" s="88">
        <f>DoNotChange[[#This Row],[MediumBurden
Threshold_Calc]]*12</f>
        <v>876.55868049098649</v>
      </c>
      <c r="AP180" s="137">
        <f>DoNotChange[[#This Row],[LowBurden
Annual]]/12</f>
        <v>29.218622683032887</v>
      </c>
      <c r="AQ180" s="88">
        <f>(DoNotChange[[#This Row],[3RI_Calculation
Low]]/DoNotChange[[#This Row],[Y = 1/IQ1+1/IQ2+1/IQ3]])</f>
        <v>350.62347219639463</v>
      </c>
      <c r="AR180" s="95"/>
      <c r="AS180" s="93" t="str">
        <f>Table1422[[#This Row],[Community]]</f>
        <v xml:space="preserve">Lake Minchumina  </v>
      </c>
      <c r="AT180" s="87">
        <f>Table1422[[#This Row],[IQ1_Average]]</f>
        <v>7249.8</v>
      </c>
      <c r="AU180" s="93" t="str">
        <f>DoNotChange[[#This Row],[Community]]</f>
        <v xml:space="preserve">Lake Minchumina  </v>
      </c>
      <c r="AV180" s="96">
        <f>Table1422[[#This Row],[IQ2_Average]]</f>
        <v>37516.800000000003</v>
      </c>
      <c r="AW180" s="93" t="str">
        <f>DoNotChange[[#This Row],[Community]]</f>
        <v xml:space="preserve">Lake Minchumina  </v>
      </c>
      <c r="AX180" s="97">
        <f>Table1422[[#This Row],[IQ3_Average]]</f>
        <v>153041.5</v>
      </c>
      <c r="AY180" s="93" t="str">
        <f>DoNotChange[[#This Row],[Community]]</f>
        <v xml:space="preserve">Lake Minchumina  </v>
      </c>
      <c r="AZ180" s="89">
        <f>Table1422[[#This Row],[SNAP_Average 
(Percentage Points)]]/100</f>
        <v>0</v>
      </c>
      <c r="BA180" s="98" t="str">
        <f>DoNotChange[[#This Row],[Community]]</f>
        <v xml:space="preserve">Lake Minchumina  </v>
      </c>
      <c r="BB180" s="89">
        <f>Table1422[[#This Row],[Poverty_Average
(Percentage Points)]]/100</f>
        <v>0.46</v>
      </c>
      <c r="BC180" s="98" t="str">
        <f>DoNotChange[[#This Row],[Community]]</f>
        <v xml:space="preserve">Lake Minchumina  </v>
      </c>
      <c r="BD180" s="89">
        <f>Table1422[[#This Row],[Full Time Employment_Average
(Percentage Points)]]/100</f>
        <v>0.02</v>
      </c>
    </row>
    <row r="181" spans="1:56" s="99" customFormat="1" x14ac:dyDescent="0.25">
      <c r="A181" s="93" t="str">
        <f>DoNotChange[[#This Row],[Community]]</f>
        <v xml:space="preserve">Lakes  </v>
      </c>
      <c r="B18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1" s="93" t="str">
        <f>DoNotChange[[#This Row],[Community]]</f>
        <v xml:space="preserve">Lakes  </v>
      </c>
      <c r="D181" s="109">
        <f>IFERROR(DoNotChange[[#This Row],[Medium Burden Threshold]],"Cannot Calculate")</f>
        <v>388.9</v>
      </c>
      <c r="E181" s="118" t="str">
        <f>DoNotChange[[#This Row],[Community]]</f>
        <v xml:space="preserve">Lakes  </v>
      </c>
      <c r="F181" s="109">
        <f>IFERROR(DoNotChange[[#This Row],[MediumBurden
Annual]], "Cannot Calculate")</f>
        <v>4666.9793025902309</v>
      </c>
      <c r="G181" s="93" t="str">
        <f>DoNotChange[[#This Row],[Community]]</f>
        <v xml:space="preserve">Lakes  </v>
      </c>
      <c r="H181" s="140">
        <f>IFERROR(DoNotChange[[#This Row],[LowBurden
Threshold]],"Any fee will be at least a medium burden")</f>
        <v>243.07183867657454</v>
      </c>
      <c r="I181" s="118" t="str">
        <f>DoNotChange[[#This Row],[Community]]</f>
        <v xml:space="preserve">Lakes  </v>
      </c>
      <c r="J181" s="109">
        <f>IFERROR(DoNotChange[[#This Row],[LowBurden
Annual]], "Any fee will be at least a medium burden")</f>
        <v>2916.8620641188945</v>
      </c>
      <c r="K181" s="93" t="str">
        <f>DoNotChange[[#This Row],[Community]]</f>
        <v xml:space="preserve">Lakes  </v>
      </c>
      <c r="L181" s="102">
        <f>Table1422[[#This Row],[Monthly Fees]]</f>
        <v>0</v>
      </c>
      <c r="M181" s="93" t="str">
        <f>DoNotChange[[#This Row],[Community]]</f>
        <v xml:space="preserve">Lakes  </v>
      </c>
      <c r="N181" s="102">
        <f>DoNotChange[[#This Row],[Monthly_Fees]]*12</f>
        <v>0</v>
      </c>
      <c r="O181" s="93" t="str">
        <f>DoNotChange[[#This Row],[Community]]</f>
        <v xml:space="preserve">Lakes  </v>
      </c>
      <c r="P181" s="94" t="str">
        <f>Table1422[[#This Row],[Notes]]</f>
        <v>The water and sewer charges are unknown</v>
      </c>
      <c r="Q181" s="95"/>
      <c r="R181" s="93" t="str">
        <f>DoNotChange[[#This Row],[Community]]</f>
        <v xml:space="preserve">Lakes  </v>
      </c>
      <c r="S181" s="85" t="str">
        <f>IF(DoNotChange[[#This Row],[Annual_Fees]]/DoNotChange[[#This Row],[IQ1_Average]]&gt;0, DoNotChange[[#This Row],[Annual_Fees]]/DoNotChange[[#This Row],[IQ1_Average]], "Do not know fees")</f>
        <v>Do not know fees</v>
      </c>
      <c r="T181" s="93" t="str">
        <f>DoNotChange[[#This Row],[Community]]</f>
        <v xml:space="preserve">Lakes  </v>
      </c>
      <c r="U181" s="85" t="str">
        <f>IF(DoNotChange[[#This Row],[Annual_Fees]]/DoNotChange[[#This Row],[IQ2_Average]]&gt;0, DoNotChange[[#This Row],[Annual_Fees]]/DoNotChange[[#This Row],[IQ2_Average]], "Do not know fees")</f>
        <v>Do not know fees</v>
      </c>
      <c r="V181" s="93" t="str">
        <f>DoNotChange[[#This Row],[Community]]</f>
        <v xml:space="preserve">Lakes  </v>
      </c>
      <c r="W181" s="85" t="str">
        <f>IF(DoNotChange[[#This Row],[Annual_Fees]]/DoNotChange[[#This Row],[IQ3_Average]]&gt;0,DoNotChange[[#This Row],[Annual_Fees]]/DoNotChange[[#This Row],[IQ3_Average]], "Do not know fees")</f>
        <v>Do not know fees</v>
      </c>
      <c r="X181" s="93" t="str">
        <f>DoNotChange[[#This Row],[Community]]</f>
        <v xml:space="preserve">Lakes  </v>
      </c>
      <c r="Y181" s="85" t="str">
        <f>IFERROR(AVERAGE(DoNotChange[[#This Row],[RI_IQ1]],DoNotChange[[#This Row],[RI_IQ2]],DoNotChange[[#This Row],[RI_IQ3]]),"ERROR")</f>
        <v>ERROR</v>
      </c>
      <c r="Z181" s="93" t="str">
        <f>DoNotChange[[#This Row],[Community]]</f>
        <v xml:space="preserve">Lakes  </v>
      </c>
      <c r="AA181" s="84">
        <f>IF(DoNotChange[[#This Row],[SNAP_PercentagePoints]]&gt;20%,1, IF(DoNotChange[[#This Row],[SNAP_PercentagePoints]]&lt;=10%, 3, 2))</f>
        <v>3</v>
      </c>
      <c r="AB181" s="93" t="str">
        <f>DoNotChange[[#This Row],[Community]]</f>
        <v xml:space="preserve">Lakes  </v>
      </c>
      <c r="AC181" s="84">
        <f>IF(DoNotChange[[#This Row],[Poverty_PercentagePoints]]&gt;20%,1, IF(DoNotChange[[#This Row],[Poverty_PercentagePoints]]&lt;=10%, 3, 2))</f>
        <v>2</v>
      </c>
      <c r="AD181" s="93" t="str">
        <f>DoNotChange[[#This Row],[Community]]</f>
        <v xml:space="preserve">Lakes  </v>
      </c>
      <c r="AE181" s="84">
        <f>IF(DoNotChange[[#This Row],[FTE_PercentagePoints]]&lt;=30%,1, IF(DoNotChange[[#This Row],[FTE_PercentagePoints]]&gt;50%, 3, 2))</f>
        <v>3</v>
      </c>
      <c r="AF181" s="93" t="str">
        <f>DoNotChange[[#This Row],[Community]]</f>
        <v xml:space="preserve">Lakes  </v>
      </c>
      <c r="AG181" s="86">
        <f>AVERAGE(DoNotChange[[#This Row],[SNAP_FCI]],DoNotChange[[#This Row],[Poverty_FCI]],DoNotChange[[#This Row],[FTE_FCI]])</f>
        <v>2.6666666666666665</v>
      </c>
      <c r="AH181" s="112"/>
      <c r="AI181" s="86">
        <f>IF(DoNotChange[[#This Row],[Village_FCI]]&gt;2.5, 0.24, IF(DoNotChange[[#This Row],[Village_FCI]]&lt;=1.5, 0.06, 0.15))</f>
        <v>0.24</v>
      </c>
      <c r="AJ181" s="86">
        <f>IF(DoNotChange[[#This Row],[Village_FCI]]&gt;2.5, 0.15, IF(DoNotChange[[#This Row],[Village_FCI]]&lt;=1.5, "FALSE", 0.06))</f>
        <v>0.15</v>
      </c>
      <c r="AK181" s="115">
        <f>(1/DoNotChange[[#This Row],[IQ1_Average]]+1/DoNotChange[[#This Row],[IQ2_Average]]+1/DoNotChange[[#This Row],[IQ3_Average]])</f>
        <v>5.1425126283889246E-5</v>
      </c>
      <c r="AL18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1" s="84">
        <f>ROUND(DoNotChange[[#This Row],[MediumBurden
Threshold_Calc]],1)</f>
        <v>388.9</v>
      </c>
      <c r="AN181" s="88">
        <f>(DoNotChange[[#This Row],[3RI_Calculation
Medium]]/DoNotChange[[#This Row],[Y = 1/IQ1+1/IQ2+1/IQ3]])/12</f>
        <v>388.91494188251926</v>
      </c>
      <c r="AO181" s="88">
        <f>DoNotChange[[#This Row],[MediumBurden
Threshold_Calc]]*12</f>
        <v>4666.9793025902309</v>
      </c>
      <c r="AP181" s="137">
        <f>DoNotChange[[#This Row],[LowBurden
Annual]]/12</f>
        <v>243.07183867657454</v>
      </c>
      <c r="AQ181" s="88">
        <f>(DoNotChange[[#This Row],[3RI_Calculation
Low]]/DoNotChange[[#This Row],[Y = 1/IQ1+1/IQ2+1/IQ3]])</f>
        <v>2916.8620641188945</v>
      </c>
      <c r="AR181" s="95"/>
      <c r="AS181" s="93" t="str">
        <f>Table1422[[#This Row],[Community]]</f>
        <v xml:space="preserve">Lakes  </v>
      </c>
      <c r="AT181" s="87">
        <f>Table1422[[#This Row],[IQ1_Average]]</f>
        <v>36135</v>
      </c>
      <c r="AU181" s="93" t="str">
        <f>DoNotChange[[#This Row],[Community]]</f>
        <v xml:space="preserve">Lakes  </v>
      </c>
      <c r="AV181" s="96">
        <f>Table1422[[#This Row],[IQ2_Average]]</f>
        <v>70661</v>
      </c>
      <c r="AW181" s="93" t="str">
        <f>DoNotChange[[#This Row],[Community]]</f>
        <v xml:space="preserve">Lakes  </v>
      </c>
      <c r="AX181" s="97">
        <f>Table1422[[#This Row],[IQ3_Average]]</f>
        <v>104177</v>
      </c>
      <c r="AY181" s="93" t="str">
        <f>DoNotChange[[#This Row],[Community]]</f>
        <v xml:space="preserve">Lakes  </v>
      </c>
      <c r="AZ181" s="89">
        <f>Table1422[[#This Row],[SNAP_Average 
(Percentage Points)]]/100</f>
        <v>7.6999999999999999E-2</v>
      </c>
      <c r="BA181" s="98" t="str">
        <f>DoNotChange[[#This Row],[Community]]</f>
        <v xml:space="preserve">Lakes  </v>
      </c>
      <c r="BB181" s="89">
        <f>Table1422[[#This Row],[Poverty_Average
(Percentage Points)]]/100</f>
        <v>0.11199999999999999</v>
      </c>
      <c r="BC181" s="98" t="str">
        <f>DoNotChange[[#This Row],[Community]]</f>
        <v xml:space="preserve">Lakes  </v>
      </c>
      <c r="BD181" s="89">
        <f>Table1422[[#This Row],[Full Time Employment_Average
(Percentage Points)]]/100</f>
        <v>0.57600000000000007</v>
      </c>
    </row>
    <row r="182" spans="1:56" s="99" customFormat="1" x14ac:dyDescent="0.25">
      <c r="A182" s="93" t="str">
        <f>DoNotChange[[#This Row],[Community]]</f>
        <v xml:space="preserve">Larsen Bay </v>
      </c>
      <c r="B18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82" s="93" t="str">
        <f>DoNotChange[[#This Row],[Community]]</f>
        <v xml:space="preserve">Larsen Bay </v>
      </c>
      <c r="D182" s="109">
        <f>IFERROR(DoNotChange[[#This Row],[Medium Burden Threshold]],"Cannot Calculate")</f>
        <v>59.9</v>
      </c>
      <c r="E182" s="118" t="str">
        <f>DoNotChange[[#This Row],[Community]]</f>
        <v xml:space="preserve">Larsen Bay </v>
      </c>
      <c r="F182" s="109">
        <f>IFERROR(DoNotChange[[#This Row],[MediumBurden
Annual]], "Cannot Calculate")</f>
        <v>719.05291353484472</v>
      </c>
      <c r="G182" s="93" t="str">
        <f>DoNotChange[[#This Row],[Community]]</f>
        <v xml:space="preserve">Larsen Bay </v>
      </c>
      <c r="H182" s="140" t="str">
        <f>IFERROR(DoNotChange[[#This Row],[LowBurden
Threshold]],"Any fee will be at least a medium burden")</f>
        <v>Any fee will be at least a medium burden</v>
      </c>
      <c r="I182" s="118" t="str">
        <f>DoNotChange[[#This Row],[Community]]</f>
        <v xml:space="preserve">Larsen Bay </v>
      </c>
      <c r="J182" s="109" t="str">
        <f>IFERROR(DoNotChange[[#This Row],[LowBurden
Annual]], "Any fee will be at least a medium burden")</f>
        <v>Any fee will be at least a medium burden</v>
      </c>
      <c r="K182" s="93" t="str">
        <f>DoNotChange[[#This Row],[Community]]</f>
        <v xml:space="preserve">Larsen Bay </v>
      </c>
      <c r="L182" s="102">
        <f>Table1422[[#This Row],[Monthly Fees]]</f>
        <v>59.95</v>
      </c>
      <c r="M182" s="93" t="str">
        <f>DoNotChange[[#This Row],[Community]]</f>
        <v xml:space="preserve">Larsen Bay </v>
      </c>
      <c r="N182" s="102">
        <f>DoNotChange[[#This Row],[Monthly_Fees]]*12</f>
        <v>719.40000000000009</v>
      </c>
      <c r="O182" s="93" t="str">
        <f>DoNotChange[[#This Row],[Community]]</f>
        <v xml:space="preserve">Larsen Bay </v>
      </c>
      <c r="P182" s="94" t="str">
        <f>Table1422[[#This Row],[Notes]]</f>
        <v>This is the reported user fee for combined water and sewer services.</v>
      </c>
      <c r="Q182" s="95"/>
      <c r="R182" s="93" t="str">
        <f>DoNotChange[[#This Row],[Community]]</f>
        <v xml:space="preserve">Larsen Bay </v>
      </c>
      <c r="S182" s="85">
        <f>IF(DoNotChange[[#This Row],[Annual_Fees]]/DoNotChange[[#This Row],[IQ1_Average]]&gt;0, DoNotChange[[#This Row],[Annual_Fees]]/DoNotChange[[#This Row],[IQ1_Average]], "Do not know fees")</f>
        <v>3.1761589403973514E-2</v>
      </c>
      <c r="T182" s="93" t="str">
        <f>DoNotChange[[#This Row],[Community]]</f>
        <v xml:space="preserve">Larsen Bay </v>
      </c>
      <c r="U182" s="85">
        <f>IF(DoNotChange[[#This Row],[Annual_Fees]]/DoNotChange[[#This Row],[IQ2_Average]]&gt;0, DoNotChange[[#This Row],[Annual_Fees]]/DoNotChange[[#This Row],[IQ2_Average]], "Do not know fees")</f>
        <v>1.9682626538987689E-2</v>
      </c>
      <c r="V182" s="93" t="str">
        <f>DoNotChange[[#This Row],[Community]]</f>
        <v xml:space="preserve">Larsen Bay </v>
      </c>
      <c r="W182" s="85">
        <f>IF(DoNotChange[[#This Row],[Annual_Fees]]/DoNotChange[[#This Row],[IQ3_Average]]&gt;0,DoNotChange[[#This Row],[Annual_Fees]]/DoNotChange[[#This Row],[IQ3_Average]], "Do not know fees")</f>
        <v>8.5847460256468396E-3</v>
      </c>
      <c r="X182" s="93" t="str">
        <f>DoNotChange[[#This Row],[Community]]</f>
        <v xml:space="preserve">Larsen Bay </v>
      </c>
      <c r="Y182" s="85">
        <f>IFERROR(AVERAGE(DoNotChange[[#This Row],[RI_IQ1]],DoNotChange[[#This Row],[RI_IQ2]],DoNotChange[[#This Row],[RI_IQ3]]),"ERROR")</f>
        <v>2.0009653989536014E-2</v>
      </c>
      <c r="Z182" s="93" t="str">
        <f>DoNotChange[[#This Row],[Community]]</f>
        <v xml:space="preserve">Larsen Bay </v>
      </c>
      <c r="AA182" s="84">
        <f>IF(DoNotChange[[#This Row],[SNAP_PercentagePoints]]&gt;20%,1, IF(DoNotChange[[#This Row],[SNAP_PercentagePoints]]&lt;=10%, 3, 2))</f>
        <v>2</v>
      </c>
      <c r="AB182" s="93" t="str">
        <f>DoNotChange[[#This Row],[Community]]</f>
        <v xml:space="preserve">Larsen Bay </v>
      </c>
      <c r="AC182" s="84">
        <f>IF(DoNotChange[[#This Row],[Poverty_PercentagePoints]]&gt;20%,1, IF(DoNotChange[[#This Row],[Poverty_PercentagePoints]]&lt;=10%, 3, 2))</f>
        <v>1</v>
      </c>
      <c r="AD182" s="93" t="str">
        <f>DoNotChange[[#This Row],[Community]]</f>
        <v xml:space="preserve">Larsen Bay </v>
      </c>
      <c r="AE182" s="84">
        <f>IF(DoNotChange[[#This Row],[FTE_PercentagePoints]]&lt;=30%,1, IF(DoNotChange[[#This Row],[FTE_PercentagePoints]]&gt;50%, 3, 2))</f>
        <v>1</v>
      </c>
      <c r="AF182" s="93" t="str">
        <f>DoNotChange[[#This Row],[Community]]</f>
        <v xml:space="preserve">Larsen Bay </v>
      </c>
      <c r="AG182" s="86">
        <f>AVERAGE(DoNotChange[[#This Row],[SNAP_FCI]],DoNotChange[[#This Row],[Poverty_FCI]],DoNotChange[[#This Row],[FTE_FCI]])</f>
        <v>1.3333333333333333</v>
      </c>
      <c r="AH182" s="112"/>
      <c r="AI182" s="86">
        <f>IF(DoNotChange[[#This Row],[Village_FCI]]&gt;2.5, 0.24, IF(DoNotChange[[#This Row],[Village_FCI]]&lt;=1.5, 0.06, 0.15))</f>
        <v>0.06</v>
      </c>
      <c r="AJ182" s="86" t="str">
        <f>IF(DoNotChange[[#This Row],[Village_FCI]]&gt;2.5, 0.15, IF(DoNotChange[[#This Row],[Village_FCI]]&lt;=1.5, "FALSE", 0.06))</f>
        <v>FALSE</v>
      </c>
      <c r="AK182" s="115">
        <f>(1/DoNotChange[[#This Row],[IQ1_Average]]+1/DoNotChange[[#This Row],[IQ2_Average]]+1/DoNotChange[[#This Row],[IQ3_Average]])</f>
        <v>8.3443094201568021E-5</v>
      </c>
      <c r="AL18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2" s="84">
        <f>ROUND(DoNotChange[[#This Row],[MediumBurden
Threshold_Calc]],1)</f>
        <v>59.9</v>
      </c>
      <c r="AN182" s="88">
        <f>(DoNotChange[[#This Row],[3RI_Calculation
Medium]]/DoNotChange[[#This Row],[Y = 1/IQ1+1/IQ2+1/IQ3]])/12</f>
        <v>59.921076127903724</v>
      </c>
      <c r="AO182" s="88">
        <f>DoNotChange[[#This Row],[MediumBurden
Threshold_Calc]]*12</f>
        <v>719.05291353484472</v>
      </c>
      <c r="AP182" s="137" t="e">
        <f>DoNotChange[[#This Row],[LowBurden
Annual]]/12</f>
        <v>#VALUE!</v>
      </c>
      <c r="AQ182" s="88" t="e">
        <f>(DoNotChange[[#This Row],[3RI_Calculation
Low]]/DoNotChange[[#This Row],[Y = 1/IQ1+1/IQ2+1/IQ3]])</f>
        <v>#VALUE!</v>
      </c>
      <c r="AR182" s="95"/>
      <c r="AS182" s="93" t="str">
        <f>Table1422[[#This Row],[Community]]</f>
        <v xml:space="preserve">Larsen Bay </v>
      </c>
      <c r="AT182" s="87">
        <f>Table1422[[#This Row],[IQ1_Average]]</f>
        <v>22650</v>
      </c>
      <c r="AU182" s="93" t="str">
        <f>DoNotChange[[#This Row],[Community]]</f>
        <v xml:space="preserve">Larsen Bay </v>
      </c>
      <c r="AV182" s="96">
        <f>Table1422[[#This Row],[IQ2_Average]]</f>
        <v>36550</v>
      </c>
      <c r="AW182" s="93" t="str">
        <f>DoNotChange[[#This Row],[Community]]</f>
        <v xml:space="preserve">Larsen Bay </v>
      </c>
      <c r="AX182" s="97">
        <f>Table1422[[#This Row],[IQ3_Average]]</f>
        <v>83799.8</v>
      </c>
      <c r="AY182" s="93" t="str">
        <f>DoNotChange[[#This Row],[Community]]</f>
        <v xml:space="preserve">Larsen Bay </v>
      </c>
      <c r="AZ182" s="89">
        <f>Table1422[[#This Row],[SNAP_Average 
(Percentage Points)]]/100</f>
        <v>0.19839999999999999</v>
      </c>
      <c r="BA182" s="98" t="str">
        <f>DoNotChange[[#This Row],[Community]]</f>
        <v xml:space="preserve">Larsen Bay </v>
      </c>
      <c r="BB182" s="89">
        <f>Table1422[[#This Row],[Poverty_Average
(Percentage Points)]]/100</f>
        <v>0.34360000000000002</v>
      </c>
      <c r="BC182" s="98" t="str">
        <f>DoNotChange[[#This Row],[Community]]</f>
        <v xml:space="preserve">Larsen Bay </v>
      </c>
      <c r="BD182" s="89">
        <f>Table1422[[#This Row],[Full Time Employment_Average
(Percentage Points)]]/100</f>
        <v>0.29679999999999995</v>
      </c>
    </row>
    <row r="183" spans="1:56" s="99" customFormat="1" x14ac:dyDescent="0.25">
      <c r="A183" s="93" t="str">
        <f>DoNotChange[[#This Row],[Community]]</f>
        <v xml:space="preserve">Lazy Mountain  </v>
      </c>
      <c r="B18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3" s="93" t="str">
        <f>DoNotChange[[#This Row],[Community]]</f>
        <v xml:space="preserve">Lazy Mountain  </v>
      </c>
      <c r="D183" s="109">
        <f>IFERROR(DoNotChange[[#This Row],[Medium Burden Threshold]],"Cannot Calculate")</f>
        <v>394.8</v>
      </c>
      <c r="E183" s="118" t="str">
        <f>DoNotChange[[#This Row],[Community]]</f>
        <v xml:space="preserve">Lazy Mountain  </v>
      </c>
      <c r="F183" s="109">
        <f>IFERROR(DoNotChange[[#This Row],[MediumBurden
Annual]], "Cannot Calculate")</f>
        <v>4738.0742687879156</v>
      </c>
      <c r="G183" s="93" t="str">
        <f>DoNotChange[[#This Row],[Community]]</f>
        <v xml:space="preserve">Lazy Mountain  </v>
      </c>
      <c r="H183" s="140">
        <f>IFERROR(DoNotChange[[#This Row],[LowBurden
Threshold]],"Any fee will be at least a medium burden")</f>
        <v>246.77470149937062</v>
      </c>
      <c r="I183" s="118" t="str">
        <f>DoNotChange[[#This Row],[Community]]</f>
        <v xml:space="preserve">Lazy Mountain  </v>
      </c>
      <c r="J183" s="109">
        <f>IFERROR(DoNotChange[[#This Row],[LowBurden
Annual]], "Any fee will be at least a medium burden")</f>
        <v>2961.2964179924475</v>
      </c>
      <c r="K183" s="93" t="str">
        <f>DoNotChange[[#This Row],[Community]]</f>
        <v xml:space="preserve">Lazy Mountain  </v>
      </c>
      <c r="L183" s="102">
        <f>Table1422[[#This Row],[Monthly Fees]]</f>
        <v>0</v>
      </c>
      <c r="M183" s="93" t="str">
        <f>DoNotChange[[#This Row],[Community]]</f>
        <v xml:space="preserve">Lazy Mountain  </v>
      </c>
      <c r="N183" s="102">
        <f>DoNotChange[[#This Row],[Monthly_Fees]]*12</f>
        <v>0</v>
      </c>
      <c r="O183" s="93" t="str">
        <f>DoNotChange[[#This Row],[Community]]</f>
        <v xml:space="preserve">Lazy Mountain  </v>
      </c>
      <c r="P183" s="94" t="str">
        <f>Table1422[[#This Row],[Notes]]</f>
        <v>The water and sewer charges are unknown</v>
      </c>
      <c r="Q183" s="95"/>
      <c r="R183" s="93" t="str">
        <f>DoNotChange[[#This Row],[Community]]</f>
        <v xml:space="preserve">Lazy Mountain  </v>
      </c>
      <c r="S183" s="85" t="str">
        <f>IF(DoNotChange[[#This Row],[Annual_Fees]]/DoNotChange[[#This Row],[IQ1_Average]]&gt;0, DoNotChange[[#This Row],[Annual_Fees]]/DoNotChange[[#This Row],[IQ1_Average]], "Do not know fees")</f>
        <v>Do not know fees</v>
      </c>
      <c r="T183" s="93" t="str">
        <f>DoNotChange[[#This Row],[Community]]</f>
        <v xml:space="preserve">Lazy Mountain  </v>
      </c>
      <c r="U183" s="85" t="str">
        <f>IF(DoNotChange[[#This Row],[Annual_Fees]]/DoNotChange[[#This Row],[IQ2_Average]]&gt;0, DoNotChange[[#This Row],[Annual_Fees]]/DoNotChange[[#This Row],[IQ2_Average]], "Do not know fees")</f>
        <v>Do not know fees</v>
      </c>
      <c r="V183" s="93" t="str">
        <f>DoNotChange[[#This Row],[Community]]</f>
        <v xml:space="preserve">Lazy Mountain  </v>
      </c>
      <c r="W183" s="85" t="str">
        <f>IF(DoNotChange[[#This Row],[Annual_Fees]]/DoNotChange[[#This Row],[IQ3_Average]]&gt;0,DoNotChange[[#This Row],[Annual_Fees]]/DoNotChange[[#This Row],[IQ3_Average]], "Do not know fees")</f>
        <v>Do not know fees</v>
      </c>
      <c r="X183" s="93" t="str">
        <f>DoNotChange[[#This Row],[Community]]</f>
        <v xml:space="preserve">Lazy Mountain  </v>
      </c>
      <c r="Y183" s="85" t="str">
        <f>IFERROR(AVERAGE(DoNotChange[[#This Row],[RI_IQ1]],DoNotChange[[#This Row],[RI_IQ2]],DoNotChange[[#This Row],[RI_IQ3]]),"ERROR")</f>
        <v>ERROR</v>
      </c>
      <c r="Z183" s="93" t="str">
        <f>DoNotChange[[#This Row],[Community]]</f>
        <v xml:space="preserve">Lazy Mountain  </v>
      </c>
      <c r="AA183" s="84">
        <f>IF(DoNotChange[[#This Row],[SNAP_PercentagePoints]]&gt;20%,1, IF(DoNotChange[[#This Row],[SNAP_PercentagePoints]]&lt;=10%, 3, 2))</f>
        <v>3</v>
      </c>
      <c r="AB183" s="93" t="str">
        <f>DoNotChange[[#This Row],[Community]]</f>
        <v xml:space="preserve">Lazy Mountain  </v>
      </c>
      <c r="AC183" s="84">
        <f>IF(DoNotChange[[#This Row],[Poverty_PercentagePoints]]&gt;20%,1, IF(DoNotChange[[#This Row],[Poverty_PercentagePoints]]&lt;=10%, 3, 2))</f>
        <v>2</v>
      </c>
      <c r="AD183" s="93" t="str">
        <f>DoNotChange[[#This Row],[Community]]</f>
        <v xml:space="preserve">Lazy Mountain  </v>
      </c>
      <c r="AE183" s="84">
        <f>IF(DoNotChange[[#This Row],[FTE_PercentagePoints]]&lt;=30%,1, IF(DoNotChange[[#This Row],[FTE_PercentagePoints]]&gt;50%, 3, 2))</f>
        <v>3</v>
      </c>
      <c r="AF183" s="93" t="str">
        <f>DoNotChange[[#This Row],[Community]]</f>
        <v xml:space="preserve">Lazy Mountain  </v>
      </c>
      <c r="AG183" s="86">
        <f>AVERAGE(DoNotChange[[#This Row],[SNAP_FCI]],DoNotChange[[#This Row],[Poverty_FCI]],DoNotChange[[#This Row],[FTE_FCI]])</f>
        <v>2.6666666666666665</v>
      </c>
      <c r="AH183" s="112"/>
      <c r="AI183" s="86">
        <f>IF(DoNotChange[[#This Row],[Village_FCI]]&gt;2.5, 0.24, IF(DoNotChange[[#This Row],[Village_FCI]]&lt;=1.5, 0.06, 0.15))</f>
        <v>0.24</v>
      </c>
      <c r="AJ183" s="86">
        <f>IF(DoNotChange[[#This Row],[Village_FCI]]&gt;2.5, 0.15, IF(DoNotChange[[#This Row],[Village_FCI]]&lt;=1.5, "FALSE", 0.06))</f>
        <v>0.15</v>
      </c>
      <c r="AK183" s="115">
        <f>(1/DoNotChange[[#This Row],[IQ1_Average]]+1/DoNotChange[[#This Row],[IQ2_Average]]+1/DoNotChange[[#This Row],[IQ3_Average]])</f>
        <v>5.0653490507947713E-5</v>
      </c>
      <c r="AL18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83" s="84">
        <f>ROUND(DoNotChange[[#This Row],[MediumBurden
Threshold_Calc]],1)</f>
        <v>394.8</v>
      </c>
      <c r="AN183" s="88">
        <f>(DoNotChange[[#This Row],[3RI_Calculation
Medium]]/DoNotChange[[#This Row],[Y = 1/IQ1+1/IQ2+1/IQ3]])/12</f>
        <v>394.83952239899298</v>
      </c>
      <c r="AO183" s="88">
        <f>DoNotChange[[#This Row],[MediumBurden
Threshold_Calc]]*12</f>
        <v>4738.0742687879156</v>
      </c>
      <c r="AP183" s="137">
        <f>DoNotChange[[#This Row],[LowBurden
Annual]]/12</f>
        <v>246.77470149937062</v>
      </c>
      <c r="AQ183" s="88">
        <f>(DoNotChange[[#This Row],[3RI_Calculation
Low]]/DoNotChange[[#This Row],[Y = 1/IQ1+1/IQ2+1/IQ3]])</f>
        <v>2961.2964179924475</v>
      </c>
      <c r="AR183" s="95"/>
      <c r="AS183" s="93" t="str">
        <f>Table1422[[#This Row],[Community]]</f>
        <v xml:space="preserve">Lazy Mountain  </v>
      </c>
      <c r="AT183" s="87">
        <f>Table1422[[#This Row],[IQ1_Average]]</f>
        <v>36745.599999999999</v>
      </c>
      <c r="AU183" s="93" t="str">
        <f>DoNotChange[[#This Row],[Community]]</f>
        <v xml:space="preserve">Lazy Mountain  </v>
      </c>
      <c r="AV183" s="96">
        <f>Table1422[[#This Row],[IQ2_Average]]</f>
        <v>66940</v>
      </c>
      <c r="AW183" s="93" t="str">
        <f>DoNotChange[[#This Row],[Community]]</f>
        <v xml:space="preserve">Lazy Mountain  </v>
      </c>
      <c r="AX183" s="97">
        <f>Table1422[[#This Row],[IQ3_Average]]</f>
        <v>117638.8</v>
      </c>
      <c r="AY183" s="93" t="str">
        <f>DoNotChange[[#This Row],[Community]]</f>
        <v xml:space="preserve">Lazy Mountain  </v>
      </c>
      <c r="AZ183" s="89">
        <f>Table1422[[#This Row],[SNAP_Average 
(Percentage Points)]]/100</f>
        <v>3.7999999999999999E-2</v>
      </c>
      <c r="BA183" s="98" t="str">
        <f>DoNotChange[[#This Row],[Community]]</f>
        <v xml:space="preserve">Lazy Mountain  </v>
      </c>
      <c r="BB183" s="89">
        <f>Table1422[[#This Row],[Poverty_Average
(Percentage Points)]]/100</f>
        <v>0.19740000000000002</v>
      </c>
      <c r="BC183" s="98" t="str">
        <f>DoNotChange[[#This Row],[Community]]</f>
        <v xml:space="preserve">Lazy Mountain  </v>
      </c>
      <c r="BD183" s="89">
        <f>Table1422[[#This Row],[Full Time Employment_Average
(Percentage Points)]]/100</f>
        <v>0.60160000000000002</v>
      </c>
    </row>
    <row r="184" spans="1:56" s="99" customFormat="1" x14ac:dyDescent="0.25">
      <c r="A184" s="93" t="str">
        <f>DoNotChange[[#This Row],[Community]]</f>
        <v xml:space="preserve">Levelock  </v>
      </c>
      <c r="B18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4" s="93" t="str">
        <f>DoNotChange[[#This Row],[Community]]</f>
        <v xml:space="preserve">Levelock  </v>
      </c>
      <c r="D184" s="109">
        <f>IFERROR(DoNotChange[[#This Row],[Medium Burden Threshold]],"Cannot Calculate")</f>
        <v>37.799999999999997</v>
      </c>
      <c r="E184" s="118" t="str">
        <f>DoNotChange[[#This Row],[Community]]</f>
        <v xml:space="preserve">Levelock  </v>
      </c>
      <c r="F184" s="109">
        <f>IFERROR(DoNotChange[[#This Row],[MediumBurden
Annual]], "Cannot Calculate")</f>
        <v>453.48645700319628</v>
      </c>
      <c r="G184" s="93" t="str">
        <f>DoNotChange[[#This Row],[Community]]</f>
        <v xml:space="preserve">Levelock  </v>
      </c>
      <c r="H184" s="140" t="str">
        <f>IFERROR(DoNotChange[[#This Row],[LowBurden
Threshold]],"Any fee will be at least a medium burden")</f>
        <v>Any fee will be at least a medium burden</v>
      </c>
      <c r="I184" s="118" t="str">
        <f>DoNotChange[[#This Row],[Community]]</f>
        <v xml:space="preserve">Levelock  </v>
      </c>
      <c r="J184" s="109" t="str">
        <f>IFERROR(DoNotChange[[#This Row],[LowBurden
Annual]], "Any fee will be at least a medium burden")</f>
        <v>Any fee will be at least a medium burden</v>
      </c>
      <c r="K184" s="93" t="str">
        <f>DoNotChange[[#This Row],[Community]]</f>
        <v xml:space="preserve">Levelock  </v>
      </c>
      <c r="L184" s="102">
        <f>Table1422[[#This Row],[Monthly Fees]]</f>
        <v>0</v>
      </c>
      <c r="M184" s="93" t="str">
        <f>DoNotChange[[#This Row],[Community]]</f>
        <v xml:space="preserve">Levelock  </v>
      </c>
      <c r="N184" s="102">
        <f>DoNotChange[[#This Row],[Monthly_Fees]]*12</f>
        <v>0</v>
      </c>
      <c r="O184" s="93" t="str">
        <f>DoNotChange[[#This Row],[Community]]</f>
        <v xml:space="preserve">Levelock  </v>
      </c>
      <c r="P184" s="94" t="str">
        <f>Table1422[[#This Row],[Notes]]</f>
        <v>The water and sewer charges are unknown</v>
      </c>
      <c r="Q184" s="95"/>
      <c r="R184" s="93" t="str">
        <f>DoNotChange[[#This Row],[Community]]</f>
        <v xml:space="preserve">Levelock  </v>
      </c>
      <c r="S184" s="85" t="str">
        <f>IF(DoNotChange[[#This Row],[Annual_Fees]]/DoNotChange[[#This Row],[IQ1_Average]]&gt;0, DoNotChange[[#This Row],[Annual_Fees]]/DoNotChange[[#This Row],[IQ1_Average]], "Do not know fees")</f>
        <v>Do not know fees</v>
      </c>
      <c r="T184" s="93" t="str">
        <f>DoNotChange[[#This Row],[Community]]</f>
        <v xml:space="preserve">Levelock  </v>
      </c>
      <c r="U184" s="85" t="str">
        <f>IF(DoNotChange[[#This Row],[Annual_Fees]]/DoNotChange[[#This Row],[IQ2_Average]]&gt;0, DoNotChange[[#This Row],[Annual_Fees]]/DoNotChange[[#This Row],[IQ2_Average]], "Do not know fees")</f>
        <v>Do not know fees</v>
      </c>
      <c r="V184" s="93" t="str">
        <f>DoNotChange[[#This Row],[Community]]</f>
        <v xml:space="preserve">Levelock  </v>
      </c>
      <c r="W184" s="85" t="str">
        <f>IF(DoNotChange[[#This Row],[Annual_Fees]]/DoNotChange[[#This Row],[IQ3_Average]]&gt;0,DoNotChange[[#This Row],[Annual_Fees]]/DoNotChange[[#This Row],[IQ3_Average]], "Do not know fees")</f>
        <v>Do not know fees</v>
      </c>
      <c r="X184" s="93" t="str">
        <f>DoNotChange[[#This Row],[Community]]</f>
        <v xml:space="preserve">Levelock  </v>
      </c>
      <c r="Y184" s="85" t="str">
        <f>IFERROR(AVERAGE(DoNotChange[[#This Row],[RI_IQ1]],DoNotChange[[#This Row],[RI_IQ2]],DoNotChange[[#This Row],[RI_IQ3]]),"ERROR")</f>
        <v>ERROR</v>
      </c>
      <c r="Z184" s="93" t="str">
        <f>DoNotChange[[#This Row],[Community]]</f>
        <v xml:space="preserve">Levelock  </v>
      </c>
      <c r="AA184" s="84">
        <f>IF(DoNotChange[[#This Row],[SNAP_PercentagePoints]]&gt;20%,1, IF(DoNotChange[[#This Row],[SNAP_PercentagePoints]]&lt;=10%, 3, 2))</f>
        <v>1</v>
      </c>
      <c r="AB184" s="93" t="str">
        <f>DoNotChange[[#This Row],[Community]]</f>
        <v xml:space="preserve">Levelock  </v>
      </c>
      <c r="AC184" s="84">
        <f>IF(DoNotChange[[#This Row],[Poverty_PercentagePoints]]&gt;20%,1, IF(DoNotChange[[#This Row],[Poverty_PercentagePoints]]&lt;=10%, 3, 2))</f>
        <v>1</v>
      </c>
      <c r="AD184" s="93" t="str">
        <f>DoNotChange[[#This Row],[Community]]</f>
        <v xml:space="preserve">Levelock  </v>
      </c>
      <c r="AE184" s="84">
        <f>IF(DoNotChange[[#This Row],[FTE_PercentagePoints]]&lt;=30%,1, IF(DoNotChange[[#This Row],[FTE_PercentagePoints]]&gt;50%, 3, 2))</f>
        <v>1</v>
      </c>
      <c r="AF184" s="93" t="str">
        <f>DoNotChange[[#This Row],[Community]]</f>
        <v xml:space="preserve">Levelock  </v>
      </c>
      <c r="AG184" s="86">
        <f>AVERAGE(DoNotChange[[#This Row],[SNAP_FCI]],DoNotChange[[#This Row],[Poverty_FCI]],DoNotChange[[#This Row],[FTE_FCI]])</f>
        <v>1</v>
      </c>
      <c r="AH184" s="112"/>
      <c r="AI184" s="86">
        <f>IF(DoNotChange[[#This Row],[Village_FCI]]&gt;2.5, 0.24, IF(DoNotChange[[#This Row],[Village_FCI]]&lt;=1.5, 0.06, 0.15))</f>
        <v>0.06</v>
      </c>
      <c r="AJ184" s="86" t="str">
        <f>IF(DoNotChange[[#This Row],[Village_FCI]]&gt;2.5, 0.15, IF(DoNotChange[[#This Row],[Village_FCI]]&lt;=1.5, "FALSE", 0.06))</f>
        <v>FALSE</v>
      </c>
      <c r="AK184" s="115">
        <f>(1/DoNotChange[[#This Row],[IQ1_Average]]+1/DoNotChange[[#This Row],[IQ2_Average]]+1/DoNotChange[[#This Row],[IQ3_Average]])</f>
        <v>1.3230825104789645E-4</v>
      </c>
      <c r="AL18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4" s="84">
        <f>ROUND(DoNotChange[[#This Row],[MediumBurden
Threshold_Calc]],1)</f>
        <v>37.799999999999997</v>
      </c>
      <c r="AN184" s="88">
        <f>(DoNotChange[[#This Row],[3RI_Calculation
Medium]]/DoNotChange[[#This Row],[Y = 1/IQ1+1/IQ2+1/IQ3]])/12</f>
        <v>37.790538083599692</v>
      </c>
      <c r="AO184" s="88">
        <f>DoNotChange[[#This Row],[MediumBurden
Threshold_Calc]]*12</f>
        <v>453.48645700319628</v>
      </c>
      <c r="AP184" s="137" t="e">
        <f>DoNotChange[[#This Row],[LowBurden
Annual]]/12</f>
        <v>#VALUE!</v>
      </c>
      <c r="AQ184" s="88" t="e">
        <f>(DoNotChange[[#This Row],[3RI_Calculation
Low]]/DoNotChange[[#This Row],[Y = 1/IQ1+1/IQ2+1/IQ3]])</f>
        <v>#VALUE!</v>
      </c>
      <c r="AR184" s="95"/>
      <c r="AS184" s="93" t="str">
        <f>Table1422[[#This Row],[Community]]</f>
        <v xml:space="preserve">Levelock  </v>
      </c>
      <c r="AT184" s="87">
        <f>Table1422[[#This Row],[IQ1_Average]]</f>
        <v>16900.2</v>
      </c>
      <c r="AU184" s="93" t="str">
        <f>DoNotChange[[#This Row],[Community]]</f>
        <v xml:space="preserve">Levelock  </v>
      </c>
      <c r="AV184" s="96">
        <f>Table1422[[#This Row],[IQ2_Average]]</f>
        <v>21260</v>
      </c>
      <c r="AW184" s="93" t="str">
        <f>DoNotChange[[#This Row],[Community]]</f>
        <v xml:space="preserve">Levelock  </v>
      </c>
      <c r="AX184" s="97">
        <f>Table1422[[#This Row],[IQ3_Average]]</f>
        <v>38313.199999999997</v>
      </c>
      <c r="AY184" s="93" t="str">
        <f>DoNotChange[[#This Row],[Community]]</f>
        <v xml:space="preserve">Levelock  </v>
      </c>
      <c r="AZ184" s="89">
        <f>Table1422[[#This Row],[SNAP_Average 
(Percentage Points)]]/100</f>
        <v>0.36980000000000002</v>
      </c>
      <c r="BA184" s="98" t="str">
        <f>DoNotChange[[#This Row],[Community]]</f>
        <v xml:space="preserve">Levelock  </v>
      </c>
      <c r="BB184" s="89">
        <f>Table1422[[#This Row],[Poverty_Average
(Percentage Points)]]/100</f>
        <v>0.65939999999999999</v>
      </c>
      <c r="BC184" s="98" t="str">
        <f>DoNotChange[[#This Row],[Community]]</f>
        <v xml:space="preserve">Levelock  </v>
      </c>
      <c r="BD184" s="89">
        <f>Table1422[[#This Row],[Full Time Employment_Average
(Percentage Points)]]/100</f>
        <v>0.17760000000000001</v>
      </c>
    </row>
    <row r="185" spans="1:56" s="99" customFormat="1" x14ac:dyDescent="0.25">
      <c r="A185" s="93" t="str">
        <f>DoNotChange[[#This Row],[Community]]</f>
        <v xml:space="preserve">Lime Village  </v>
      </c>
      <c r="B18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5" s="93" t="str">
        <f>DoNotChange[[#This Row],[Community]]</f>
        <v xml:space="preserve">Lime Village  </v>
      </c>
      <c r="D185" s="109">
        <f>IFERROR(DoNotChange[[#This Row],[Medium Burden Threshold]],"Cannot Calculate")</f>
        <v>22.8</v>
      </c>
      <c r="E185" s="118" t="str">
        <f>DoNotChange[[#This Row],[Community]]</f>
        <v xml:space="preserve">Lime Village  </v>
      </c>
      <c r="F185" s="109">
        <f>IFERROR(DoNotChange[[#This Row],[MediumBurden
Annual]], "Cannot Calculate")</f>
        <v>273.95635673624287</v>
      </c>
      <c r="G185" s="93" t="str">
        <f>DoNotChange[[#This Row],[Community]]</f>
        <v xml:space="preserve">Lime Village  </v>
      </c>
      <c r="H185" s="140" t="str">
        <f>IFERROR(DoNotChange[[#This Row],[LowBurden
Threshold]],"Any fee will be at least a medium burden")</f>
        <v>Any fee will be at least a medium burden</v>
      </c>
      <c r="I185" s="118" t="str">
        <f>DoNotChange[[#This Row],[Community]]</f>
        <v xml:space="preserve">Lime Village  </v>
      </c>
      <c r="J185" s="109" t="str">
        <f>IFERROR(DoNotChange[[#This Row],[LowBurden
Annual]], "Any fee will be at least a medium burden")</f>
        <v>Any fee will be at least a medium burden</v>
      </c>
      <c r="K185" s="93" t="str">
        <f>DoNotChange[[#This Row],[Community]]</f>
        <v xml:space="preserve">Lime Village  </v>
      </c>
      <c r="L185" s="102">
        <f>Table1422[[#This Row],[Monthly Fees]]</f>
        <v>0</v>
      </c>
      <c r="M185" s="93" t="str">
        <f>DoNotChange[[#This Row],[Community]]</f>
        <v xml:space="preserve">Lime Village  </v>
      </c>
      <c r="N185" s="102">
        <f>DoNotChange[[#This Row],[Monthly_Fees]]*12</f>
        <v>0</v>
      </c>
      <c r="O185" s="93" t="str">
        <f>DoNotChange[[#This Row],[Community]]</f>
        <v xml:space="preserve">Lime Village  </v>
      </c>
      <c r="P185" s="94" t="str">
        <f>Table1422[[#This Row],[Notes]]</f>
        <v>The water and sewer charges are unknown</v>
      </c>
      <c r="Q185" s="95"/>
      <c r="R185" s="93" t="str">
        <f>DoNotChange[[#This Row],[Community]]</f>
        <v xml:space="preserve">Lime Village  </v>
      </c>
      <c r="S185" s="85" t="str">
        <f>IF(DoNotChange[[#This Row],[Annual_Fees]]/DoNotChange[[#This Row],[IQ1_Average]]&gt;0, DoNotChange[[#This Row],[Annual_Fees]]/DoNotChange[[#This Row],[IQ1_Average]], "Do not know fees")</f>
        <v>Do not know fees</v>
      </c>
      <c r="T185" s="93" t="str">
        <f>DoNotChange[[#This Row],[Community]]</f>
        <v xml:space="preserve">Lime Village  </v>
      </c>
      <c r="U185" s="85" t="str">
        <f>IF(DoNotChange[[#This Row],[Annual_Fees]]/DoNotChange[[#This Row],[IQ2_Average]]&gt;0, DoNotChange[[#This Row],[Annual_Fees]]/DoNotChange[[#This Row],[IQ2_Average]], "Do not know fees")</f>
        <v>Do not know fees</v>
      </c>
      <c r="V185" s="93" t="str">
        <f>DoNotChange[[#This Row],[Community]]</f>
        <v xml:space="preserve">Lime Village  </v>
      </c>
      <c r="W185" s="85" t="str">
        <f>IF(DoNotChange[[#This Row],[Annual_Fees]]/DoNotChange[[#This Row],[IQ3_Average]]&gt;0,DoNotChange[[#This Row],[Annual_Fees]]/DoNotChange[[#This Row],[IQ3_Average]], "Do not know fees")</f>
        <v>Do not know fees</v>
      </c>
      <c r="X185" s="93" t="str">
        <f>DoNotChange[[#This Row],[Community]]</f>
        <v xml:space="preserve">Lime Village  </v>
      </c>
      <c r="Y185" s="85" t="str">
        <f>IFERROR(AVERAGE(DoNotChange[[#This Row],[RI_IQ1]],DoNotChange[[#This Row],[RI_IQ2]],DoNotChange[[#This Row],[RI_IQ3]]),"ERROR")</f>
        <v>ERROR</v>
      </c>
      <c r="Z185" s="93" t="str">
        <f>DoNotChange[[#This Row],[Community]]</f>
        <v xml:space="preserve">Lime Village  </v>
      </c>
      <c r="AA185" s="84">
        <f>IF(DoNotChange[[#This Row],[SNAP_PercentagePoints]]&gt;20%,1, IF(DoNotChange[[#This Row],[SNAP_PercentagePoints]]&lt;=10%, 3, 2))</f>
        <v>1</v>
      </c>
      <c r="AB185" s="93" t="str">
        <f>DoNotChange[[#This Row],[Community]]</f>
        <v xml:space="preserve">Lime Village  </v>
      </c>
      <c r="AC185" s="84">
        <f>IF(DoNotChange[[#This Row],[Poverty_PercentagePoints]]&gt;20%,1, IF(DoNotChange[[#This Row],[Poverty_PercentagePoints]]&lt;=10%, 3, 2))</f>
        <v>2</v>
      </c>
      <c r="AD185" s="93" t="str">
        <f>DoNotChange[[#This Row],[Community]]</f>
        <v xml:space="preserve">Lime Village  </v>
      </c>
      <c r="AE185" s="84">
        <f>IF(DoNotChange[[#This Row],[FTE_PercentagePoints]]&lt;=30%,1, IF(DoNotChange[[#This Row],[FTE_PercentagePoints]]&gt;50%, 3, 2))</f>
        <v>1</v>
      </c>
      <c r="AF185" s="93" t="str">
        <f>DoNotChange[[#This Row],[Community]]</f>
        <v xml:space="preserve">Lime Village  </v>
      </c>
      <c r="AG185" s="86">
        <f>AVERAGE(DoNotChange[[#This Row],[SNAP_FCI]],DoNotChange[[#This Row],[Poverty_FCI]],DoNotChange[[#This Row],[FTE_FCI]])</f>
        <v>1.3333333333333333</v>
      </c>
      <c r="AH185" s="112"/>
      <c r="AI185" s="86">
        <f>IF(DoNotChange[[#This Row],[Village_FCI]]&gt;2.5, 0.24, IF(DoNotChange[[#This Row],[Village_FCI]]&lt;=1.5, 0.06, 0.15))</f>
        <v>0.06</v>
      </c>
      <c r="AJ185" s="86" t="str">
        <f>IF(DoNotChange[[#This Row],[Village_FCI]]&gt;2.5, 0.15, IF(DoNotChange[[#This Row],[Village_FCI]]&lt;=1.5, "FALSE", 0.06))</f>
        <v>FALSE</v>
      </c>
      <c r="AK185" s="115">
        <f>(1/DoNotChange[[#This Row],[IQ1_Average]]+1/DoNotChange[[#This Row],[IQ2_Average]]+1/DoNotChange[[#This Row],[IQ3_Average]])</f>
        <v>2.19012987012987E-4</v>
      </c>
      <c r="AL18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5" s="84">
        <f>ROUND(DoNotChange[[#This Row],[MediumBurden
Threshold_Calc]],1)</f>
        <v>22.8</v>
      </c>
      <c r="AN185" s="88">
        <f>(DoNotChange[[#This Row],[3RI_Calculation
Medium]]/DoNotChange[[#This Row],[Y = 1/IQ1+1/IQ2+1/IQ3]])/12</f>
        <v>22.829696394686906</v>
      </c>
      <c r="AO185" s="88">
        <f>DoNotChange[[#This Row],[MediumBurden
Threshold_Calc]]*12</f>
        <v>273.95635673624287</v>
      </c>
      <c r="AP185" s="137" t="e">
        <f>DoNotChange[[#This Row],[LowBurden
Annual]]/12</f>
        <v>#VALUE!</v>
      </c>
      <c r="AQ185" s="88" t="e">
        <f>(DoNotChange[[#This Row],[3RI_Calculation
Low]]/DoNotChange[[#This Row],[Y = 1/IQ1+1/IQ2+1/IQ3]])</f>
        <v>#VALUE!</v>
      </c>
      <c r="AR185" s="95"/>
      <c r="AS185" s="93" t="str">
        <f>Table1422[[#This Row],[Community]]</f>
        <v xml:space="preserve">Lime Village  </v>
      </c>
      <c r="AT185" s="87">
        <f>Table1422[[#This Row],[IQ1_Average]]</f>
        <v>8750</v>
      </c>
      <c r="AU185" s="93" t="str">
        <f>DoNotChange[[#This Row],[Community]]</f>
        <v xml:space="preserve">Lime Village  </v>
      </c>
      <c r="AV185" s="96">
        <f>Table1422[[#This Row],[IQ2_Average]]</f>
        <v>13750</v>
      </c>
      <c r="AW185" s="93" t="str">
        <f>DoNotChange[[#This Row],[Community]]</f>
        <v xml:space="preserve">Lime Village  </v>
      </c>
      <c r="AX185" s="97">
        <f>Table1422[[#This Row],[IQ3_Average]]</f>
        <v>31250</v>
      </c>
      <c r="AY185" s="93" t="str">
        <f>DoNotChange[[#This Row],[Community]]</f>
        <v xml:space="preserve">Lime Village  </v>
      </c>
      <c r="AZ185" s="89">
        <f>Table1422[[#This Row],[SNAP_Average 
(Percentage Points)]]/100</f>
        <v>1</v>
      </c>
      <c r="BA185" s="98" t="str">
        <f>DoNotChange[[#This Row],[Community]]</f>
        <v xml:space="preserve">Lime Village  </v>
      </c>
      <c r="BB185" s="89">
        <f>Table1422[[#This Row],[Poverty_Average
(Percentage Points)]]/100</f>
        <v>0.16</v>
      </c>
      <c r="BC185" s="98" t="str">
        <f>DoNotChange[[#This Row],[Community]]</f>
        <v xml:space="preserve">Lime Village  </v>
      </c>
      <c r="BD185" s="89">
        <f>Table1422[[#This Row],[Full Time Employment_Average
(Percentage Points)]]/100</f>
        <v>0</v>
      </c>
    </row>
    <row r="186" spans="1:56" s="99" customFormat="1" x14ac:dyDescent="0.25">
      <c r="A186" s="93" t="str">
        <f>DoNotChange[[#This Row],[Community]]</f>
        <v xml:space="preserve">Livengood  </v>
      </c>
      <c r="B18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6" s="93" t="str">
        <f>DoNotChange[[#This Row],[Community]]</f>
        <v xml:space="preserve">Livengood  </v>
      </c>
      <c r="D186" s="109" t="str">
        <f>IFERROR(DoNotChange[[#This Row],[Medium Burden Threshold]],"Cannot Calculate")</f>
        <v>Cannot Calculate</v>
      </c>
      <c r="E186" s="118" t="str">
        <f>DoNotChange[[#This Row],[Community]]</f>
        <v xml:space="preserve">Livengood  </v>
      </c>
      <c r="F186" s="109" t="str">
        <f>IFERROR(DoNotChange[[#This Row],[MediumBurden
Annual]], "Cannot Calculate")</f>
        <v>Cannot Calculate</v>
      </c>
      <c r="G186" s="93" t="str">
        <f>DoNotChange[[#This Row],[Community]]</f>
        <v xml:space="preserve">Livengood  </v>
      </c>
      <c r="H186" s="140" t="str">
        <f>IFERROR(DoNotChange[[#This Row],[LowBurden
Threshold]],"Any fee will be at least a medium burden")</f>
        <v>Any fee will be at least a medium burden</v>
      </c>
      <c r="I186" s="118" t="str">
        <f>DoNotChange[[#This Row],[Community]]</f>
        <v xml:space="preserve">Livengood  </v>
      </c>
      <c r="J186" s="109" t="str">
        <f>IFERROR(DoNotChange[[#This Row],[LowBurden
Annual]], "Any fee will be at least a medium burden")</f>
        <v>Any fee will be at least a medium burden</v>
      </c>
      <c r="K186" s="93" t="str">
        <f>DoNotChange[[#This Row],[Community]]</f>
        <v xml:space="preserve">Livengood  </v>
      </c>
      <c r="L186" s="102">
        <f>Table1422[[#This Row],[Monthly Fees]]</f>
        <v>0</v>
      </c>
      <c r="M186" s="93" t="str">
        <f>DoNotChange[[#This Row],[Community]]</f>
        <v xml:space="preserve">Livengood  </v>
      </c>
      <c r="N186" s="102">
        <f>DoNotChange[[#This Row],[Monthly_Fees]]*12</f>
        <v>0</v>
      </c>
      <c r="O186" s="93" t="str">
        <f>DoNotChange[[#This Row],[Community]]</f>
        <v xml:space="preserve">Livengood  </v>
      </c>
      <c r="P186" s="94" t="str">
        <f>Table1422[[#This Row],[Notes]]</f>
        <v>The water and sewer charges are unknown</v>
      </c>
      <c r="Q186" s="95"/>
      <c r="R186" s="93" t="str">
        <f>DoNotChange[[#This Row],[Community]]</f>
        <v xml:space="preserve">Livengood  </v>
      </c>
      <c r="S186" s="85" t="e">
        <f>IF(DoNotChange[[#This Row],[Annual_Fees]]/DoNotChange[[#This Row],[IQ1_Average]]&gt;0, DoNotChange[[#This Row],[Annual_Fees]]/DoNotChange[[#This Row],[IQ1_Average]], "Do not know fees")</f>
        <v>#DIV/0!</v>
      </c>
      <c r="T186" s="93" t="str">
        <f>DoNotChange[[#This Row],[Community]]</f>
        <v xml:space="preserve">Livengood  </v>
      </c>
      <c r="U186" s="85" t="e">
        <f>IF(DoNotChange[[#This Row],[Annual_Fees]]/DoNotChange[[#This Row],[IQ2_Average]]&gt;0, DoNotChange[[#This Row],[Annual_Fees]]/DoNotChange[[#This Row],[IQ2_Average]], "Do not know fees")</f>
        <v>#DIV/0!</v>
      </c>
      <c r="V186" s="93" t="str">
        <f>DoNotChange[[#This Row],[Community]]</f>
        <v xml:space="preserve">Livengood  </v>
      </c>
      <c r="W186" s="85" t="e">
        <f>IF(DoNotChange[[#This Row],[Annual_Fees]]/DoNotChange[[#This Row],[IQ3_Average]]&gt;0,DoNotChange[[#This Row],[Annual_Fees]]/DoNotChange[[#This Row],[IQ3_Average]], "Do not know fees")</f>
        <v>#DIV/0!</v>
      </c>
      <c r="X186" s="93" t="str">
        <f>DoNotChange[[#This Row],[Community]]</f>
        <v xml:space="preserve">Livengood  </v>
      </c>
      <c r="Y186" s="85" t="str">
        <f>IFERROR(AVERAGE(DoNotChange[[#This Row],[RI_IQ1]],DoNotChange[[#This Row],[RI_IQ2]],DoNotChange[[#This Row],[RI_IQ3]]),"ERROR")</f>
        <v>ERROR</v>
      </c>
      <c r="Z186" s="93" t="str">
        <f>DoNotChange[[#This Row],[Community]]</f>
        <v xml:space="preserve">Livengood  </v>
      </c>
      <c r="AA186" s="84">
        <f>IF(DoNotChange[[#This Row],[SNAP_PercentagePoints]]&gt;20%,1, IF(DoNotChange[[#This Row],[SNAP_PercentagePoints]]&lt;=10%, 3, 2))</f>
        <v>3</v>
      </c>
      <c r="AB186" s="93" t="str">
        <f>DoNotChange[[#This Row],[Community]]</f>
        <v xml:space="preserve">Livengood  </v>
      </c>
      <c r="AC186" s="84">
        <f>IF(DoNotChange[[#This Row],[Poverty_PercentagePoints]]&gt;20%,1, IF(DoNotChange[[#This Row],[Poverty_PercentagePoints]]&lt;=10%, 3, 2))</f>
        <v>1</v>
      </c>
      <c r="AD186" s="93" t="str">
        <f>DoNotChange[[#This Row],[Community]]</f>
        <v xml:space="preserve">Livengood  </v>
      </c>
      <c r="AE186" s="84">
        <f>IF(DoNotChange[[#This Row],[FTE_PercentagePoints]]&lt;=30%,1, IF(DoNotChange[[#This Row],[FTE_PercentagePoints]]&gt;50%, 3, 2))</f>
        <v>3</v>
      </c>
      <c r="AF186" s="93" t="str">
        <f>DoNotChange[[#This Row],[Community]]</f>
        <v xml:space="preserve">Livengood  </v>
      </c>
      <c r="AG186" s="86">
        <f>AVERAGE(DoNotChange[[#This Row],[SNAP_FCI]],DoNotChange[[#This Row],[Poverty_FCI]],DoNotChange[[#This Row],[FTE_FCI]])</f>
        <v>2.3333333333333335</v>
      </c>
      <c r="AH186" s="112"/>
      <c r="AI186" s="86">
        <f>IF(DoNotChange[[#This Row],[Village_FCI]]&gt;2.5, 0.24, IF(DoNotChange[[#This Row],[Village_FCI]]&lt;=1.5, 0.06, 0.15))</f>
        <v>0.15</v>
      </c>
      <c r="AJ186" s="86">
        <f>IF(DoNotChange[[#This Row],[Village_FCI]]&gt;2.5, 0.15, IF(DoNotChange[[#This Row],[Village_FCI]]&lt;=1.5, "FALSE", 0.06))</f>
        <v>0.06</v>
      </c>
      <c r="AK186" s="115" t="e">
        <f>(1/DoNotChange[[#This Row],[IQ1_Average]]+1/DoNotChange[[#This Row],[IQ2_Average]]+1/DoNotChange[[#This Row],[IQ3_Average]])</f>
        <v>#DIV/0!</v>
      </c>
      <c r="AL18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6" s="84" t="e">
        <f>ROUND(DoNotChange[[#This Row],[MediumBurden
Threshold_Calc]],1)</f>
        <v>#DIV/0!</v>
      </c>
      <c r="AN186" s="88" t="e">
        <f>(DoNotChange[[#This Row],[3RI_Calculation
Medium]]/DoNotChange[[#This Row],[Y = 1/IQ1+1/IQ2+1/IQ3]])/12</f>
        <v>#DIV/0!</v>
      </c>
      <c r="AO186" s="88" t="e">
        <f>DoNotChange[[#This Row],[MediumBurden
Threshold_Calc]]*12</f>
        <v>#DIV/0!</v>
      </c>
      <c r="AP186" s="137" t="e">
        <f>DoNotChange[[#This Row],[LowBurden
Annual]]/12</f>
        <v>#DIV/0!</v>
      </c>
      <c r="AQ186" s="88" t="e">
        <f>(DoNotChange[[#This Row],[3RI_Calculation
Low]]/DoNotChange[[#This Row],[Y = 1/IQ1+1/IQ2+1/IQ3]])</f>
        <v>#DIV/0!</v>
      </c>
      <c r="AR186" s="95"/>
      <c r="AS186" s="93" t="str">
        <f>Table1422[[#This Row],[Community]]</f>
        <v xml:space="preserve">Livengood  </v>
      </c>
      <c r="AT186" s="87" t="e">
        <f>Table1422[[#This Row],[IQ1_Average]]</f>
        <v>#DIV/0!</v>
      </c>
      <c r="AU186" s="93" t="str">
        <f>DoNotChange[[#This Row],[Community]]</f>
        <v xml:space="preserve">Livengood  </v>
      </c>
      <c r="AV186" s="96" t="e">
        <f>Table1422[[#This Row],[IQ2_Average]]</f>
        <v>#DIV/0!</v>
      </c>
      <c r="AW186" s="93" t="str">
        <f>DoNotChange[[#This Row],[Community]]</f>
        <v xml:space="preserve">Livengood  </v>
      </c>
      <c r="AX186" s="97" t="e">
        <f>Table1422[[#This Row],[IQ3_Average]]</f>
        <v>#DIV/0!</v>
      </c>
      <c r="AY186" s="93" t="str">
        <f>DoNotChange[[#This Row],[Community]]</f>
        <v xml:space="preserve">Livengood  </v>
      </c>
      <c r="AZ186" s="89">
        <f>Table1422[[#This Row],[SNAP_Average 
(Percentage Points)]]/100</f>
        <v>0</v>
      </c>
      <c r="BA186" s="98" t="str">
        <f>DoNotChange[[#This Row],[Community]]</f>
        <v xml:space="preserve">Livengood  </v>
      </c>
      <c r="BB186" s="89">
        <f>Table1422[[#This Row],[Poverty_Average
(Percentage Points)]]/100</f>
        <v>0.47749999999999998</v>
      </c>
      <c r="BC186" s="98" t="str">
        <f>DoNotChange[[#This Row],[Community]]</f>
        <v xml:space="preserve">Livengood  </v>
      </c>
      <c r="BD186" s="89">
        <f>Table1422[[#This Row],[Full Time Employment_Average
(Percentage Points)]]/100</f>
        <v>1</v>
      </c>
    </row>
    <row r="187" spans="1:56" s="99" customFormat="1" x14ac:dyDescent="0.25">
      <c r="A187" s="93" t="str">
        <f>DoNotChange[[#This Row],[Community]]</f>
        <v xml:space="preserve">Loring  </v>
      </c>
      <c r="B18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7" s="93" t="str">
        <f>DoNotChange[[#This Row],[Community]]</f>
        <v xml:space="preserve">Loring  </v>
      </c>
      <c r="D187" s="109" t="str">
        <f>IFERROR(DoNotChange[[#This Row],[Medium Burden Threshold]],"Cannot Calculate")</f>
        <v>Cannot Calculate</v>
      </c>
      <c r="E187" s="118" t="str">
        <f>DoNotChange[[#This Row],[Community]]</f>
        <v xml:space="preserve">Loring  </v>
      </c>
      <c r="F187" s="109" t="str">
        <f>IFERROR(DoNotChange[[#This Row],[MediumBurden
Annual]], "Cannot Calculate")</f>
        <v>Cannot Calculate</v>
      </c>
      <c r="G187" s="93" t="str">
        <f>DoNotChange[[#This Row],[Community]]</f>
        <v xml:space="preserve">Loring  </v>
      </c>
      <c r="H187" s="140" t="str">
        <f>IFERROR(DoNotChange[[#This Row],[LowBurden
Threshold]],"Any fee will be at least a medium burden")</f>
        <v>Any fee will be at least a medium burden</v>
      </c>
      <c r="I187" s="118" t="str">
        <f>DoNotChange[[#This Row],[Community]]</f>
        <v xml:space="preserve">Loring  </v>
      </c>
      <c r="J187" s="109" t="str">
        <f>IFERROR(DoNotChange[[#This Row],[LowBurden
Annual]], "Any fee will be at least a medium burden")</f>
        <v>Any fee will be at least a medium burden</v>
      </c>
      <c r="K187" s="93" t="str">
        <f>DoNotChange[[#This Row],[Community]]</f>
        <v xml:space="preserve">Loring  </v>
      </c>
      <c r="L187" s="102">
        <f>Table1422[[#This Row],[Monthly Fees]]</f>
        <v>0</v>
      </c>
      <c r="M187" s="93" t="str">
        <f>DoNotChange[[#This Row],[Community]]</f>
        <v xml:space="preserve">Loring  </v>
      </c>
      <c r="N187" s="102">
        <f>DoNotChange[[#This Row],[Monthly_Fees]]*12</f>
        <v>0</v>
      </c>
      <c r="O187" s="93" t="str">
        <f>DoNotChange[[#This Row],[Community]]</f>
        <v xml:space="preserve">Loring  </v>
      </c>
      <c r="P187" s="94" t="str">
        <f>Table1422[[#This Row],[Notes]]</f>
        <v>The water and sewer charges are unknown</v>
      </c>
      <c r="Q187" s="95"/>
      <c r="R187" s="93" t="str">
        <f>DoNotChange[[#This Row],[Community]]</f>
        <v xml:space="preserve">Loring  </v>
      </c>
      <c r="S187" s="85" t="e">
        <f>IF(DoNotChange[[#This Row],[Annual_Fees]]/DoNotChange[[#This Row],[IQ1_Average]]&gt;0, DoNotChange[[#This Row],[Annual_Fees]]/DoNotChange[[#This Row],[IQ1_Average]], "Do not know fees")</f>
        <v>#DIV/0!</v>
      </c>
      <c r="T187" s="93" t="str">
        <f>DoNotChange[[#This Row],[Community]]</f>
        <v xml:space="preserve">Loring  </v>
      </c>
      <c r="U187" s="85" t="e">
        <f>IF(DoNotChange[[#This Row],[Annual_Fees]]/DoNotChange[[#This Row],[IQ2_Average]]&gt;0, DoNotChange[[#This Row],[Annual_Fees]]/DoNotChange[[#This Row],[IQ2_Average]], "Do not know fees")</f>
        <v>#DIV/0!</v>
      </c>
      <c r="V187" s="93" t="str">
        <f>DoNotChange[[#This Row],[Community]]</f>
        <v xml:space="preserve">Loring  </v>
      </c>
      <c r="W187" s="85" t="e">
        <f>IF(DoNotChange[[#This Row],[Annual_Fees]]/DoNotChange[[#This Row],[IQ3_Average]]&gt;0,DoNotChange[[#This Row],[Annual_Fees]]/DoNotChange[[#This Row],[IQ3_Average]], "Do not know fees")</f>
        <v>#DIV/0!</v>
      </c>
      <c r="X187" s="93" t="str">
        <f>DoNotChange[[#This Row],[Community]]</f>
        <v xml:space="preserve">Loring  </v>
      </c>
      <c r="Y187" s="85" t="str">
        <f>IFERROR(AVERAGE(DoNotChange[[#This Row],[RI_IQ1]],DoNotChange[[#This Row],[RI_IQ2]],DoNotChange[[#This Row],[RI_IQ3]]),"ERROR")</f>
        <v>ERROR</v>
      </c>
      <c r="Z187" s="93" t="str">
        <f>DoNotChange[[#This Row],[Community]]</f>
        <v xml:space="preserve">Loring  </v>
      </c>
      <c r="AA187" s="84" t="e">
        <f>IF(DoNotChange[[#This Row],[SNAP_PercentagePoints]]&gt;20%,1, IF(DoNotChange[[#This Row],[SNAP_PercentagePoints]]&lt;=10%, 3, 2))</f>
        <v>#DIV/0!</v>
      </c>
      <c r="AB187" s="93" t="str">
        <f>DoNotChange[[#This Row],[Community]]</f>
        <v xml:space="preserve">Loring  </v>
      </c>
      <c r="AC187" s="84" t="e">
        <f>IF(DoNotChange[[#This Row],[Poverty_PercentagePoints]]&gt;20%,1, IF(DoNotChange[[#This Row],[Poverty_PercentagePoints]]&lt;=10%, 3, 2))</f>
        <v>#DIV/0!</v>
      </c>
      <c r="AD187" s="93" t="str">
        <f>DoNotChange[[#This Row],[Community]]</f>
        <v xml:space="preserve">Loring  </v>
      </c>
      <c r="AE187" s="84" t="e">
        <f>IF(DoNotChange[[#This Row],[FTE_PercentagePoints]]&lt;=30%,1, IF(DoNotChange[[#This Row],[FTE_PercentagePoints]]&gt;50%, 3, 2))</f>
        <v>#DIV/0!</v>
      </c>
      <c r="AF187" s="93" t="str">
        <f>DoNotChange[[#This Row],[Community]]</f>
        <v xml:space="preserve">Loring  </v>
      </c>
      <c r="AG187" s="86" t="e">
        <f>AVERAGE(DoNotChange[[#This Row],[SNAP_FCI]],DoNotChange[[#This Row],[Poverty_FCI]],DoNotChange[[#This Row],[FTE_FCI]])</f>
        <v>#DIV/0!</v>
      </c>
      <c r="AH187" s="112"/>
      <c r="AI187" s="86" t="e">
        <f>IF(DoNotChange[[#This Row],[Village_FCI]]&gt;2.5, 0.24, IF(DoNotChange[[#This Row],[Village_FCI]]&lt;=1.5, 0.06, 0.15))</f>
        <v>#DIV/0!</v>
      </c>
      <c r="AJ187" s="86" t="e">
        <f>IF(DoNotChange[[#This Row],[Village_FCI]]&gt;2.5, 0.15, IF(DoNotChange[[#This Row],[Village_FCI]]&lt;=1.5, "FALSE", 0.06))</f>
        <v>#DIV/0!</v>
      </c>
      <c r="AK187" s="115" t="e">
        <f>(1/DoNotChange[[#This Row],[IQ1_Average]]+1/DoNotChange[[#This Row],[IQ2_Average]]+1/DoNotChange[[#This Row],[IQ3_Average]])</f>
        <v>#DIV/0!</v>
      </c>
      <c r="AL187"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87" s="84" t="e">
        <f>ROUND(DoNotChange[[#This Row],[MediumBurden
Threshold_Calc]],1)</f>
        <v>#DIV/0!</v>
      </c>
      <c r="AN187" s="88" t="e">
        <f>(DoNotChange[[#This Row],[3RI_Calculation
Medium]]/DoNotChange[[#This Row],[Y = 1/IQ1+1/IQ2+1/IQ3]])/12</f>
        <v>#DIV/0!</v>
      </c>
      <c r="AO187" s="88" t="e">
        <f>DoNotChange[[#This Row],[MediumBurden
Threshold_Calc]]*12</f>
        <v>#DIV/0!</v>
      </c>
      <c r="AP187" s="137" t="e">
        <f>DoNotChange[[#This Row],[LowBurden
Annual]]/12</f>
        <v>#DIV/0!</v>
      </c>
      <c r="AQ187" s="88" t="e">
        <f>(DoNotChange[[#This Row],[3RI_Calculation
Low]]/DoNotChange[[#This Row],[Y = 1/IQ1+1/IQ2+1/IQ3]])</f>
        <v>#DIV/0!</v>
      </c>
      <c r="AR187" s="95"/>
      <c r="AS187" s="93" t="str">
        <f>Table1422[[#This Row],[Community]]</f>
        <v xml:space="preserve">Loring  </v>
      </c>
      <c r="AT187" s="87" t="e">
        <f>Table1422[[#This Row],[IQ1_Average]]</f>
        <v>#DIV/0!</v>
      </c>
      <c r="AU187" s="93" t="str">
        <f>DoNotChange[[#This Row],[Community]]</f>
        <v xml:space="preserve">Loring  </v>
      </c>
      <c r="AV187" s="96" t="e">
        <f>Table1422[[#This Row],[IQ2_Average]]</f>
        <v>#DIV/0!</v>
      </c>
      <c r="AW187" s="93" t="str">
        <f>DoNotChange[[#This Row],[Community]]</f>
        <v xml:space="preserve">Loring  </v>
      </c>
      <c r="AX187" s="97" t="e">
        <f>Table1422[[#This Row],[IQ3_Average]]</f>
        <v>#DIV/0!</v>
      </c>
      <c r="AY187" s="93" t="str">
        <f>DoNotChange[[#This Row],[Community]]</f>
        <v xml:space="preserve">Loring  </v>
      </c>
      <c r="AZ187" s="89" t="e">
        <f>Table1422[[#This Row],[SNAP_Average 
(Percentage Points)]]/100</f>
        <v>#DIV/0!</v>
      </c>
      <c r="BA187" s="98" t="str">
        <f>DoNotChange[[#This Row],[Community]]</f>
        <v xml:space="preserve">Loring  </v>
      </c>
      <c r="BB187" s="89" t="e">
        <f>Table1422[[#This Row],[Poverty_Average
(Percentage Points)]]/100</f>
        <v>#DIV/0!</v>
      </c>
      <c r="BC187" s="98" t="str">
        <f>DoNotChange[[#This Row],[Community]]</f>
        <v xml:space="preserve">Loring  </v>
      </c>
      <c r="BD187" s="89" t="e">
        <f>Table1422[[#This Row],[Full Time Employment_Average
(Percentage Points)]]/100</f>
        <v>#DIV/0!</v>
      </c>
    </row>
    <row r="188" spans="1:56" s="99" customFormat="1" x14ac:dyDescent="0.25">
      <c r="A188" s="93" t="str">
        <f>DoNotChange[[#This Row],[Community]]</f>
        <v xml:space="preserve">Lowell Point  </v>
      </c>
      <c r="B18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88" s="93" t="str">
        <f>DoNotChange[[#This Row],[Community]]</f>
        <v xml:space="preserve">Lowell Point  </v>
      </c>
      <c r="D188" s="109" t="str">
        <f>IFERROR(DoNotChange[[#This Row],[Medium Burden Threshold]],"Cannot Calculate")</f>
        <v>Cannot Calculate</v>
      </c>
      <c r="E188" s="118" t="str">
        <f>DoNotChange[[#This Row],[Community]]</f>
        <v xml:space="preserve">Lowell Point  </v>
      </c>
      <c r="F188" s="109" t="str">
        <f>IFERROR(DoNotChange[[#This Row],[MediumBurden
Annual]], "Cannot Calculate")</f>
        <v>Cannot Calculate</v>
      </c>
      <c r="G188" s="93" t="str">
        <f>DoNotChange[[#This Row],[Community]]</f>
        <v xml:space="preserve">Lowell Point  </v>
      </c>
      <c r="H188" s="140" t="str">
        <f>IFERROR(DoNotChange[[#This Row],[LowBurden
Threshold]],"Any fee will be at least a medium burden")</f>
        <v>Any fee will be at least a medium burden</v>
      </c>
      <c r="I188" s="118" t="str">
        <f>DoNotChange[[#This Row],[Community]]</f>
        <v xml:space="preserve">Lowell Point  </v>
      </c>
      <c r="J188" s="109" t="str">
        <f>IFERROR(DoNotChange[[#This Row],[LowBurden
Annual]], "Any fee will be at least a medium burden")</f>
        <v>Any fee will be at least a medium burden</v>
      </c>
      <c r="K188" s="93" t="str">
        <f>DoNotChange[[#This Row],[Community]]</f>
        <v xml:space="preserve">Lowell Point  </v>
      </c>
      <c r="L188" s="102">
        <f>Table1422[[#This Row],[Monthly Fees]]</f>
        <v>0</v>
      </c>
      <c r="M188" s="93" t="str">
        <f>DoNotChange[[#This Row],[Community]]</f>
        <v xml:space="preserve">Lowell Point  </v>
      </c>
      <c r="N188" s="102">
        <f>DoNotChange[[#This Row],[Monthly_Fees]]*12</f>
        <v>0</v>
      </c>
      <c r="O188" s="93" t="str">
        <f>DoNotChange[[#This Row],[Community]]</f>
        <v xml:space="preserve">Lowell Point  </v>
      </c>
      <c r="P188" s="94" t="str">
        <f>Table1422[[#This Row],[Notes]]</f>
        <v>The water and sewer charges are unknown</v>
      </c>
      <c r="Q188" s="95"/>
      <c r="R188" s="93" t="str">
        <f>DoNotChange[[#This Row],[Community]]</f>
        <v xml:space="preserve">Lowell Point  </v>
      </c>
      <c r="S188" s="85" t="e">
        <f>IF(DoNotChange[[#This Row],[Annual_Fees]]/DoNotChange[[#This Row],[IQ1_Average]]&gt;0, DoNotChange[[#This Row],[Annual_Fees]]/DoNotChange[[#This Row],[IQ1_Average]], "Do not know fees")</f>
        <v>#DIV/0!</v>
      </c>
      <c r="T188" s="93" t="str">
        <f>DoNotChange[[#This Row],[Community]]</f>
        <v xml:space="preserve">Lowell Point  </v>
      </c>
      <c r="U188" s="85" t="e">
        <f>IF(DoNotChange[[#This Row],[Annual_Fees]]/DoNotChange[[#This Row],[IQ2_Average]]&gt;0, DoNotChange[[#This Row],[Annual_Fees]]/DoNotChange[[#This Row],[IQ2_Average]], "Do not know fees")</f>
        <v>#DIV/0!</v>
      </c>
      <c r="V188" s="93" t="str">
        <f>DoNotChange[[#This Row],[Community]]</f>
        <v xml:space="preserve">Lowell Point  </v>
      </c>
      <c r="W188" s="85" t="e">
        <f>IF(DoNotChange[[#This Row],[Annual_Fees]]/DoNotChange[[#This Row],[IQ3_Average]]&gt;0,DoNotChange[[#This Row],[Annual_Fees]]/DoNotChange[[#This Row],[IQ3_Average]], "Do not know fees")</f>
        <v>#DIV/0!</v>
      </c>
      <c r="X188" s="93" t="str">
        <f>DoNotChange[[#This Row],[Community]]</f>
        <v xml:space="preserve">Lowell Point  </v>
      </c>
      <c r="Y188" s="85" t="str">
        <f>IFERROR(AVERAGE(DoNotChange[[#This Row],[RI_IQ1]],DoNotChange[[#This Row],[RI_IQ2]],DoNotChange[[#This Row],[RI_IQ3]]),"ERROR")</f>
        <v>ERROR</v>
      </c>
      <c r="Z188" s="93" t="str">
        <f>DoNotChange[[#This Row],[Community]]</f>
        <v xml:space="preserve">Lowell Point  </v>
      </c>
      <c r="AA188" s="84">
        <f>IF(DoNotChange[[#This Row],[SNAP_PercentagePoints]]&gt;20%,1, IF(DoNotChange[[#This Row],[SNAP_PercentagePoints]]&lt;=10%, 3, 2))</f>
        <v>3</v>
      </c>
      <c r="AB188" s="93" t="str">
        <f>DoNotChange[[#This Row],[Community]]</f>
        <v xml:space="preserve">Lowell Point  </v>
      </c>
      <c r="AC188" s="84">
        <f>IF(DoNotChange[[#This Row],[Poverty_PercentagePoints]]&gt;20%,1, IF(DoNotChange[[#This Row],[Poverty_PercentagePoints]]&lt;=10%, 3, 2))</f>
        <v>3</v>
      </c>
      <c r="AD188" s="93" t="str">
        <f>DoNotChange[[#This Row],[Community]]</f>
        <v xml:space="preserve">Lowell Point  </v>
      </c>
      <c r="AE188" s="84">
        <f>IF(DoNotChange[[#This Row],[FTE_PercentagePoints]]&lt;=30%,1, IF(DoNotChange[[#This Row],[FTE_PercentagePoints]]&gt;50%, 3, 2))</f>
        <v>1</v>
      </c>
      <c r="AF188" s="93" t="str">
        <f>DoNotChange[[#This Row],[Community]]</f>
        <v xml:space="preserve">Lowell Point  </v>
      </c>
      <c r="AG188" s="86">
        <f>AVERAGE(DoNotChange[[#This Row],[SNAP_FCI]],DoNotChange[[#This Row],[Poverty_FCI]],DoNotChange[[#This Row],[FTE_FCI]])</f>
        <v>2.3333333333333335</v>
      </c>
      <c r="AH188" s="112"/>
      <c r="AI188" s="86">
        <f>IF(DoNotChange[[#This Row],[Village_FCI]]&gt;2.5, 0.24, IF(DoNotChange[[#This Row],[Village_FCI]]&lt;=1.5, 0.06, 0.15))</f>
        <v>0.15</v>
      </c>
      <c r="AJ188" s="86">
        <f>IF(DoNotChange[[#This Row],[Village_FCI]]&gt;2.5, 0.15, IF(DoNotChange[[#This Row],[Village_FCI]]&lt;=1.5, "FALSE", 0.06))</f>
        <v>0.06</v>
      </c>
      <c r="AK188" s="115" t="e">
        <f>(1/DoNotChange[[#This Row],[IQ1_Average]]+1/DoNotChange[[#This Row],[IQ2_Average]]+1/DoNotChange[[#This Row],[IQ3_Average]])</f>
        <v>#DIV/0!</v>
      </c>
      <c r="AL18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8" s="84" t="e">
        <f>ROUND(DoNotChange[[#This Row],[MediumBurden
Threshold_Calc]],1)</f>
        <v>#DIV/0!</v>
      </c>
      <c r="AN188" s="88" t="e">
        <f>(DoNotChange[[#This Row],[3RI_Calculation
Medium]]/DoNotChange[[#This Row],[Y = 1/IQ1+1/IQ2+1/IQ3]])/12</f>
        <v>#DIV/0!</v>
      </c>
      <c r="AO188" s="88" t="e">
        <f>DoNotChange[[#This Row],[MediumBurden
Threshold_Calc]]*12</f>
        <v>#DIV/0!</v>
      </c>
      <c r="AP188" s="137" t="e">
        <f>DoNotChange[[#This Row],[LowBurden
Annual]]/12</f>
        <v>#DIV/0!</v>
      </c>
      <c r="AQ188" s="88" t="e">
        <f>(DoNotChange[[#This Row],[3RI_Calculation
Low]]/DoNotChange[[#This Row],[Y = 1/IQ1+1/IQ2+1/IQ3]])</f>
        <v>#DIV/0!</v>
      </c>
      <c r="AR188" s="95"/>
      <c r="AS188" s="93" t="str">
        <f>Table1422[[#This Row],[Community]]</f>
        <v xml:space="preserve">Lowell Point  </v>
      </c>
      <c r="AT188" s="87" t="e">
        <f>Table1422[[#This Row],[IQ1_Average]]</f>
        <v>#DIV/0!</v>
      </c>
      <c r="AU188" s="93" t="str">
        <f>DoNotChange[[#This Row],[Community]]</f>
        <v xml:space="preserve">Lowell Point  </v>
      </c>
      <c r="AV188" s="96" t="e">
        <f>Table1422[[#This Row],[IQ2_Average]]</f>
        <v>#DIV/0!</v>
      </c>
      <c r="AW188" s="93" t="str">
        <f>DoNotChange[[#This Row],[Community]]</f>
        <v xml:space="preserve">Lowell Point  </v>
      </c>
      <c r="AX188" s="97" t="e">
        <f>Table1422[[#This Row],[IQ3_Average]]</f>
        <v>#DIV/0!</v>
      </c>
      <c r="AY188" s="93" t="str">
        <f>DoNotChange[[#This Row],[Community]]</f>
        <v xml:space="preserve">Lowell Point  </v>
      </c>
      <c r="AZ188" s="89">
        <f>Table1422[[#This Row],[SNAP_Average 
(Percentage Points)]]/100</f>
        <v>0</v>
      </c>
      <c r="BA188" s="98" t="str">
        <f>DoNotChange[[#This Row],[Community]]</f>
        <v xml:space="preserve">Lowell Point  </v>
      </c>
      <c r="BB188" s="89">
        <f>Table1422[[#This Row],[Poverty_Average
(Percentage Points)]]/100</f>
        <v>0</v>
      </c>
      <c r="BC188" s="98" t="str">
        <f>DoNotChange[[#This Row],[Community]]</f>
        <v xml:space="preserve">Lowell Point  </v>
      </c>
      <c r="BD188" s="89">
        <f>Table1422[[#This Row],[Full Time Employment_Average
(Percentage Points)]]/100</f>
        <v>0.24399999999999999</v>
      </c>
    </row>
    <row r="189" spans="1:56" s="99" customFormat="1" x14ac:dyDescent="0.25">
      <c r="A189" s="93" t="str">
        <f>DoNotChange[[#This Row],[Community]]</f>
        <v xml:space="preserve">Lower Kalskag </v>
      </c>
      <c r="B18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89" s="93" t="str">
        <f>DoNotChange[[#This Row],[Community]]</f>
        <v xml:space="preserve">Lower Kalskag </v>
      </c>
      <c r="D189" s="109">
        <f>IFERROR(DoNotChange[[#This Row],[Medium Burden Threshold]],"Cannot Calculate")</f>
        <v>34.799999999999997</v>
      </c>
      <c r="E189" s="118" t="str">
        <f>DoNotChange[[#This Row],[Community]]</f>
        <v xml:space="preserve">Lower Kalskag </v>
      </c>
      <c r="F189" s="109">
        <f>IFERROR(DoNotChange[[#This Row],[MediumBurden
Annual]], "Cannot Calculate")</f>
        <v>417.70081948689545</v>
      </c>
      <c r="G189" s="93" t="str">
        <f>DoNotChange[[#This Row],[Community]]</f>
        <v xml:space="preserve">Lower Kalskag </v>
      </c>
      <c r="H189" s="140" t="str">
        <f>IFERROR(DoNotChange[[#This Row],[LowBurden
Threshold]],"Any fee will be at least a medium burden")</f>
        <v>Any fee will be at least a medium burden</v>
      </c>
      <c r="I189" s="118" t="str">
        <f>DoNotChange[[#This Row],[Community]]</f>
        <v xml:space="preserve">Lower Kalskag </v>
      </c>
      <c r="J189" s="109" t="str">
        <f>IFERROR(DoNotChange[[#This Row],[LowBurden
Annual]], "Any fee will be at least a medium burden")</f>
        <v>Any fee will be at least a medium burden</v>
      </c>
      <c r="K189" s="93" t="str">
        <f>DoNotChange[[#This Row],[Community]]</f>
        <v xml:space="preserve">Lower Kalskag </v>
      </c>
      <c r="L189" s="102">
        <f>Table1422[[#This Row],[Monthly Fees]]</f>
        <v>124.8</v>
      </c>
      <c r="M189" s="93" t="str">
        <f>DoNotChange[[#This Row],[Community]]</f>
        <v xml:space="preserve">Lower Kalskag </v>
      </c>
      <c r="N189" s="102">
        <f>DoNotChange[[#This Row],[Monthly_Fees]]*12</f>
        <v>1497.6</v>
      </c>
      <c r="O189" s="93" t="str">
        <f>DoNotChange[[#This Row],[Community]]</f>
        <v xml:space="preserve">Lower Kalskag </v>
      </c>
      <c r="P189" s="94" t="str">
        <f>Table1422[[#This Row],[Notes]]</f>
        <v xml:space="preserve">This is the reported user fee for this community. Households are charged $120/month if they are only on one piped service (water or sewer).  </v>
      </c>
      <c r="Q189" s="95"/>
      <c r="R189" s="93" t="str">
        <f>DoNotChange[[#This Row],[Community]]</f>
        <v xml:space="preserve">Lower Kalskag </v>
      </c>
      <c r="S189" s="85">
        <f>IF(DoNotChange[[#This Row],[Annual_Fees]]/DoNotChange[[#This Row],[IQ1_Average]]&gt;0, DoNotChange[[#This Row],[Annual_Fees]]/DoNotChange[[#This Row],[IQ1_Average]], "Do not know fees")</f>
        <v>0.12077419354838709</v>
      </c>
      <c r="T189" s="93" t="str">
        <f>DoNotChange[[#This Row],[Community]]</f>
        <v xml:space="preserve">Lower Kalskag </v>
      </c>
      <c r="U189" s="85">
        <f>IF(DoNotChange[[#This Row],[Annual_Fees]]/DoNotChange[[#This Row],[IQ2_Average]]&gt;0, DoNotChange[[#This Row],[Annual_Fees]]/DoNotChange[[#This Row],[IQ2_Average]], "Do not know fees")</f>
        <v>5.5880597014925371E-2</v>
      </c>
      <c r="V189" s="93" t="str">
        <f>DoNotChange[[#This Row],[Community]]</f>
        <v xml:space="preserve">Lower Kalskag </v>
      </c>
      <c r="W189" s="85">
        <f>IF(DoNotChange[[#This Row],[Annual_Fees]]/DoNotChange[[#This Row],[IQ3_Average]]&gt;0,DoNotChange[[#This Row],[Annual_Fees]]/DoNotChange[[#This Row],[IQ3_Average]], "Do not know fees")</f>
        <v>3.8465687558754173E-2</v>
      </c>
      <c r="X189" s="93" t="str">
        <f>DoNotChange[[#This Row],[Community]]</f>
        <v xml:space="preserve">Lower Kalskag </v>
      </c>
      <c r="Y189" s="85">
        <f>IFERROR(AVERAGE(DoNotChange[[#This Row],[RI_IQ1]],DoNotChange[[#This Row],[RI_IQ2]],DoNotChange[[#This Row],[RI_IQ3]]),"ERROR")</f>
        <v>7.1706826040688884E-2</v>
      </c>
      <c r="Z189" s="93" t="str">
        <f>DoNotChange[[#This Row],[Community]]</f>
        <v xml:space="preserve">Lower Kalskag </v>
      </c>
      <c r="AA189" s="84">
        <f>IF(DoNotChange[[#This Row],[SNAP_PercentagePoints]]&gt;20%,1, IF(DoNotChange[[#This Row],[SNAP_PercentagePoints]]&lt;=10%, 3, 2))</f>
        <v>1</v>
      </c>
      <c r="AB189" s="93" t="str">
        <f>DoNotChange[[#This Row],[Community]]</f>
        <v xml:space="preserve">Lower Kalskag </v>
      </c>
      <c r="AC189" s="84">
        <f>IF(DoNotChange[[#This Row],[Poverty_PercentagePoints]]&gt;20%,1, IF(DoNotChange[[#This Row],[Poverty_PercentagePoints]]&lt;=10%, 3, 2))</f>
        <v>1</v>
      </c>
      <c r="AD189" s="93" t="str">
        <f>DoNotChange[[#This Row],[Community]]</f>
        <v xml:space="preserve">Lower Kalskag </v>
      </c>
      <c r="AE189" s="84">
        <f>IF(DoNotChange[[#This Row],[FTE_PercentagePoints]]&lt;=30%,1, IF(DoNotChange[[#This Row],[FTE_PercentagePoints]]&gt;50%, 3, 2))</f>
        <v>1</v>
      </c>
      <c r="AF189" s="93" t="str">
        <f>DoNotChange[[#This Row],[Community]]</f>
        <v xml:space="preserve">Lower Kalskag </v>
      </c>
      <c r="AG189" s="86">
        <f>AVERAGE(DoNotChange[[#This Row],[SNAP_FCI]],DoNotChange[[#This Row],[Poverty_FCI]],DoNotChange[[#This Row],[FTE_FCI]])</f>
        <v>1</v>
      </c>
      <c r="AH189" s="112"/>
      <c r="AI189" s="86">
        <f>IF(DoNotChange[[#This Row],[Village_FCI]]&gt;2.5, 0.24, IF(DoNotChange[[#This Row],[Village_FCI]]&lt;=1.5, 0.06, 0.15))</f>
        <v>0.06</v>
      </c>
      <c r="AJ189" s="86" t="str">
        <f>IF(DoNotChange[[#This Row],[Village_FCI]]&gt;2.5, 0.15, IF(DoNotChange[[#This Row],[Village_FCI]]&lt;=1.5, "FALSE", 0.06))</f>
        <v>FALSE</v>
      </c>
      <c r="AK189" s="115">
        <f>(1/DoNotChange[[#This Row],[IQ1_Average]]+1/DoNotChange[[#This Row],[IQ2_Average]]+1/DoNotChange[[#This Row],[IQ3_Average]])</f>
        <v>1.4364348165202099E-4</v>
      </c>
      <c r="AL18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89" s="84">
        <f>ROUND(DoNotChange[[#This Row],[MediumBurden
Threshold_Calc]],1)</f>
        <v>34.799999999999997</v>
      </c>
      <c r="AN189" s="88">
        <f>(DoNotChange[[#This Row],[3RI_Calculation
Medium]]/DoNotChange[[#This Row],[Y = 1/IQ1+1/IQ2+1/IQ3]])/12</f>
        <v>34.808401623907955</v>
      </c>
      <c r="AO189" s="88">
        <f>DoNotChange[[#This Row],[MediumBurden
Threshold_Calc]]*12</f>
        <v>417.70081948689545</v>
      </c>
      <c r="AP189" s="137" t="e">
        <f>DoNotChange[[#This Row],[LowBurden
Annual]]/12</f>
        <v>#VALUE!</v>
      </c>
      <c r="AQ189" s="88" t="e">
        <f>(DoNotChange[[#This Row],[3RI_Calculation
Low]]/DoNotChange[[#This Row],[Y = 1/IQ1+1/IQ2+1/IQ3]])</f>
        <v>#VALUE!</v>
      </c>
      <c r="AR189" s="95"/>
      <c r="AS189" s="93" t="str">
        <f>Table1422[[#This Row],[Community]]</f>
        <v xml:space="preserve">Lower Kalskag </v>
      </c>
      <c r="AT189" s="87">
        <f>Table1422[[#This Row],[IQ1_Average]]</f>
        <v>12400</v>
      </c>
      <c r="AU189" s="93" t="str">
        <f>DoNotChange[[#This Row],[Community]]</f>
        <v xml:space="preserve">Lower Kalskag </v>
      </c>
      <c r="AV189" s="96">
        <f>Table1422[[#This Row],[IQ2_Average]]</f>
        <v>26800</v>
      </c>
      <c r="AW189" s="93" t="str">
        <f>DoNotChange[[#This Row],[Community]]</f>
        <v xml:space="preserve">Lower Kalskag </v>
      </c>
      <c r="AX189" s="97">
        <f>Table1422[[#This Row],[IQ3_Average]]</f>
        <v>38933.4</v>
      </c>
      <c r="AY189" s="93" t="str">
        <f>DoNotChange[[#This Row],[Community]]</f>
        <v xml:space="preserve">Lower Kalskag </v>
      </c>
      <c r="AZ189" s="89">
        <f>Table1422[[#This Row],[SNAP_Average 
(Percentage Points)]]/100</f>
        <v>0.50380000000000014</v>
      </c>
      <c r="BA189" s="98" t="str">
        <f>DoNotChange[[#This Row],[Community]]</f>
        <v xml:space="preserve">Lower Kalskag </v>
      </c>
      <c r="BB189" s="89">
        <f>Table1422[[#This Row],[Poverty_Average
(Percentage Points)]]/100</f>
        <v>0.50220000000000009</v>
      </c>
      <c r="BC189" s="98" t="str">
        <f>DoNotChange[[#This Row],[Community]]</f>
        <v xml:space="preserve">Lower Kalskag </v>
      </c>
      <c r="BD189" s="89">
        <f>Table1422[[#This Row],[Full Time Employment_Average
(Percentage Points)]]/100</f>
        <v>0.20880000000000001</v>
      </c>
    </row>
    <row r="190" spans="1:56" s="99" customFormat="1" x14ac:dyDescent="0.25">
      <c r="A190" s="93" t="str">
        <f>DoNotChange[[#This Row],[Community]]</f>
        <v xml:space="preserve">Lutak  </v>
      </c>
      <c r="B19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0" s="93" t="str">
        <f>DoNotChange[[#This Row],[Community]]</f>
        <v xml:space="preserve">Lutak  </v>
      </c>
      <c r="D190" s="109" t="str">
        <f>IFERROR(DoNotChange[[#This Row],[Medium Burden Threshold]],"Cannot Calculate")</f>
        <v>Cannot Calculate</v>
      </c>
      <c r="E190" s="118" t="str">
        <f>DoNotChange[[#This Row],[Community]]</f>
        <v xml:space="preserve">Lutak  </v>
      </c>
      <c r="F190" s="109" t="str">
        <f>IFERROR(DoNotChange[[#This Row],[MediumBurden
Annual]], "Cannot Calculate")</f>
        <v>Cannot Calculate</v>
      </c>
      <c r="G190" s="93" t="str">
        <f>DoNotChange[[#This Row],[Community]]</f>
        <v xml:space="preserve">Lutak  </v>
      </c>
      <c r="H190" s="140" t="str">
        <f>IFERROR(DoNotChange[[#This Row],[LowBurden
Threshold]],"Any fee will be at least a medium burden")</f>
        <v>Any fee will be at least a medium burden</v>
      </c>
      <c r="I190" s="118" t="str">
        <f>DoNotChange[[#This Row],[Community]]</f>
        <v xml:space="preserve">Lutak  </v>
      </c>
      <c r="J190" s="109" t="str">
        <f>IFERROR(DoNotChange[[#This Row],[LowBurden
Annual]], "Any fee will be at least a medium burden")</f>
        <v>Any fee will be at least a medium burden</v>
      </c>
      <c r="K190" s="93" t="str">
        <f>DoNotChange[[#This Row],[Community]]</f>
        <v xml:space="preserve">Lutak  </v>
      </c>
      <c r="L190" s="102">
        <f>Table1422[[#This Row],[Monthly Fees]]</f>
        <v>0</v>
      </c>
      <c r="M190" s="93" t="str">
        <f>DoNotChange[[#This Row],[Community]]</f>
        <v xml:space="preserve">Lutak  </v>
      </c>
      <c r="N190" s="102">
        <f>DoNotChange[[#This Row],[Monthly_Fees]]*12</f>
        <v>0</v>
      </c>
      <c r="O190" s="93" t="str">
        <f>DoNotChange[[#This Row],[Community]]</f>
        <v xml:space="preserve">Lutak  </v>
      </c>
      <c r="P190" s="94" t="str">
        <f>Table1422[[#This Row],[Notes]]</f>
        <v>The water and sewer charges are unknown</v>
      </c>
      <c r="Q190" s="95"/>
      <c r="R190" s="93" t="str">
        <f>DoNotChange[[#This Row],[Community]]</f>
        <v xml:space="preserve">Lutak  </v>
      </c>
      <c r="S190" s="85" t="e">
        <f>IF(DoNotChange[[#This Row],[Annual_Fees]]/DoNotChange[[#This Row],[IQ1_Average]]&gt;0, DoNotChange[[#This Row],[Annual_Fees]]/DoNotChange[[#This Row],[IQ1_Average]], "Do not know fees")</f>
        <v>#DIV/0!</v>
      </c>
      <c r="T190" s="93" t="str">
        <f>DoNotChange[[#This Row],[Community]]</f>
        <v xml:space="preserve">Lutak  </v>
      </c>
      <c r="U190" s="85" t="e">
        <f>IF(DoNotChange[[#This Row],[Annual_Fees]]/DoNotChange[[#This Row],[IQ2_Average]]&gt;0, DoNotChange[[#This Row],[Annual_Fees]]/DoNotChange[[#This Row],[IQ2_Average]], "Do not know fees")</f>
        <v>#DIV/0!</v>
      </c>
      <c r="V190" s="93" t="str">
        <f>DoNotChange[[#This Row],[Community]]</f>
        <v xml:space="preserve">Lutak  </v>
      </c>
      <c r="W190" s="85" t="e">
        <f>IF(DoNotChange[[#This Row],[Annual_Fees]]/DoNotChange[[#This Row],[IQ3_Average]]&gt;0,DoNotChange[[#This Row],[Annual_Fees]]/DoNotChange[[#This Row],[IQ3_Average]], "Do not know fees")</f>
        <v>#DIV/0!</v>
      </c>
      <c r="X190" s="93" t="str">
        <f>DoNotChange[[#This Row],[Community]]</f>
        <v xml:space="preserve">Lutak  </v>
      </c>
      <c r="Y190" s="85" t="str">
        <f>IFERROR(AVERAGE(DoNotChange[[#This Row],[RI_IQ1]],DoNotChange[[#This Row],[RI_IQ2]],DoNotChange[[#This Row],[RI_IQ3]]),"ERROR")</f>
        <v>ERROR</v>
      </c>
      <c r="Z190" s="93" t="str">
        <f>DoNotChange[[#This Row],[Community]]</f>
        <v xml:space="preserve">Lutak  </v>
      </c>
      <c r="AA190" s="84">
        <f>IF(DoNotChange[[#This Row],[SNAP_PercentagePoints]]&gt;20%,1, IF(DoNotChange[[#This Row],[SNAP_PercentagePoints]]&lt;=10%, 3, 2))</f>
        <v>3</v>
      </c>
      <c r="AB190" s="93" t="str">
        <f>DoNotChange[[#This Row],[Community]]</f>
        <v xml:space="preserve">Lutak  </v>
      </c>
      <c r="AC190" s="84">
        <f>IF(DoNotChange[[#This Row],[Poverty_PercentagePoints]]&gt;20%,1, IF(DoNotChange[[#This Row],[Poverty_PercentagePoints]]&lt;=10%, 3, 2))</f>
        <v>1</v>
      </c>
      <c r="AD190" s="93" t="str">
        <f>DoNotChange[[#This Row],[Community]]</f>
        <v xml:space="preserve">Lutak  </v>
      </c>
      <c r="AE190" s="84">
        <f>IF(DoNotChange[[#This Row],[FTE_PercentagePoints]]&lt;=30%,1, IF(DoNotChange[[#This Row],[FTE_PercentagePoints]]&gt;50%, 3, 2))</f>
        <v>3</v>
      </c>
      <c r="AF190" s="93" t="str">
        <f>DoNotChange[[#This Row],[Community]]</f>
        <v xml:space="preserve">Lutak  </v>
      </c>
      <c r="AG190" s="86">
        <f>AVERAGE(DoNotChange[[#This Row],[SNAP_FCI]],DoNotChange[[#This Row],[Poverty_FCI]],DoNotChange[[#This Row],[FTE_FCI]])</f>
        <v>2.3333333333333335</v>
      </c>
      <c r="AH190" s="112"/>
      <c r="AI190" s="86">
        <f>IF(DoNotChange[[#This Row],[Village_FCI]]&gt;2.5, 0.24, IF(DoNotChange[[#This Row],[Village_FCI]]&lt;=1.5, 0.06, 0.15))</f>
        <v>0.15</v>
      </c>
      <c r="AJ190" s="86">
        <f>IF(DoNotChange[[#This Row],[Village_FCI]]&gt;2.5, 0.15, IF(DoNotChange[[#This Row],[Village_FCI]]&lt;=1.5, "FALSE", 0.06))</f>
        <v>0.06</v>
      </c>
      <c r="AK190" s="115" t="e">
        <f>(1/DoNotChange[[#This Row],[IQ1_Average]]+1/DoNotChange[[#This Row],[IQ2_Average]]+1/DoNotChange[[#This Row],[IQ3_Average]])</f>
        <v>#DIV/0!</v>
      </c>
      <c r="AL19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0" s="84" t="e">
        <f>ROUND(DoNotChange[[#This Row],[MediumBurden
Threshold_Calc]],1)</f>
        <v>#DIV/0!</v>
      </c>
      <c r="AN190" s="88" t="e">
        <f>(DoNotChange[[#This Row],[3RI_Calculation
Medium]]/DoNotChange[[#This Row],[Y = 1/IQ1+1/IQ2+1/IQ3]])/12</f>
        <v>#DIV/0!</v>
      </c>
      <c r="AO190" s="88" t="e">
        <f>DoNotChange[[#This Row],[MediumBurden
Threshold_Calc]]*12</f>
        <v>#DIV/0!</v>
      </c>
      <c r="AP190" s="137" t="e">
        <f>DoNotChange[[#This Row],[LowBurden
Annual]]/12</f>
        <v>#DIV/0!</v>
      </c>
      <c r="AQ190" s="88" t="e">
        <f>(DoNotChange[[#This Row],[3RI_Calculation
Low]]/DoNotChange[[#This Row],[Y = 1/IQ1+1/IQ2+1/IQ3]])</f>
        <v>#DIV/0!</v>
      </c>
      <c r="AR190" s="95"/>
      <c r="AS190" s="93" t="str">
        <f>Table1422[[#This Row],[Community]]</f>
        <v xml:space="preserve">Lutak  </v>
      </c>
      <c r="AT190" s="87" t="e">
        <f>Table1422[[#This Row],[IQ1_Average]]</f>
        <v>#DIV/0!</v>
      </c>
      <c r="AU190" s="93" t="str">
        <f>DoNotChange[[#This Row],[Community]]</f>
        <v xml:space="preserve">Lutak  </v>
      </c>
      <c r="AV190" s="96" t="e">
        <f>Table1422[[#This Row],[IQ2_Average]]</f>
        <v>#DIV/0!</v>
      </c>
      <c r="AW190" s="93" t="str">
        <f>DoNotChange[[#This Row],[Community]]</f>
        <v xml:space="preserve">Lutak  </v>
      </c>
      <c r="AX190" s="97" t="e">
        <f>Table1422[[#This Row],[IQ3_Average]]</f>
        <v>#DIV/0!</v>
      </c>
      <c r="AY190" s="93" t="str">
        <f>DoNotChange[[#This Row],[Community]]</f>
        <v xml:space="preserve">Lutak  </v>
      </c>
      <c r="AZ190" s="89">
        <f>Table1422[[#This Row],[SNAP_Average 
(Percentage Points)]]/100</f>
        <v>0</v>
      </c>
      <c r="BA190" s="98" t="str">
        <f>DoNotChange[[#This Row],[Community]]</f>
        <v xml:space="preserve">Lutak  </v>
      </c>
      <c r="BB190" s="89">
        <f>Table1422[[#This Row],[Poverty_Average
(Percentage Points)]]/100</f>
        <v>0.5</v>
      </c>
      <c r="BC190" s="98" t="str">
        <f>DoNotChange[[#This Row],[Community]]</f>
        <v xml:space="preserve">Lutak  </v>
      </c>
      <c r="BD190" s="89">
        <f>Table1422[[#This Row],[Full Time Employment_Average
(Percentage Points)]]/100</f>
        <v>1</v>
      </c>
    </row>
    <row r="191" spans="1:56" s="99" customFormat="1" x14ac:dyDescent="0.25">
      <c r="A191" s="93" t="str">
        <f>DoNotChange[[#This Row],[Community]]</f>
        <v xml:space="preserve">Manley Hot Springs  </v>
      </c>
      <c r="B19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1" s="93" t="str">
        <f>DoNotChange[[#This Row],[Community]]</f>
        <v xml:space="preserve">Manley Hot Springs  </v>
      </c>
      <c r="D191" s="109">
        <f>IFERROR(DoNotChange[[#This Row],[Medium Burden Threshold]],"Cannot Calculate")</f>
        <v>475.6</v>
      </c>
      <c r="E191" s="118" t="str">
        <f>DoNotChange[[#This Row],[Community]]</f>
        <v xml:space="preserve">Manley Hot Springs  </v>
      </c>
      <c r="F191" s="109">
        <f>IFERROR(DoNotChange[[#This Row],[MediumBurden
Annual]], "Cannot Calculate")</f>
        <v>5707.3324887167619</v>
      </c>
      <c r="G191" s="93" t="str">
        <f>DoNotChange[[#This Row],[Community]]</f>
        <v xml:space="preserve">Manley Hot Springs  </v>
      </c>
      <c r="H191" s="140">
        <f>IFERROR(DoNotChange[[#This Row],[LowBurden
Threshold]],"Any fee will be at least a medium burden")</f>
        <v>297.25690045399801</v>
      </c>
      <c r="I191" s="118" t="str">
        <f>DoNotChange[[#This Row],[Community]]</f>
        <v xml:space="preserve">Manley Hot Springs  </v>
      </c>
      <c r="J191" s="109">
        <f>IFERROR(DoNotChange[[#This Row],[LowBurden
Annual]], "Any fee will be at least a medium burden")</f>
        <v>3567.0828054479762</v>
      </c>
      <c r="K191" s="93" t="str">
        <f>DoNotChange[[#This Row],[Community]]</f>
        <v xml:space="preserve">Manley Hot Springs  </v>
      </c>
      <c r="L191" s="102">
        <f>Table1422[[#This Row],[Monthly Fees]]</f>
        <v>0</v>
      </c>
      <c r="M191" s="93" t="str">
        <f>DoNotChange[[#This Row],[Community]]</f>
        <v xml:space="preserve">Manley Hot Springs  </v>
      </c>
      <c r="N191" s="102">
        <f>DoNotChange[[#This Row],[Monthly_Fees]]*12</f>
        <v>0</v>
      </c>
      <c r="O191" s="93" t="str">
        <f>DoNotChange[[#This Row],[Community]]</f>
        <v xml:space="preserve">Manley Hot Springs  </v>
      </c>
      <c r="P191" s="94" t="str">
        <f>Table1422[[#This Row],[Notes]]</f>
        <v>The water and sewer charges are unknown</v>
      </c>
      <c r="Q191" s="95"/>
      <c r="R191" s="93" t="str">
        <f>DoNotChange[[#This Row],[Community]]</f>
        <v xml:space="preserve">Manley Hot Springs  </v>
      </c>
      <c r="S191" s="85" t="str">
        <f>IF(DoNotChange[[#This Row],[Annual_Fees]]/DoNotChange[[#This Row],[IQ1_Average]]&gt;0, DoNotChange[[#This Row],[Annual_Fees]]/DoNotChange[[#This Row],[IQ1_Average]], "Do not know fees")</f>
        <v>Do not know fees</v>
      </c>
      <c r="T191" s="93" t="str">
        <f>DoNotChange[[#This Row],[Community]]</f>
        <v xml:space="preserve">Manley Hot Springs  </v>
      </c>
      <c r="U191" s="85" t="str">
        <f>IF(DoNotChange[[#This Row],[Annual_Fees]]/DoNotChange[[#This Row],[IQ2_Average]]&gt;0, DoNotChange[[#This Row],[Annual_Fees]]/DoNotChange[[#This Row],[IQ2_Average]], "Do not know fees")</f>
        <v>Do not know fees</v>
      </c>
      <c r="V191" s="93" t="str">
        <f>DoNotChange[[#This Row],[Community]]</f>
        <v xml:space="preserve">Manley Hot Springs  </v>
      </c>
      <c r="W191" s="85" t="str">
        <f>IF(DoNotChange[[#This Row],[Annual_Fees]]/DoNotChange[[#This Row],[IQ3_Average]]&gt;0,DoNotChange[[#This Row],[Annual_Fees]]/DoNotChange[[#This Row],[IQ3_Average]], "Do not know fees")</f>
        <v>Do not know fees</v>
      </c>
      <c r="X191" s="93" t="str">
        <f>DoNotChange[[#This Row],[Community]]</f>
        <v xml:space="preserve">Manley Hot Springs  </v>
      </c>
      <c r="Y191" s="85" t="str">
        <f>IFERROR(AVERAGE(DoNotChange[[#This Row],[RI_IQ1]],DoNotChange[[#This Row],[RI_IQ2]],DoNotChange[[#This Row],[RI_IQ3]]),"ERROR")</f>
        <v>ERROR</v>
      </c>
      <c r="Z191" s="93" t="str">
        <f>DoNotChange[[#This Row],[Community]]</f>
        <v xml:space="preserve">Manley Hot Springs  </v>
      </c>
      <c r="AA191" s="84">
        <f>IF(DoNotChange[[#This Row],[SNAP_PercentagePoints]]&gt;20%,1, IF(DoNotChange[[#This Row],[SNAP_PercentagePoints]]&lt;=10%, 3, 2))</f>
        <v>3</v>
      </c>
      <c r="AB191" s="93" t="str">
        <f>DoNotChange[[#This Row],[Community]]</f>
        <v xml:space="preserve">Manley Hot Springs  </v>
      </c>
      <c r="AC191" s="84">
        <f>IF(DoNotChange[[#This Row],[Poverty_PercentagePoints]]&gt;20%,1, IF(DoNotChange[[#This Row],[Poverty_PercentagePoints]]&lt;=10%, 3, 2))</f>
        <v>3</v>
      </c>
      <c r="AD191" s="93" t="str">
        <f>DoNotChange[[#This Row],[Community]]</f>
        <v xml:space="preserve">Manley Hot Springs  </v>
      </c>
      <c r="AE191" s="84">
        <f>IF(DoNotChange[[#This Row],[FTE_PercentagePoints]]&lt;=30%,1, IF(DoNotChange[[#This Row],[FTE_PercentagePoints]]&gt;50%, 3, 2))</f>
        <v>3</v>
      </c>
      <c r="AF191" s="93" t="str">
        <f>DoNotChange[[#This Row],[Community]]</f>
        <v xml:space="preserve">Manley Hot Springs  </v>
      </c>
      <c r="AG191" s="86">
        <f>AVERAGE(DoNotChange[[#This Row],[SNAP_FCI]],DoNotChange[[#This Row],[Poverty_FCI]],DoNotChange[[#This Row],[FTE_FCI]])</f>
        <v>3</v>
      </c>
      <c r="AH191" s="112"/>
      <c r="AI191" s="86">
        <f>IF(DoNotChange[[#This Row],[Village_FCI]]&gt;2.5, 0.24, IF(DoNotChange[[#This Row],[Village_FCI]]&lt;=1.5, 0.06, 0.15))</f>
        <v>0.24</v>
      </c>
      <c r="AJ191" s="86">
        <f>IF(DoNotChange[[#This Row],[Village_FCI]]&gt;2.5, 0.15, IF(DoNotChange[[#This Row],[Village_FCI]]&lt;=1.5, "FALSE", 0.06))</f>
        <v>0.15</v>
      </c>
      <c r="AK191" s="115">
        <f>(1/DoNotChange[[#This Row],[IQ1_Average]]+1/DoNotChange[[#This Row],[IQ2_Average]]+1/DoNotChange[[#This Row],[IQ3_Average]])</f>
        <v>4.2051168470467307E-5</v>
      </c>
      <c r="AL19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191" s="84">
        <f>ROUND(DoNotChange[[#This Row],[MediumBurden
Threshold_Calc]],1)</f>
        <v>475.6</v>
      </c>
      <c r="AN191" s="88">
        <f>(DoNotChange[[#This Row],[3RI_Calculation
Medium]]/DoNotChange[[#This Row],[Y = 1/IQ1+1/IQ2+1/IQ3]])/12</f>
        <v>475.61104072639682</v>
      </c>
      <c r="AO191" s="88">
        <f>DoNotChange[[#This Row],[MediumBurden
Threshold_Calc]]*12</f>
        <v>5707.3324887167619</v>
      </c>
      <c r="AP191" s="137">
        <f>DoNotChange[[#This Row],[LowBurden
Annual]]/12</f>
        <v>297.25690045399801</v>
      </c>
      <c r="AQ191" s="88">
        <f>(DoNotChange[[#This Row],[3RI_Calculation
Low]]/DoNotChange[[#This Row],[Y = 1/IQ1+1/IQ2+1/IQ3]])</f>
        <v>3567.0828054479762</v>
      </c>
      <c r="AR191" s="95"/>
      <c r="AS191" s="93" t="str">
        <f>Table1422[[#This Row],[Community]]</f>
        <v xml:space="preserve">Manley Hot Springs  </v>
      </c>
      <c r="AT191" s="87">
        <f>Table1422[[#This Row],[IQ1_Average]]</f>
        <v>52708.25</v>
      </c>
      <c r="AU191" s="93" t="str">
        <f>DoNotChange[[#This Row],[Community]]</f>
        <v xml:space="preserve">Manley Hot Springs  </v>
      </c>
      <c r="AV191" s="96">
        <f>Table1422[[#This Row],[IQ2_Average]]</f>
        <v>63508.2</v>
      </c>
      <c r="AW191" s="93" t="str">
        <f>DoNotChange[[#This Row],[Community]]</f>
        <v xml:space="preserve">Manley Hot Springs  </v>
      </c>
      <c r="AX191" s="97">
        <f>Table1422[[#This Row],[IQ3_Average]]</f>
        <v>136373.4</v>
      </c>
      <c r="AY191" s="93" t="str">
        <f>DoNotChange[[#This Row],[Community]]</f>
        <v xml:space="preserve">Manley Hot Springs  </v>
      </c>
      <c r="AZ191" s="89">
        <f>Table1422[[#This Row],[SNAP_Average 
(Percentage Points)]]/100</f>
        <v>0</v>
      </c>
      <c r="BA191" s="98" t="str">
        <f>DoNotChange[[#This Row],[Community]]</f>
        <v xml:space="preserve">Manley Hot Springs  </v>
      </c>
      <c r="BB191" s="89">
        <f>Table1422[[#This Row],[Poverty_Average
(Percentage Points)]]/100</f>
        <v>0</v>
      </c>
      <c r="BC191" s="98" t="str">
        <f>DoNotChange[[#This Row],[Community]]</f>
        <v xml:space="preserve">Manley Hot Springs  </v>
      </c>
      <c r="BD191" s="89">
        <f>Table1422[[#This Row],[Full Time Employment_Average
(Percentage Points)]]/100</f>
        <v>0.71820000000000006</v>
      </c>
    </row>
    <row r="192" spans="1:56" s="99" customFormat="1" x14ac:dyDescent="0.25">
      <c r="A192" s="93" t="str">
        <f>DoNotChange[[#This Row],[Community]]</f>
        <v xml:space="preserve">Manokotak </v>
      </c>
      <c r="B19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92" s="93" t="str">
        <f>DoNotChange[[#This Row],[Community]]</f>
        <v xml:space="preserve">Manokotak </v>
      </c>
      <c r="D192" s="109">
        <f>IFERROR(DoNotChange[[#This Row],[Medium Burden Threshold]],"Cannot Calculate")</f>
        <v>55.4</v>
      </c>
      <c r="E192" s="118" t="str">
        <f>DoNotChange[[#This Row],[Community]]</f>
        <v xml:space="preserve">Manokotak </v>
      </c>
      <c r="F192" s="109">
        <f>IFERROR(DoNotChange[[#This Row],[MediumBurden
Annual]], "Cannot Calculate")</f>
        <v>665.35785076185857</v>
      </c>
      <c r="G192" s="93" t="str">
        <f>DoNotChange[[#This Row],[Community]]</f>
        <v xml:space="preserve">Manokotak </v>
      </c>
      <c r="H192" s="140" t="str">
        <f>IFERROR(DoNotChange[[#This Row],[LowBurden
Threshold]],"Any fee will be at least a medium burden")</f>
        <v>Any fee will be at least a medium burden</v>
      </c>
      <c r="I192" s="118" t="str">
        <f>DoNotChange[[#This Row],[Community]]</f>
        <v xml:space="preserve">Manokotak </v>
      </c>
      <c r="J192" s="109" t="str">
        <f>IFERROR(DoNotChange[[#This Row],[LowBurden
Annual]], "Any fee will be at least a medium burden")</f>
        <v>Any fee will be at least a medium burden</v>
      </c>
      <c r="K192" s="93" t="str">
        <f>DoNotChange[[#This Row],[Community]]</f>
        <v xml:space="preserve">Manokotak </v>
      </c>
      <c r="L192" s="102">
        <f>Table1422[[#This Row],[Monthly Fees]]</f>
        <v>80</v>
      </c>
      <c r="M192" s="93" t="str">
        <f>DoNotChange[[#This Row],[Community]]</f>
        <v xml:space="preserve">Manokotak </v>
      </c>
      <c r="N192" s="102">
        <f>DoNotChange[[#This Row],[Monthly_Fees]]*12</f>
        <v>960</v>
      </c>
      <c r="O192" s="93" t="str">
        <f>DoNotChange[[#This Row],[Community]]</f>
        <v xml:space="preserve">Manokotak </v>
      </c>
      <c r="P192" s="94" t="str">
        <f>Table1422[[#This Row],[Notes]]</f>
        <v>This is the reported user fee for combined water and sewer services.</v>
      </c>
      <c r="Q192" s="95"/>
      <c r="R192" s="93" t="str">
        <f>DoNotChange[[#This Row],[Community]]</f>
        <v xml:space="preserve">Manokotak </v>
      </c>
      <c r="S192" s="85">
        <f>IF(DoNotChange[[#This Row],[Annual_Fees]]/DoNotChange[[#This Row],[IQ1_Average]]&gt;0, DoNotChange[[#This Row],[Annual_Fees]]/DoNotChange[[#This Row],[IQ1_Average]], "Do not know fees")</f>
        <v>4.6571647569057018E-2</v>
      </c>
      <c r="T192" s="93" t="str">
        <f>DoNotChange[[#This Row],[Community]]</f>
        <v xml:space="preserve">Manokotak </v>
      </c>
      <c r="U192" s="85">
        <f>IF(DoNotChange[[#This Row],[Annual_Fees]]/DoNotChange[[#This Row],[IQ2_Average]]&gt;0, DoNotChange[[#This Row],[Annual_Fees]]/DoNotChange[[#This Row],[IQ2_Average]], "Do not know fees")</f>
        <v>2.488981073373088E-2</v>
      </c>
      <c r="V192" s="93" t="str">
        <f>DoNotChange[[#This Row],[Community]]</f>
        <v xml:space="preserve">Manokotak </v>
      </c>
      <c r="W192" s="85">
        <f>IF(DoNotChange[[#This Row],[Annual_Fees]]/DoNotChange[[#This Row],[IQ3_Average]]&gt;0,DoNotChange[[#This Row],[Annual_Fees]]/DoNotChange[[#This Row],[IQ3_Average]], "Do not know fees")</f>
        <v>1.5108497900548312E-2</v>
      </c>
      <c r="X192" s="93" t="str">
        <f>DoNotChange[[#This Row],[Community]]</f>
        <v xml:space="preserve">Manokotak </v>
      </c>
      <c r="Y192" s="85">
        <f>IFERROR(AVERAGE(DoNotChange[[#This Row],[RI_IQ1]],DoNotChange[[#This Row],[RI_IQ2]],DoNotChange[[#This Row],[RI_IQ3]]),"ERROR")</f>
        <v>2.8856652067778737E-2</v>
      </c>
      <c r="Z192" s="93" t="str">
        <f>DoNotChange[[#This Row],[Community]]</f>
        <v xml:space="preserve">Manokotak </v>
      </c>
      <c r="AA192" s="84">
        <f>IF(DoNotChange[[#This Row],[SNAP_PercentagePoints]]&gt;20%,1, IF(DoNotChange[[#This Row],[SNAP_PercentagePoints]]&lt;=10%, 3, 2))</f>
        <v>1</v>
      </c>
      <c r="AB192" s="93" t="str">
        <f>DoNotChange[[#This Row],[Community]]</f>
        <v xml:space="preserve">Manokotak </v>
      </c>
      <c r="AC192" s="84">
        <f>IF(DoNotChange[[#This Row],[Poverty_PercentagePoints]]&gt;20%,1, IF(DoNotChange[[#This Row],[Poverty_PercentagePoints]]&lt;=10%, 3, 2))</f>
        <v>1</v>
      </c>
      <c r="AD192" s="93" t="str">
        <f>DoNotChange[[#This Row],[Community]]</f>
        <v xml:space="preserve">Manokotak </v>
      </c>
      <c r="AE192" s="84">
        <f>IF(DoNotChange[[#This Row],[FTE_PercentagePoints]]&lt;=30%,1, IF(DoNotChange[[#This Row],[FTE_PercentagePoints]]&gt;50%, 3, 2))</f>
        <v>1</v>
      </c>
      <c r="AF192" s="93" t="str">
        <f>DoNotChange[[#This Row],[Community]]</f>
        <v xml:space="preserve">Manokotak </v>
      </c>
      <c r="AG192" s="86">
        <f>AVERAGE(DoNotChange[[#This Row],[SNAP_FCI]],DoNotChange[[#This Row],[Poverty_FCI]],DoNotChange[[#This Row],[FTE_FCI]])</f>
        <v>1</v>
      </c>
      <c r="AH192" s="112"/>
      <c r="AI192" s="86">
        <f>IF(DoNotChange[[#This Row],[Village_FCI]]&gt;2.5, 0.24, IF(DoNotChange[[#This Row],[Village_FCI]]&lt;=1.5, 0.06, 0.15))</f>
        <v>0.06</v>
      </c>
      <c r="AJ192" s="86" t="str">
        <f>IF(DoNotChange[[#This Row],[Village_FCI]]&gt;2.5, 0.15, IF(DoNotChange[[#This Row],[Village_FCI]]&lt;=1.5, "FALSE", 0.06))</f>
        <v>FALSE</v>
      </c>
      <c r="AK192" s="115">
        <f>(1/DoNotChange[[#This Row],[IQ1_Average]]+1/DoNotChange[[#This Row],[IQ2_Average]]+1/DoNotChange[[#This Row],[IQ3_Average]])</f>
        <v>9.0177037711808544E-5</v>
      </c>
      <c r="AL19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2" s="84">
        <f>ROUND(DoNotChange[[#This Row],[MediumBurden
Threshold_Calc]],1)</f>
        <v>55.4</v>
      </c>
      <c r="AN192" s="88">
        <f>(DoNotChange[[#This Row],[3RI_Calculation
Medium]]/DoNotChange[[#This Row],[Y = 1/IQ1+1/IQ2+1/IQ3]])/12</f>
        <v>55.446487563488212</v>
      </c>
      <c r="AO192" s="88">
        <f>DoNotChange[[#This Row],[MediumBurden
Threshold_Calc]]*12</f>
        <v>665.35785076185857</v>
      </c>
      <c r="AP192" s="137" t="e">
        <f>DoNotChange[[#This Row],[LowBurden
Annual]]/12</f>
        <v>#VALUE!</v>
      </c>
      <c r="AQ192" s="88" t="e">
        <f>(DoNotChange[[#This Row],[3RI_Calculation
Low]]/DoNotChange[[#This Row],[Y = 1/IQ1+1/IQ2+1/IQ3]])</f>
        <v>#VALUE!</v>
      </c>
      <c r="AR192" s="95"/>
      <c r="AS192" s="93" t="str">
        <f>Table1422[[#This Row],[Community]]</f>
        <v xml:space="preserve">Manokotak </v>
      </c>
      <c r="AT192" s="87">
        <f>Table1422[[#This Row],[IQ1_Average]]</f>
        <v>20613.400000000001</v>
      </c>
      <c r="AU192" s="93" t="str">
        <f>DoNotChange[[#This Row],[Community]]</f>
        <v xml:space="preserve">Manokotak </v>
      </c>
      <c r="AV192" s="96">
        <f>Table1422[[#This Row],[IQ2_Average]]</f>
        <v>38570</v>
      </c>
      <c r="AW192" s="93" t="str">
        <f>DoNotChange[[#This Row],[Community]]</f>
        <v xml:space="preserve">Manokotak </v>
      </c>
      <c r="AX192" s="97">
        <f>Table1422[[#This Row],[IQ3_Average]]</f>
        <v>63540.4</v>
      </c>
      <c r="AY192" s="93" t="str">
        <f>DoNotChange[[#This Row],[Community]]</f>
        <v xml:space="preserve">Manokotak </v>
      </c>
      <c r="AZ192" s="89">
        <f>Table1422[[#This Row],[SNAP_Average 
(Percentage Points)]]/100</f>
        <v>0.52800000000000002</v>
      </c>
      <c r="BA192" s="98" t="str">
        <f>DoNotChange[[#This Row],[Community]]</f>
        <v xml:space="preserve">Manokotak </v>
      </c>
      <c r="BB192" s="89">
        <f>Table1422[[#This Row],[Poverty_Average
(Percentage Points)]]/100</f>
        <v>0.2868</v>
      </c>
      <c r="BC192" s="98" t="str">
        <f>DoNotChange[[#This Row],[Community]]</f>
        <v xml:space="preserve">Manokotak </v>
      </c>
      <c r="BD192" s="89">
        <f>Table1422[[#This Row],[Full Time Employment_Average
(Percentage Points)]]/100</f>
        <v>0.19440000000000002</v>
      </c>
    </row>
    <row r="193" spans="1:56" s="99" customFormat="1" x14ac:dyDescent="0.25">
      <c r="A193" s="93" t="str">
        <f>DoNotChange[[#This Row],[Community]]</f>
        <v xml:space="preserve">Marshall </v>
      </c>
      <c r="B19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93" s="93" t="str">
        <f>DoNotChange[[#This Row],[Community]]</f>
        <v xml:space="preserve">Marshall </v>
      </c>
      <c r="D193" s="109">
        <f>IFERROR(DoNotChange[[#This Row],[Medium Burden Threshold]],"Cannot Calculate")</f>
        <v>62.7</v>
      </c>
      <c r="E193" s="118" t="str">
        <f>DoNotChange[[#This Row],[Community]]</f>
        <v xml:space="preserve">Marshall </v>
      </c>
      <c r="F193" s="109">
        <f>IFERROR(DoNotChange[[#This Row],[MediumBurden
Annual]], "Cannot Calculate")</f>
        <v>752.76933627098333</v>
      </c>
      <c r="G193" s="93" t="str">
        <f>DoNotChange[[#This Row],[Community]]</f>
        <v xml:space="preserve">Marshall </v>
      </c>
      <c r="H193" s="140" t="str">
        <f>IFERROR(DoNotChange[[#This Row],[LowBurden
Threshold]],"Any fee will be at least a medium burden")</f>
        <v>Any fee will be at least a medium burden</v>
      </c>
      <c r="I193" s="118" t="str">
        <f>DoNotChange[[#This Row],[Community]]</f>
        <v xml:space="preserve">Marshall </v>
      </c>
      <c r="J193" s="109" t="str">
        <f>IFERROR(DoNotChange[[#This Row],[LowBurden
Annual]], "Any fee will be at least a medium burden")</f>
        <v>Any fee will be at least a medium burden</v>
      </c>
      <c r="K193" s="93" t="str">
        <f>DoNotChange[[#This Row],[Community]]</f>
        <v xml:space="preserve">Marshall </v>
      </c>
      <c r="L193" s="102">
        <f>Table1422[[#This Row],[Monthly Fees]]</f>
        <v>100</v>
      </c>
      <c r="M193" s="93" t="str">
        <f>DoNotChange[[#This Row],[Community]]</f>
        <v xml:space="preserve">Marshall </v>
      </c>
      <c r="N193" s="102">
        <f>DoNotChange[[#This Row],[Monthly_Fees]]*12</f>
        <v>1200</v>
      </c>
      <c r="O193" s="93" t="str">
        <f>DoNotChange[[#This Row],[Community]]</f>
        <v xml:space="preserve">Marshall </v>
      </c>
      <c r="P193" s="94" t="str">
        <f>Table1422[[#This Row],[Notes]]</f>
        <v>This is the reported user fee for combined water and sewer services.</v>
      </c>
      <c r="Q193" s="95"/>
      <c r="R193" s="93" t="str">
        <f>DoNotChange[[#This Row],[Community]]</f>
        <v xml:space="preserve">Marshall </v>
      </c>
      <c r="S193" s="85">
        <f>IF(DoNotChange[[#This Row],[Annual_Fees]]/DoNotChange[[#This Row],[IQ1_Average]]&gt;0, DoNotChange[[#This Row],[Annual_Fees]]/DoNotChange[[#This Row],[IQ1_Average]], "Do not know fees")</f>
        <v>4.2939341024246409E-2</v>
      </c>
      <c r="T193" s="93" t="str">
        <f>DoNotChange[[#This Row],[Community]]</f>
        <v xml:space="preserve">Marshall </v>
      </c>
      <c r="U193" s="85">
        <f>IF(DoNotChange[[#This Row],[Annual_Fees]]/DoNotChange[[#This Row],[IQ2_Average]]&gt;0, DoNotChange[[#This Row],[Annual_Fees]]/DoNotChange[[#This Row],[IQ2_Average]], "Do not know fees")</f>
        <v>3.0742902232447081E-2</v>
      </c>
      <c r="V193" s="93" t="str">
        <f>DoNotChange[[#This Row],[Community]]</f>
        <v xml:space="preserve">Marshall </v>
      </c>
      <c r="W193" s="85">
        <f>IF(DoNotChange[[#This Row],[Annual_Fees]]/DoNotChange[[#This Row],[IQ3_Average]]&gt;0,DoNotChange[[#This Row],[Annual_Fees]]/DoNotChange[[#This Row],[IQ3_Average]], "Do not know fees")</f>
        <v>2.1964585766216269E-2</v>
      </c>
      <c r="X193" s="93" t="str">
        <f>DoNotChange[[#This Row],[Community]]</f>
        <v xml:space="preserve">Marshall </v>
      </c>
      <c r="Y193" s="85">
        <f>IFERROR(AVERAGE(DoNotChange[[#This Row],[RI_IQ1]],DoNotChange[[#This Row],[RI_IQ2]],DoNotChange[[#This Row],[RI_IQ3]]),"ERROR")</f>
        <v>3.188227634096992E-2</v>
      </c>
      <c r="Z193" s="93" t="str">
        <f>DoNotChange[[#This Row],[Community]]</f>
        <v xml:space="preserve">Marshall </v>
      </c>
      <c r="AA193" s="84">
        <f>IF(DoNotChange[[#This Row],[SNAP_PercentagePoints]]&gt;20%,1, IF(DoNotChange[[#This Row],[SNAP_PercentagePoints]]&lt;=10%, 3, 2))</f>
        <v>1</v>
      </c>
      <c r="AB193" s="93" t="str">
        <f>DoNotChange[[#This Row],[Community]]</f>
        <v xml:space="preserve">Marshall </v>
      </c>
      <c r="AC193" s="84">
        <f>IF(DoNotChange[[#This Row],[Poverty_PercentagePoints]]&gt;20%,1, IF(DoNotChange[[#This Row],[Poverty_PercentagePoints]]&lt;=10%, 3, 2))</f>
        <v>1</v>
      </c>
      <c r="AD193" s="93" t="str">
        <f>DoNotChange[[#This Row],[Community]]</f>
        <v xml:space="preserve">Marshall </v>
      </c>
      <c r="AE193" s="84">
        <f>IF(DoNotChange[[#This Row],[FTE_PercentagePoints]]&lt;=30%,1, IF(DoNotChange[[#This Row],[FTE_PercentagePoints]]&gt;50%, 3, 2))</f>
        <v>1</v>
      </c>
      <c r="AF193" s="93" t="str">
        <f>DoNotChange[[#This Row],[Community]]</f>
        <v xml:space="preserve">Marshall </v>
      </c>
      <c r="AG193" s="86">
        <f>AVERAGE(DoNotChange[[#This Row],[SNAP_FCI]],DoNotChange[[#This Row],[Poverty_FCI]],DoNotChange[[#This Row],[FTE_FCI]])</f>
        <v>1</v>
      </c>
      <c r="AH193" s="112"/>
      <c r="AI193" s="86">
        <f>IF(DoNotChange[[#This Row],[Village_FCI]]&gt;2.5, 0.24, IF(DoNotChange[[#This Row],[Village_FCI]]&lt;=1.5, 0.06, 0.15))</f>
        <v>0.06</v>
      </c>
      <c r="AJ193" s="86" t="str">
        <f>IF(DoNotChange[[#This Row],[Village_FCI]]&gt;2.5, 0.15, IF(DoNotChange[[#This Row],[Village_FCI]]&lt;=1.5, "FALSE", 0.06))</f>
        <v>FALSE</v>
      </c>
      <c r="AK193" s="115">
        <f>(1/DoNotChange[[#This Row],[IQ1_Average]]+1/DoNotChange[[#This Row],[IQ2_Average]]+1/DoNotChange[[#This Row],[IQ3_Average]])</f>
        <v>7.9705690852424797E-5</v>
      </c>
      <c r="AL19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3" s="84">
        <f>ROUND(DoNotChange[[#This Row],[MediumBurden
Threshold_Calc]],1)</f>
        <v>62.7</v>
      </c>
      <c r="AN193" s="88">
        <f>(DoNotChange[[#This Row],[3RI_Calculation
Medium]]/DoNotChange[[#This Row],[Y = 1/IQ1+1/IQ2+1/IQ3]])/12</f>
        <v>62.730778022581944</v>
      </c>
      <c r="AO193" s="88">
        <f>DoNotChange[[#This Row],[MediumBurden
Threshold_Calc]]*12</f>
        <v>752.76933627098333</v>
      </c>
      <c r="AP193" s="137" t="e">
        <f>DoNotChange[[#This Row],[LowBurden
Annual]]/12</f>
        <v>#VALUE!</v>
      </c>
      <c r="AQ193" s="88" t="e">
        <f>(DoNotChange[[#This Row],[3RI_Calculation
Low]]/DoNotChange[[#This Row],[Y = 1/IQ1+1/IQ2+1/IQ3]])</f>
        <v>#VALUE!</v>
      </c>
      <c r="AR193" s="95"/>
      <c r="AS193" s="93" t="str">
        <f>Table1422[[#This Row],[Community]]</f>
        <v xml:space="preserve">Marshall </v>
      </c>
      <c r="AT193" s="87">
        <f>Table1422[[#This Row],[IQ1_Average]]</f>
        <v>27946.400000000001</v>
      </c>
      <c r="AU193" s="93" t="str">
        <f>DoNotChange[[#This Row],[Community]]</f>
        <v xml:space="preserve">Marshall </v>
      </c>
      <c r="AV193" s="96">
        <f>Table1422[[#This Row],[IQ2_Average]]</f>
        <v>39033.4</v>
      </c>
      <c r="AW193" s="93" t="str">
        <f>DoNotChange[[#This Row],[Community]]</f>
        <v xml:space="preserve">Marshall </v>
      </c>
      <c r="AX193" s="97">
        <f>Table1422[[#This Row],[IQ3_Average]]</f>
        <v>54633.4</v>
      </c>
      <c r="AY193" s="93" t="str">
        <f>DoNotChange[[#This Row],[Community]]</f>
        <v xml:space="preserve">Marshall </v>
      </c>
      <c r="AZ193" s="89">
        <f>Table1422[[#This Row],[SNAP_Average 
(Percentage Points)]]/100</f>
        <v>0.5895999999999999</v>
      </c>
      <c r="BA193" s="98" t="str">
        <f>DoNotChange[[#This Row],[Community]]</f>
        <v xml:space="preserve">Marshall </v>
      </c>
      <c r="BB193" s="89">
        <f>Table1422[[#This Row],[Poverty_Average
(Percentage Points)]]/100</f>
        <v>0.43280000000000002</v>
      </c>
      <c r="BC193" s="98" t="str">
        <f>DoNotChange[[#This Row],[Community]]</f>
        <v xml:space="preserve">Marshall </v>
      </c>
      <c r="BD193" s="89">
        <f>Table1422[[#This Row],[Full Time Employment_Average
(Percentage Points)]]/100</f>
        <v>0.23039999999999999</v>
      </c>
    </row>
    <row r="194" spans="1:56" s="99" customFormat="1" x14ac:dyDescent="0.25">
      <c r="A194" s="93" t="str">
        <f>DoNotChange[[#This Row],[Community]]</f>
        <v xml:space="preserve">McCarthy  </v>
      </c>
      <c r="B19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4" s="93" t="str">
        <f>DoNotChange[[#This Row],[Community]]</f>
        <v xml:space="preserve">McCarthy  </v>
      </c>
      <c r="D194" s="109" t="str">
        <f>IFERROR(DoNotChange[[#This Row],[Medium Burden Threshold]],"Cannot Calculate")</f>
        <v>Cannot Calculate</v>
      </c>
      <c r="E194" s="118" t="str">
        <f>DoNotChange[[#This Row],[Community]]</f>
        <v xml:space="preserve">McCarthy  </v>
      </c>
      <c r="F194" s="109" t="str">
        <f>IFERROR(DoNotChange[[#This Row],[MediumBurden
Annual]], "Cannot Calculate")</f>
        <v>Cannot Calculate</v>
      </c>
      <c r="G194" s="93" t="str">
        <f>DoNotChange[[#This Row],[Community]]</f>
        <v xml:space="preserve">McCarthy  </v>
      </c>
      <c r="H194" s="140" t="str">
        <f>IFERROR(DoNotChange[[#This Row],[LowBurden
Threshold]],"Any fee will be at least a medium burden")</f>
        <v>Any fee will be at least a medium burden</v>
      </c>
      <c r="I194" s="118" t="str">
        <f>DoNotChange[[#This Row],[Community]]</f>
        <v xml:space="preserve">McCarthy  </v>
      </c>
      <c r="J194" s="109" t="str">
        <f>IFERROR(DoNotChange[[#This Row],[LowBurden
Annual]], "Any fee will be at least a medium burden")</f>
        <v>Any fee will be at least a medium burden</v>
      </c>
      <c r="K194" s="93" t="str">
        <f>DoNotChange[[#This Row],[Community]]</f>
        <v xml:space="preserve">McCarthy  </v>
      </c>
      <c r="L194" s="102">
        <f>Table1422[[#This Row],[Monthly Fees]]</f>
        <v>0</v>
      </c>
      <c r="M194" s="93" t="str">
        <f>DoNotChange[[#This Row],[Community]]</f>
        <v xml:space="preserve">McCarthy  </v>
      </c>
      <c r="N194" s="102">
        <f>DoNotChange[[#This Row],[Monthly_Fees]]*12</f>
        <v>0</v>
      </c>
      <c r="O194" s="93" t="str">
        <f>DoNotChange[[#This Row],[Community]]</f>
        <v xml:space="preserve">McCarthy  </v>
      </c>
      <c r="P194" s="94" t="str">
        <f>Table1422[[#This Row],[Notes]]</f>
        <v>The water and sewer charges are unknown</v>
      </c>
      <c r="Q194" s="95"/>
      <c r="R194" s="93" t="str">
        <f>DoNotChange[[#This Row],[Community]]</f>
        <v xml:space="preserve">McCarthy  </v>
      </c>
      <c r="S194" s="85" t="str">
        <f>IF(DoNotChange[[#This Row],[Annual_Fees]]/DoNotChange[[#This Row],[IQ1_Average]]&gt;0, DoNotChange[[#This Row],[Annual_Fees]]/DoNotChange[[#This Row],[IQ1_Average]], "Do not know fees")</f>
        <v>Do not know fees</v>
      </c>
      <c r="T194" s="93" t="str">
        <f>DoNotChange[[#This Row],[Community]]</f>
        <v xml:space="preserve">McCarthy  </v>
      </c>
      <c r="U194" s="85" t="e">
        <f>IF(DoNotChange[[#This Row],[Annual_Fees]]/DoNotChange[[#This Row],[IQ2_Average]]&gt;0, DoNotChange[[#This Row],[Annual_Fees]]/DoNotChange[[#This Row],[IQ2_Average]], "Do not know fees")</f>
        <v>#DIV/0!</v>
      </c>
      <c r="V194" s="93" t="str">
        <f>DoNotChange[[#This Row],[Community]]</f>
        <v xml:space="preserve">McCarthy  </v>
      </c>
      <c r="W194" s="85" t="e">
        <f>IF(DoNotChange[[#This Row],[Annual_Fees]]/DoNotChange[[#This Row],[IQ3_Average]]&gt;0,DoNotChange[[#This Row],[Annual_Fees]]/DoNotChange[[#This Row],[IQ3_Average]], "Do not know fees")</f>
        <v>#DIV/0!</v>
      </c>
      <c r="X194" s="93" t="str">
        <f>DoNotChange[[#This Row],[Community]]</f>
        <v xml:space="preserve">McCarthy  </v>
      </c>
      <c r="Y194" s="85" t="str">
        <f>IFERROR(AVERAGE(DoNotChange[[#This Row],[RI_IQ1]],DoNotChange[[#This Row],[RI_IQ2]],DoNotChange[[#This Row],[RI_IQ3]]),"ERROR")</f>
        <v>ERROR</v>
      </c>
      <c r="Z194" s="93" t="str">
        <f>DoNotChange[[#This Row],[Community]]</f>
        <v xml:space="preserve">McCarthy  </v>
      </c>
      <c r="AA194" s="84" t="e">
        <f>IF(DoNotChange[[#This Row],[SNAP_PercentagePoints]]&gt;20%,1, IF(DoNotChange[[#This Row],[SNAP_PercentagePoints]]&lt;=10%, 3, 2))</f>
        <v>#DIV/0!</v>
      </c>
      <c r="AB194" s="93" t="str">
        <f>DoNotChange[[#This Row],[Community]]</f>
        <v xml:space="preserve">McCarthy  </v>
      </c>
      <c r="AC194" s="84" t="e">
        <f>IF(DoNotChange[[#This Row],[Poverty_PercentagePoints]]&gt;20%,1, IF(DoNotChange[[#This Row],[Poverty_PercentagePoints]]&lt;=10%, 3, 2))</f>
        <v>#DIV/0!</v>
      </c>
      <c r="AD194" s="93" t="str">
        <f>DoNotChange[[#This Row],[Community]]</f>
        <v xml:space="preserve">McCarthy  </v>
      </c>
      <c r="AE194" s="84">
        <f>IF(DoNotChange[[#This Row],[FTE_PercentagePoints]]&lt;=30%,1, IF(DoNotChange[[#This Row],[FTE_PercentagePoints]]&gt;50%, 3, 2))</f>
        <v>3</v>
      </c>
      <c r="AF194" s="93" t="str">
        <f>DoNotChange[[#This Row],[Community]]</f>
        <v xml:space="preserve">McCarthy  </v>
      </c>
      <c r="AG194" s="86" t="e">
        <f>AVERAGE(DoNotChange[[#This Row],[SNAP_FCI]],DoNotChange[[#This Row],[Poverty_FCI]],DoNotChange[[#This Row],[FTE_FCI]])</f>
        <v>#DIV/0!</v>
      </c>
      <c r="AH194" s="112"/>
      <c r="AI194" s="86" t="e">
        <f>IF(DoNotChange[[#This Row],[Village_FCI]]&gt;2.5, 0.24, IF(DoNotChange[[#This Row],[Village_FCI]]&lt;=1.5, 0.06, 0.15))</f>
        <v>#DIV/0!</v>
      </c>
      <c r="AJ194" s="86" t="e">
        <f>IF(DoNotChange[[#This Row],[Village_FCI]]&gt;2.5, 0.15, IF(DoNotChange[[#This Row],[Village_FCI]]&lt;=1.5, "FALSE", 0.06))</f>
        <v>#DIV/0!</v>
      </c>
      <c r="AK194" s="115" t="e">
        <f>(1/DoNotChange[[#This Row],[IQ1_Average]]+1/DoNotChange[[#This Row],[IQ2_Average]]+1/DoNotChange[[#This Row],[IQ3_Average]])</f>
        <v>#DIV/0!</v>
      </c>
      <c r="AL194"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194" s="84" t="e">
        <f>ROUND(DoNotChange[[#This Row],[MediumBurden
Threshold_Calc]],1)</f>
        <v>#DIV/0!</v>
      </c>
      <c r="AN194" s="88" t="e">
        <f>(DoNotChange[[#This Row],[3RI_Calculation
Medium]]/DoNotChange[[#This Row],[Y = 1/IQ1+1/IQ2+1/IQ3]])/12</f>
        <v>#DIV/0!</v>
      </c>
      <c r="AO194" s="88" t="e">
        <f>DoNotChange[[#This Row],[MediumBurden
Threshold_Calc]]*12</f>
        <v>#DIV/0!</v>
      </c>
      <c r="AP194" s="137" t="e">
        <f>DoNotChange[[#This Row],[LowBurden
Annual]]/12</f>
        <v>#DIV/0!</v>
      </c>
      <c r="AQ194" s="88" t="e">
        <f>(DoNotChange[[#This Row],[3RI_Calculation
Low]]/DoNotChange[[#This Row],[Y = 1/IQ1+1/IQ2+1/IQ3]])</f>
        <v>#DIV/0!</v>
      </c>
      <c r="AR194" s="95"/>
      <c r="AS194" s="93" t="str">
        <f>Table1422[[#This Row],[Community]]</f>
        <v xml:space="preserve">McCarthy  </v>
      </c>
      <c r="AT194" s="87">
        <f>Table1422[[#This Row],[IQ1_Average]]</f>
        <v>19400</v>
      </c>
      <c r="AU194" s="93" t="str">
        <f>DoNotChange[[#This Row],[Community]]</f>
        <v xml:space="preserve">McCarthy  </v>
      </c>
      <c r="AV194" s="96" t="e">
        <f>Table1422[[#This Row],[IQ2_Average]]</f>
        <v>#DIV/0!</v>
      </c>
      <c r="AW194" s="93" t="str">
        <f>DoNotChange[[#This Row],[Community]]</f>
        <v xml:space="preserve">McCarthy  </v>
      </c>
      <c r="AX194" s="97" t="e">
        <f>Table1422[[#This Row],[IQ3_Average]]</f>
        <v>#DIV/0!</v>
      </c>
      <c r="AY194" s="93" t="str">
        <f>DoNotChange[[#This Row],[Community]]</f>
        <v xml:space="preserve">McCarthy  </v>
      </c>
      <c r="AZ194" s="89" t="e">
        <f>Table1422[[#This Row],[SNAP_Average 
(Percentage Points)]]/100</f>
        <v>#DIV/0!</v>
      </c>
      <c r="BA194" s="98" t="str">
        <f>DoNotChange[[#This Row],[Community]]</f>
        <v xml:space="preserve">McCarthy  </v>
      </c>
      <c r="BB194" s="89" t="e">
        <f>Table1422[[#This Row],[Poverty_Average
(Percentage Points)]]/100</f>
        <v>#DIV/0!</v>
      </c>
      <c r="BC194" s="98" t="str">
        <f>DoNotChange[[#This Row],[Community]]</f>
        <v xml:space="preserve">McCarthy  </v>
      </c>
      <c r="BD194" s="89">
        <f>Table1422[[#This Row],[Full Time Employment_Average
(Percentage Points)]]/100</f>
        <v>0.83333333333333326</v>
      </c>
    </row>
    <row r="195" spans="1:56" s="99" customFormat="1" x14ac:dyDescent="0.25">
      <c r="A195" s="93" t="str">
        <f>DoNotChange[[#This Row],[Community]]</f>
        <v xml:space="preserve">McGrath </v>
      </c>
      <c r="B19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195" s="93" t="str">
        <f>DoNotChange[[#This Row],[Community]]</f>
        <v xml:space="preserve">McGrath </v>
      </c>
      <c r="D195" s="109">
        <f>IFERROR(DoNotChange[[#This Row],[Medium Burden Threshold]],"Cannot Calculate")</f>
        <v>58.8</v>
      </c>
      <c r="E195" s="118" t="str">
        <f>DoNotChange[[#This Row],[Community]]</f>
        <v xml:space="preserve">McGrath </v>
      </c>
      <c r="F195" s="109">
        <f>IFERROR(DoNotChange[[#This Row],[MediumBurden
Annual]], "Cannot Calculate")</f>
        <v>705.76329709163065</v>
      </c>
      <c r="G195" s="93" t="str">
        <f>DoNotChange[[#This Row],[Community]]</f>
        <v xml:space="preserve">McGrath </v>
      </c>
      <c r="H195" s="140" t="str">
        <f>IFERROR(DoNotChange[[#This Row],[LowBurden
Threshold]],"Any fee will be at least a medium burden")</f>
        <v>Any fee will be at least a medium burden</v>
      </c>
      <c r="I195" s="118" t="str">
        <f>DoNotChange[[#This Row],[Community]]</f>
        <v xml:space="preserve">McGrath </v>
      </c>
      <c r="J195" s="109" t="str">
        <f>IFERROR(DoNotChange[[#This Row],[LowBurden
Annual]], "Any fee will be at least a medium burden")</f>
        <v>Any fee will be at least a medium burden</v>
      </c>
      <c r="K195" s="93" t="str">
        <f>DoNotChange[[#This Row],[Community]]</f>
        <v xml:space="preserve">McGrath </v>
      </c>
      <c r="L195" s="102">
        <f>Table1422[[#This Row],[Monthly Fees]]</f>
        <v>130</v>
      </c>
      <c r="M195" s="93" t="str">
        <f>DoNotChange[[#This Row],[Community]]</f>
        <v xml:space="preserve">McGrath </v>
      </c>
      <c r="N195" s="102">
        <f>DoNotChange[[#This Row],[Monthly_Fees]]*12</f>
        <v>1560</v>
      </c>
      <c r="O195" s="93" t="str">
        <f>DoNotChange[[#This Row],[Community]]</f>
        <v xml:space="preserve">McGrath </v>
      </c>
      <c r="P195" s="94" t="str">
        <f>Table1422[[#This Row],[Notes]]</f>
        <v>This is the reported user fee for combined water and sewer services.</v>
      </c>
      <c r="Q195" s="95"/>
      <c r="R195" s="93" t="str">
        <f>DoNotChange[[#This Row],[Community]]</f>
        <v xml:space="preserve">McGrath </v>
      </c>
      <c r="S195" s="85">
        <f>IF(DoNotChange[[#This Row],[Annual_Fees]]/DoNotChange[[#This Row],[IQ1_Average]]&gt;0, DoNotChange[[#This Row],[Annual_Fees]]/DoNotChange[[#This Row],[IQ1_Average]], "Do not know fees")</f>
        <v>6.7690705545430871E-2</v>
      </c>
      <c r="T195" s="93" t="str">
        <f>DoNotChange[[#This Row],[Community]]</f>
        <v xml:space="preserve">McGrath </v>
      </c>
      <c r="U195" s="85">
        <f>IF(DoNotChange[[#This Row],[Annual_Fees]]/DoNotChange[[#This Row],[IQ2_Average]]&gt;0, DoNotChange[[#This Row],[Annual_Fees]]/DoNotChange[[#This Row],[IQ2_Average]], "Do not know fees")</f>
        <v>3.8582536950198844E-2</v>
      </c>
      <c r="V195" s="93" t="str">
        <f>DoNotChange[[#This Row],[Community]]</f>
        <v xml:space="preserve">McGrath </v>
      </c>
      <c r="W195" s="85">
        <f>IF(DoNotChange[[#This Row],[Annual_Fees]]/DoNotChange[[#This Row],[IQ3_Average]]&gt;0,DoNotChange[[#This Row],[Annual_Fees]]/DoNotChange[[#This Row],[IQ3_Average]], "Do not know fees")</f>
        <v>2.6349125918419054E-2</v>
      </c>
      <c r="X195" s="93" t="str">
        <f>DoNotChange[[#This Row],[Community]]</f>
        <v xml:space="preserve">McGrath </v>
      </c>
      <c r="Y195" s="85">
        <f>IFERROR(AVERAGE(DoNotChange[[#This Row],[RI_IQ1]],DoNotChange[[#This Row],[RI_IQ2]],DoNotChange[[#This Row],[RI_IQ3]]),"ERROR")</f>
        <v>4.4207456138016264E-2</v>
      </c>
      <c r="Z195" s="93" t="str">
        <f>DoNotChange[[#This Row],[Community]]</f>
        <v xml:space="preserve">McGrath </v>
      </c>
      <c r="AA195" s="84">
        <f>IF(DoNotChange[[#This Row],[SNAP_PercentagePoints]]&gt;20%,1, IF(DoNotChange[[#This Row],[SNAP_PercentagePoints]]&lt;=10%, 3, 2))</f>
        <v>1</v>
      </c>
      <c r="AB195" s="93" t="str">
        <f>DoNotChange[[#This Row],[Community]]</f>
        <v xml:space="preserve">McGrath </v>
      </c>
      <c r="AC195" s="84">
        <f>IF(DoNotChange[[#This Row],[Poverty_PercentagePoints]]&gt;20%,1, IF(DoNotChange[[#This Row],[Poverty_PercentagePoints]]&lt;=10%, 3, 2))</f>
        <v>1</v>
      </c>
      <c r="AD195" s="93" t="str">
        <f>DoNotChange[[#This Row],[Community]]</f>
        <v xml:space="preserve">McGrath </v>
      </c>
      <c r="AE195" s="84">
        <f>IF(DoNotChange[[#This Row],[FTE_PercentagePoints]]&lt;=30%,1, IF(DoNotChange[[#This Row],[FTE_PercentagePoints]]&gt;50%, 3, 2))</f>
        <v>2</v>
      </c>
      <c r="AF195" s="93" t="str">
        <f>DoNotChange[[#This Row],[Community]]</f>
        <v xml:space="preserve">McGrath </v>
      </c>
      <c r="AG195" s="86">
        <f>AVERAGE(DoNotChange[[#This Row],[SNAP_FCI]],DoNotChange[[#This Row],[Poverty_FCI]],DoNotChange[[#This Row],[FTE_FCI]])</f>
        <v>1.3333333333333333</v>
      </c>
      <c r="AH195" s="112"/>
      <c r="AI195" s="86">
        <f>IF(DoNotChange[[#This Row],[Village_FCI]]&gt;2.5, 0.24, IF(DoNotChange[[#This Row],[Village_FCI]]&lt;=1.5, 0.06, 0.15))</f>
        <v>0.06</v>
      </c>
      <c r="AJ195" s="86" t="str">
        <f>IF(DoNotChange[[#This Row],[Village_FCI]]&gt;2.5, 0.15, IF(DoNotChange[[#This Row],[Village_FCI]]&lt;=1.5, "FALSE", 0.06))</f>
        <v>FALSE</v>
      </c>
      <c r="AK195" s="115">
        <f>(1/DoNotChange[[#This Row],[IQ1_Average]]+1/DoNotChange[[#This Row],[IQ2_Average]]+1/DoNotChange[[#This Row],[IQ3_Average]])</f>
        <v>8.5014338726954346E-5</v>
      </c>
      <c r="AL19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5" s="84">
        <f>ROUND(DoNotChange[[#This Row],[MediumBurden
Threshold_Calc]],1)</f>
        <v>58.8</v>
      </c>
      <c r="AN195" s="88">
        <f>(DoNotChange[[#This Row],[3RI_Calculation
Medium]]/DoNotChange[[#This Row],[Y = 1/IQ1+1/IQ2+1/IQ3]])/12</f>
        <v>58.813608090969218</v>
      </c>
      <c r="AO195" s="88">
        <f>DoNotChange[[#This Row],[MediumBurden
Threshold_Calc]]*12</f>
        <v>705.76329709163065</v>
      </c>
      <c r="AP195" s="137" t="e">
        <f>DoNotChange[[#This Row],[LowBurden
Annual]]/12</f>
        <v>#VALUE!</v>
      </c>
      <c r="AQ195" s="88" t="e">
        <f>(DoNotChange[[#This Row],[3RI_Calculation
Low]]/DoNotChange[[#This Row],[Y = 1/IQ1+1/IQ2+1/IQ3]])</f>
        <v>#VALUE!</v>
      </c>
      <c r="AR195" s="95"/>
      <c r="AS195" s="93" t="str">
        <f>Table1422[[#This Row],[Community]]</f>
        <v xml:space="preserve">McGrath </v>
      </c>
      <c r="AT195" s="87">
        <f>Table1422[[#This Row],[IQ1_Average]]</f>
        <v>23046</v>
      </c>
      <c r="AU195" s="93" t="str">
        <f>DoNotChange[[#This Row],[Community]]</f>
        <v xml:space="preserve">McGrath </v>
      </c>
      <c r="AV195" s="96">
        <f>Table1422[[#This Row],[IQ2_Average]]</f>
        <v>40432.800000000003</v>
      </c>
      <c r="AW195" s="93" t="str">
        <f>DoNotChange[[#This Row],[Community]]</f>
        <v xml:space="preserve">McGrath </v>
      </c>
      <c r="AX195" s="97">
        <f>Table1422[[#This Row],[IQ3_Average]]</f>
        <v>59205</v>
      </c>
      <c r="AY195" s="93" t="str">
        <f>DoNotChange[[#This Row],[Community]]</f>
        <v xml:space="preserve">McGrath </v>
      </c>
      <c r="AZ195" s="89">
        <f>Table1422[[#This Row],[SNAP_Average 
(Percentage Points)]]/100</f>
        <v>0.23959999999999998</v>
      </c>
      <c r="BA195" s="98" t="str">
        <f>DoNotChange[[#This Row],[Community]]</f>
        <v xml:space="preserve">McGrath </v>
      </c>
      <c r="BB195" s="89">
        <f>Table1422[[#This Row],[Poverty_Average
(Percentage Points)]]/100</f>
        <v>0.29579999999999995</v>
      </c>
      <c r="BC195" s="98" t="str">
        <f>DoNotChange[[#This Row],[Community]]</f>
        <v xml:space="preserve">McGrath </v>
      </c>
      <c r="BD195" s="89">
        <f>Table1422[[#This Row],[Full Time Employment_Average
(Percentage Points)]]/100</f>
        <v>0.46539999999999998</v>
      </c>
    </row>
    <row r="196" spans="1:56" s="99" customFormat="1" x14ac:dyDescent="0.25">
      <c r="A196" s="93" t="str">
        <f>DoNotChange[[#This Row],[Community]]</f>
        <v xml:space="preserve">Meadow Lakes  </v>
      </c>
      <c r="B19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6" s="93" t="str">
        <f>DoNotChange[[#This Row],[Community]]</f>
        <v xml:space="preserve">Meadow Lakes  </v>
      </c>
      <c r="D196" s="109">
        <f>IFERROR(DoNotChange[[#This Row],[Medium Burden Threshold]],"Cannot Calculate")</f>
        <v>215.5</v>
      </c>
      <c r="E196" s="118" t="str">
        <f>DoNotChange[[#This Row],[Community]]</f>
        <v xml:space="preserve">Meadow Lakes  </v>
      </c>
      <c r="F196" s="109">
        <f>IFERROR(DoNotChange[[#This Row],[MediumBurden
Annual]], "Cannot Calculate")</f>
        <v>2586.5087476709814</v>
      </c>
      <c r="G196" s="93" t="str">
        <f>DoNotChange[[#This Row],[Community]]</f>
        <v xml:space="preserve">Meadow Lakes  </v>
      </c>
      <c r="H196" s="140">
        <f>IFERROR(DoNotChange[[#This Row],[LowBurden
Threshold]],"Any fee will be at least a medium burden")</f>
        <v>86.216958255699367</v>
      </c>
      <c r="I196" s="118" t="str">
        <f>DoNotChange[[#This Row],[Community]]</f>
        <v xml:space="preserve">Meadow Lakes  </v>
      </c>
      <c r="J196" s="109">
        <f>IFERROR(DoNotChange[[#This Row],[LowBurden
Annual]], "Any fee will be at least a medium burden")</f>
        <v>1034.6034990683925</v>
      </c>
      <c r="K196" s="93" t="str">
        <f>DoNotChange[[#This Row],[Community]]</f>
        <v xml:space="preserve">Meadow Lakes  </v>
      </c>
      <c r="L196" s="102">
        <f>Table1422[[#This Row],[Monthly Fees]]</f>
        <v>0</v>
      </c>
      <c r="M196" s="93" t="str">
        <f>DoNotChange[[#This Row],[Community]]</f>
        <v xml:space="preserve">Meadow Lakes  </v>
      </c>
      <c r="N196" s="102">
        <f>DoNotChange[[#This Row],[Monthly_Fees]]*12</f>
        <v>0</v>
      </c>
      <c r="O196" s="93" t="str">
        <f>DoNotChange[[#This Row],[Community]]</f>
        <v xml:space="preserve">Meadow Lakes  </v>
      </c>
      <c r="P196" s="94" t="str">
        <f>Table1422[[#This Row],[Notes]]</f>
        <v>The water and sewer charges are unknown</v>
      </c>
      <c r="Q196" s="95"/>
      <c r="R196" s="93" t="str">
        <f>DoNotChange[[#This Row],[Community]]</f>
        <v xml:space="preserve">Meadow Lakes  </v>
      </c>
      <c r="S196" s="85" t="str">
        <f>IF(DoNotChange[[#This Row],[Annual_Fees]]/DoNotChange[[#This Row],[IQ1_Average]]&gt;0, DoNotChange[[#This Row],[Annual_Fees]]/DoNotChange[[#This Row],[IQ1_Average]], "Do not know fees")</f>
        <v>Do not know fees</v>
      </c>
      <c r="T196" s="93" t="str">
        <f>DoNotChange[[#This Row],[Community]]</f>
        <v xml:space="preserve">Meadow Lakes  </v>
      </c>
      <c r="U196" s="85" t="str">
        <f>IF(DoNotChange[[#This Row],[Annual_Fees]]/DoNotChange[[#This Row],[IQ2_Average]]&gt;0, DoNotChange[[#This Row],[Annual_Fees]]/DoNotChange[[#This Row],[IQ2_Average]], "Do not know fees")</f>
        <v>Do not know fees</v>
      </c>
      <c r="V196" s="93" t="str">
        <f>DoNotChange[[#This Row],[Community]]</f>
        <v xml:space="preserve">Meadow Lakes  </v>
      </c>
      <c r="W196" s="85" t="str">
        <f>IF(DoNotChange[[#This Row],[Annual_Fees]]/DoNotChange[[#This Row],[IQ3_Average]]&gt;0,DoNotChange[[#This Row],[Annual_Fees]]/DoNotChange[[#This Row],[IQ3_Average]], "Do not know fees")</f>
        <v>Do not know fees</v>
      </c>
      <c r="X196" s="93" t="str">
        <f>DoNotChange[[#This Row],[Community]]</f>
        <v xml:space="preserve">Meadow Lakes  </v>
      </c>
      <c r="Y196" s="85" t="str">
        <f>IFERROR(AVERAGE(DoNotChange[[#This Row],[RI_IQ1]],DoNotChange[[#This Row],[RI_IQ2]],DoNotChange[[#This Row],[RI_IQ3]]),"ERROR")</f>
        <v>ERROR</v>
      </c>
      <c r="Z196" s="93" t="str">
        <f>DoNotChange[[#This Row],[Community]]</f>
        <v xml:space="preserve">Meadow Lakes  </v>
      </c>
      <c r="AA196" s="84">
        <f>IF(DoNotChange[[#This Row],[SNAP_PercentagePoints]]&gt;20%,1, IF(DoNotChange[[#This Row],[SNAP_PercentagePoints]]&lt;=10%, 3, 2))</f>
        <v>3</v>
      </c>
      <c r="AB196" s="93" t="str">
        <f>DoNotChange[[#This Row],[Community]]</f>
        <v xml:space="preserve">Meadow Lakes  </v>
      </c>
      <c r="AC196" s="84">
        <f>IF(DoNotChange[[#This Row],[Poverty_PercentagePoints]]&gt;20%,1, IF(DoNotChange[[#This Row],[Poverty_PercentagePoints]]&lt;=10%, 3, 2))</f>
        <v>1</v>
      </c>
      <c r="AD196" s="93" t="str">
        <f>DoNotChange[[#This Row],[Community]]</f>
        <v xml:space="preserve">Meadow Lakes  </v>
      </c>
      <c r="AE196" s="84">
        <f>IF(DoNotChange[[#This Row],[FTE_PercentagePoints]]&lt;=30%,1, IF(DoNotChange[[#This Row],[FTE_PercentagePoints]]&gt;50%, 3, 2))</f>
        <v>3</v>
      </c>
      <c r="AF196" s="93" t="str">
        <f>DoNotChange[[#This Row],[Community]]</f>
        <v xml:space="preserve">Meadow Lakes  </v>
      </c>
      <c r="AG196" s="86">
        <f>AVERAGE(DoNotChange[[#This Row],[SNAP_FCI]],DoNotChange[[#This Row],[Poverty_FCI]],DoNotChange[[#This Row],[FTE_FCI]])</f>
        <v>2.3333333333333335</v>
      </c>
      <c r="AH196" s="112"/>
      <c r="AI196" s="86">
        <f>IF(DoNotChange[[#This Row],[Village_FCI]]&gt;2.5, 0.24, IF(DoNotChange[[#This Row],[Village_FCI]]&lt;=1.5, 0.06, 0.15))</f>
        <v>0.15</v>
      </c>
      <c r="AJ196" s="86">
        <f>IF(DoNotChange[[#This Row],[Village_FCI]]&gt;2.5, 0.15, IF(DoNotChange[[#This Row],[Village_FCI]]&lt;=1.5, "FALSE", 0.06))</f>
        <v>0.06</v>
      </c>
      <c r="AK196" s="115">
        <f>(1/DoNotChange[[#This Row],[IQ1_Average]]+1/DoNotChange[[#This Row],[IQ2_Average]]+1/DoNotChange[[#This Row],[IQ3_Average]])</f>
        <v>5.7993231275582316E-5</v>
      </c>
      <c r="AL19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6" s="84">
        <f>ROUND(DoNotChange[[#This Row],[MediumBurden
Threshold_Calc]],1)</f>
        <v>215.5</v>
      </c>
      <c r="AN196" s="88">
        <f>(DoNotChange[[#This Row],[3RI_Calculation
Medium]]/DoNotChange[[#This Row],[Y = 1/IQ1+1/IQ2+1/IQ3]])/12</f>
        <v>215.54239563924844</v>
      </c>
      <c r="AO196" s="88">
        <f>DoNotChange[[#This Row],[MediumBurden
Threshold_Calc]]*12</f>
        <v>2586.5087476709814</v>
      </c>
      <c r="AP196" s="137">
        <f>DoNotChange[[#This Row],[LowBurden
Annual]]/12</f>
        <v>86.216958255699367</v>
      </c>
      <c r="AQ196" s="88">
        <f>(DoNotChange[[#This Row],[3RI_Calculation
Low]]/DoNotChange[[#This Row],[Y = 1/IQ1+1/IQ2+1/IQ3]])</f>
        <v>1034.6034990683925</v>
      </c>
      <c r="AR196" s="95"/>
      <c r="AS196" s="93" t="str">
        <f>Table1422[[#This Row],[Community]]</f>
        <v xml:space="preserve">Meadow Lakes  </v>
      </c>
      <c r="AT196" s="87">
        <f>Table1422[[#This Row],[IQ1_Average]]</f>
        <v>31412.400000000001</v>
      </c>
      <c r="AU196" s="93" t="str">
        <f>DoNotChange[[#This Row],[Community]]</f>
        <v xml:space="preserve">Meadow Lakes  </v>
      </c>
      <c r="AV196" s="96">
        <f>Table1422[[#This Row],[IQ2_Average]]</f>
        <v>63274</v>
      </c>
      <c r="AW196" s="93" t="str">
        <f>DoNotChange[[#This Row],[Community]]</f>
        <v xml:space="preserve">Meadow Lakes  </v>
      </c>
      <c r="AX196" s="97">
        <f>Table1422[[#This Row],[IQ3_Average]]</f>
        <v>96577.4</v>
      </c>
      <c r="AY196" s="93" t="str">
        <f>DoNotChange[[#This Row],[Community]]</f>
        <v xml:space="preserve">Meadow Lakes  </v>
      </c>
      <c r="AZ196" s="89">
        <f>Table1422[[#This Row],[SNAP_Average 
(Percentage Points)]]/100</f>
        <v>9.9199999999999997E-2</v>
      </c>
      <c r="BA196" s="98" t="str">
        <f>DoNotChange[[#This Row],[Community]]</f>
        <v xml:space="preserve">Meadow Lakes  </v>
      </c>
      <c r="BB196" s="89">
        <f>Table1422[[#This Row],[Poverty_Average
(Percentage Points)]]/100</f>
        <v>0.28199999999999997</v>
      </c>
      <c r="BC196" s="98" t="str">
        <f>DoNotChange[[#This Row],[Community]]</f>
        <v xml:space="preserve">Meadow Lakes  </v>
      </c>
      <c r="BD196" s="89">
        <f>Table1422[[#This Row],[Full Time Employment_Average
(Percentage Points)]]/100</f>
        <v>0.58379999999999999</v>
      </c>
    </row>
    <row r="197" spans="1:56" s="99" customFormat="1" x14ac:dyDescent="0.25">
      <c r="A197" s="93" t="str">
        <f>DoNotChange[[#This Row],[Community]]</f>
        <v xml:space="preserve">Mekoryuk </v>
      </c>
      <c r="B19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7" s="93" t="str">
        <f>DoNotChange[[#This Row],[Community]]</f>
        <v xml:space="preserve">Mekoryuk </v>
      </c>
      <c r="D197" s="109">
        <f>IFERROR(DoNotChange[[#This Row],[Medium Burden Threshold]],"Cannot Calculate")</f>
        <v>38.9</v>
      </c>
      <c r="E197" s="118" t="str">
        <f>DoNotChange[[#This Row],[Community]]</f>
        <v xml:space="preserve">Mekoryuk </v>
      </c>
      <c r="F197" s="109">
        <f>IFERROR(DoNotChange[[#This Row],[MediumBurden
Annual]], "Cannot Calculate")</f>
        <v>466.65734428328767</v>
      </c>
      <c r="G197" s="93" t="str">
        <f>DoNotChange[[#This Row],[Community]]</f>
        <v xml:space="preserve">Mekoryuk </v>
      </c>
      <c r="H197" s="140" t="str">
        <f>IFERROR(DoNotChange[[#This Row],[LowBurden
Threshold]],"Any fee will be at least a medium burden")</f>
        <v>Any fee will be at least a medium burden</v>
      </c>
      <c r="I197" s="118" t="str">
        <f>DoNotChange[[#This Row],[Community]]</f>
        <v xml:space="preserve">Mekoryuk </v>
      </c>
      <c r="J197" s="109" t="str">
        <f>IFERROR(DoNotChange[[#This Row],[LowBurden
Annual]], "Any fee will be at least a medium burden")</f>
        <v>Any fee will be at least a medium burden</v>
      </c>
      <c r="K197" s="93" t="str">
        <f>DoNotChange[[#This Row],[Community]]</f>
        <v xml:space="preserve">Mekoryuk </v>
      </c>
      <c r="L197" s="102">
        <f>Table1422[[#This Row],[Monthly Fees]]</f>
        <v>0</v>
      </c>
      <c r="M197" s="93" t="str">
        <f>DoNotChange[[#This Row],[Community]]</f>
        <v xml:space="preserve">Mekoryuk </v>
      </c>
      <c r="N197" s="102">
        <f>DoNotChange[[#This Row],[Monthly_Fees]]*12</f>
        <v>0</v>
      </c>
      <c r="O197" s="93" t="str">
        <f>DoNotChange[[#This Row],[Community]]</f>
        <v xml:space="preserve">Mekoryuk </v>
      </c>
      <c r="P197" s="94" t="str">
        <f>Table1422[[#This Row],[Notes]]</f>
        <v>The water and sewer charges are unknown</v>
      </c>
      <c r="Q197" s="95"/>
      <c r="R197" s="93" t="str">
        <f>DoNotChange[[#This Row],[Community]]</f>
        <v xml:space="preserve">Mekoryuk </v>
      </c>
      <c r="S197" s="85" t="str">
        <f>IF(DoNotChange[[#This Row],[Annual_Fees]]/DoNotChange[[#This Row],[IQ1_Average]]&gt;0, DoNotChange[[#This Row],[Annual_Fees]]/DoNotChange[[#This Row],[IQ1_Average]], "Do not know fees")</f>
        <v>Do not know fees</v>
      </c>
      <c r="T197" s="93" t="str">
        <f>DoNotChange[[#This Row],[Community]]</f>
        <v xml:space="preserve">Mekoryuk </v>
      </c>
      <c r="U197" s="85" t="str">
        <f>IF(DoNotChange[[#This Row],[Annual_Fees]]/DoNotChange[[#This Row],[IQ2_Average]]&gt;0, DoNotChange[[#This Row],[Annual_Fees]]/DoNotChange[[#This Row],[IQ2_Average]], "Do not know fees")</f>
        <v>Do not know fees</v>
      </c>
      <c r="V197" s="93" t="str">
        <f>DoNotChange[[#This Row],[Community]]</f>
        <v xml:space="preserve">Mekoryuk </v>
      </c>
      <c r="W197" s="85" t="str">
        <f>IF(DoNotChange[[#This Row],[Annual_Fees]]/DoNotChange[[#This Row],[IQ3_Average]]&gt;0,DoNotChange[[#This Row],[Annual_Fees]]/DoNotChange[[#This Row],[IQ3_Average]], "Do not know fees")</f>
        <v>Do not know fees</v>
      </c>
      <c r="X197" s="93" t="str">
        <f>DoNotChange[[#This Row],[Community]]</f>
        <v xml:space="preserve">Mekoryuk </v>
      </c>
      <c r="Y197" s="85" t="str">
        <f>IFERROR(AVERAGE(DoNotChange[[#This Row],[RI_IQ1]],DoNotChange[[#This Row],[RI_IQ2]],DoNotChange[[#This Row],[RI_IQ3]]),"ERROR")</f>
        <v>ERROR</v>
      </c>
      <c r="Z197" s="93" t="str">
        <f>DoNotChange[[#This Row],[Community]]</f>
        <v xml:space="preserve">Mekoryuk </v>
      </c>
      <c r="AA197" s="84">
        <f>IF(DoNotChange[[#This Row],[SNAP_PercentagePoints]]&gt;20%,1, IF(DoNotChange[[#This Row],[SNAP_PercentagePoints]]&lt;=10%, 3, 2))</f>
        <v>1</v>
      </c>
      <c r="AB197" s="93" t="str">
        <f>DoNotChange[[#This Row],[Community]]</f>
        <v xml:space="preserve">Mekoryuk </v>
      </c>
      <c r="AC197" s="84">
        <f>IF(DoNotChange[[#This Row],[Poverty_PercentagePoints]]&gt;20%,1, IF(DoNotChange[[#This Row],[Poverty_PercentagePoints]]&lt;=10%, 3, 2))</f>
        <v>1</v>
      </c>
      <c r="AD197" s="93" t="str">
        <f>DoNotChange[[#This Row],[Community]]</f>
        <v xml:space="preserve">Mekoryuk </v>
      </c>
      <c r="AE197" s="84">
        <f>IF(DoNotChange[[#This Row],[FTE_PercentagePoints]]&lt;=30%,1, IF(DoNotChange[[#This Row],[FTE_PercentagePoints]]&gt;50%, 3, 2))</f>
        <v>1</v>
      </c>
      <c r="AF197" s="93" t="str">
        <f>DoNotChange[[#This Row],[Community]]</f>
        <v xml:space="preserve">Mekoryuk </v>
      </c>
      <c r="AG197" s="86">
        <f>AVERAGE(DoNotChange[[#This Row],[SNAP_FCI]],DoNotChange[[#This Row],[Poverty_FCI]],DoNotChange[[#This Row],[FTE_FCI]])</f>
        <v>1</v>
      </c>
      <c r="AH197" s="112"/>
      <c r="AI197" s="86">
        <f>IF(DoNotChange[[#This Row],[Village_FCI]]&gt;2.5, 0.24, IF(DoNotChange[[#This Row],[Village_FCI]]&lt;=1.5, 0.06, 0.15))</f>
        <v>0.06</v>
      </c>
      <c r="AJ197" s="86" t="str">
        <f>IF(DoNotChange[[#This Row],[Village_FCI]]&gt;2.5, 0.15, IF(DoNotChange[[#This Row],[Village_FCI]]&lt;=1.5, "FALSE", 0.06))</f>
        <v>FALSE</v>
      </c>
      <c r="AK197" s="115">
        <f>(1/DoNotChange[[#This Row],[IQ1_Average]]+1/DoNotChange[[#This Row],[IQ2_Average]]+1/DoNotChange[[#This Row],[IQ3_Average]])</f>
        <v>1.2857399703448483E-4</v>
      </c>
      <c r="AL19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7" s="84">
        <f>ROUND(DoNotChange[[#This Row],[MediumBurden
Threshold_Calc]],1)</f>
        <v>38.9</v>
      </c>
      <c r="AN197" s="88">
        <f>(DoNotChange[[#This Row],[3RI_Calculation
Medium]]/DoNotChange[[#This Row],[Y = 1/IQ1+1/IQ2+1/IQ3]])/12</f>
        <v>38.888112023607306</v>
      </c>
      <c r="AO197" s="88">
        <f>DoNotChange[[#This Row],[MediumBurden
Threshold_Calc]]*12</f>
        <v>466.65734428328767</v>
      </c>
      <c r="AP197" s="137" t="e">
        <f>DoNotChange[[#This Row],[LowBurden
Annual]]/12</f>
        <v>#VALUE!</v>
      </c>
      <c r="AQ197" s="88" t="e">
        <f>(DoNotChange[[#This Row],[3RI_Calculation
Low]]/DoNotChange[[#This Row],[Y = 1/IQ1+1/IQ2+1/IQ3]])</f>
        <v>#VALUE!</v>
      </c>
      <c r="AR197" s="95"/>
      <c r="AS197" s="93" t="str">
        <f>Table1422[[#This Row],[Community]]</f>
        <v xml:space="preserve">Mekoryuk </v>
      </c>
      <c r="AT197" s="87">
        <f>Table1422[[#This Row],[IQ1_Average]]</f>
        <v>16161.6</v>
      </c>
      <c r="AU197" s="93" t="str">
        <f>DoNotChange[[#This Row],[Community]]</f>
        <v xml:space="preserve">Mekoryuk </v>
      </c>
      <c r="AV197" s="96">
        <f>Table1422[[#This Row],[IQ2_Average]]</f>
        <v>22390</v>
      </c>
      <c r="AW197" s="93" t="str">
        <f>DoNotChange[[#This Row],[Community]]</f>
        <v xml:space="preserve">Mekoryuk </v>
      </c>
      <c r="AX197" s="97">
        <f>Table1422[[#This Row],[IQ3_Average]]</f>
        <v>45380</v>
      </c>
      <c r="AY197" s="93" t="str">
        <f>DoNotChange[[#This Row],[Community]]</f>
        <v xml:space="preserve">Mekoryuk </v>
      </c>
      <c r="AZ197" s="89">
        <f>Table1422[[#This Row],[SNAP_Average 
(Percentage Points)]]/100</f>
        <v>0.47279999999999994</v>
      </c>
      <c r="BA197" s="98" t="str">
        <f>DoNotChange[[#This Row],[Community]]</f>
        <v xml:space="preserve">Mekoryuk </v>
      </c>
      <c r="BB197" s="89">
        <f>Table1422[[#This Row],[Poverty_Average
(Percentage Points)]]/100</f>
        <v>0.222</v>
      </c>
      <c r="BC197" s="98" t="str">
        <f>DoNotChange[[#This Row],[Community]]</f>
        <v xml:space="preserve">Mekoryuk </v>
      </c>
      <c r="BD197" s="89">
        <f>Table1422[[#This Row],[Full Time Employment_Average
(Percentage Points)]]/100</f>
        <v>0.25439999999999996</v>
      </c>
    </row>
    <row r="198" spans="1:56" s="99" customFormat="1" x14ac:dyDescent="0.25">
      <c r="A198" s="93" t="str">
        <f>DoNotChange[[#This Row],[Community]]</f>
        <v xml:space="preserve">Mendeltna  </v>
      </c>
      <c r="B19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8" s="93" t="str">
        <f>DoNotChange[[#This Row],[Community]]</f>
        <v xml:space="preserve">Mendeltna  </v>
      </c>
      <c r="D198" s="109">
        <f>IFERROR(DoNotChange[[#This Row],[Medium Burden Threshold]],"Cannot Calculate")</f>
        <v>231.8</v>
      </c>
      <c r="E198" s="118" t="str">
        <f>DoNotChange[[#This Row],[Community]]</f>
        <v xml:space="preserve">Mendeltna  </v>
      </c>
      <c r="F198" s="109">
        <f>IFERROR(DoNotChange[[#This Row],[MediumBurden
Annual]], "Cannot Calculate")</f>
        <v>2781.5729639049669</v>
      </c>
      <c r="G198" s="93" t="str">
        <f>DoNotChange[[#This Row],[Community]]</f>
        <v xml:space="preserve">Mendeltna  </v>
      </c>
      <c r="H198" s="140">
        <f>IFERROR(DoNotChange[[#This Row],[LowBurden
Threshold]],"Any fee will be at least a medium burden")</f>
        <v>92.719098796832213</v>
      </c>
      <c r="I198" s="118" t="str">
        <f>DoNotChange[[#This Row],[Community]]</f>
        <v xml:space="preserve">Mendeltna  </v>
      </c>
      <c r="J198" s="109">
        <f>IFERROR(DoNotChange[[#This Row],[LowBurden
Annual]], "Any fee will be at least a medium burden")</f>
        <v>1112.6291855619866</v>
      </c>
      <c r="K198" s="93" t="str">
        <f>DoNotChange[[#This Row],[Community]]</f>
        <v xml:space="preserve">Mendeltna  </v>
      </c>
      <c r="L198" s="102">
        <f>Table1422[[#This Row],[Monthly Fees]]</f>
        <v>0</v>
      </c>
      <c r="M198" s="93" t="str">
        <f>DoNotChange[[#This Row],[Community]]</f>
        <v xml:space="preserve">Mendeltna  </v>
      </c>
      <c r="N198" s="102">
        <f>DoNotChange[[#This Row],[Monthly_Fees]]*12</f>
        <v>0</v>
      </c>
      <c r="O198" s="93" t="str">
        <f>DoNotChange[[#This Row],[Community]]</f>
        <v xml:space="preserve">Mendeltna  </v>
      </c>
      <c r="P198" s="94" t="str">
        <f>Table1422[[#This Row],[Notes]]</f>
        <v>The water and sewer charges are unknown</v>
      </c>
      <c r="Q198" s="95"/>
      <c r="R198" s="93" t="str">
        <f>DoNotChange[[#This Row],[Community]]</f>
        <v xml:space="preserve">Mendeltna  </v>
      </c>
      <c r="S198" s="85" t="str">
        <f>IF(DoNotChange[[#This Row],[Annual_Fees]]/DoNotChange[[#This Row],[IQ1_Average]]&gt;0, DoNotChange[[#This Row],[Annual_Fees]]/DoNotChange[[#This Row],[IQ1_Average]], "Do not know fees")</f>
        <v>Do not know fees</v>
      </c>
      <c r="T198" s="93" t="str">
        <f>DoNotChange[[#This Row],[Community]]</f>
        <v xml:space="preserve">Mendeltna  </v>
      </c>
      <c r="U198" s="85" t="str">
        <f>IF(DoNotChange[[#This Row],[Annual_Fees]]/DoNotChange[[#This Row],[IQ2_Average]]&gt;0, DoNotChange[[#This Row],[Annual_Fees]]/DoNotChange[[#This Row],[IQ2_Average]], "Do not know fees")</f>
        <v>Do not know fees</v>
      </c>
      <c r="V198" s="93" t="str">
        <f>DoNotChange[[#This Row],[Community]]</f>
        <v xml:space="preserve">Mendeltna  </v>
      </c>
      <c r="W198" s="85" t="str">
        <f>IF(DoNotChange[[#This Row],[Annual_Fees]]/DoNotChange[[#This Row],[IQ3_Average]]&gt;0,DoNotChange[[#This Row],[Annual_Fees]]/DoNotChange[[#This Row],[IQ3_Average]], "Do not know fees")</f>
        <v>Do not know fees</v>
      </c>
      <c r="X198" s="93" t="str">
        <f>DoNotChange[[#This Row],[Community]]</f>
        <v xml:space="preserve">Mendeltna  </v>
      </c>
      <c r="Y198" s="85" t="str">
        <f>IFERROR(AVERAGE(DoNotChange[[#This Row],[RI_IQ1]],DoNotChange[[#This Row],[RI_IQ2]],DoNotChange[[#This Row],[RI_IQ3]]),"ERROR")</f>
        <v>ERROR</v>
      </c>
      <c r="Z198" s="93" t="str">
        <f>DoNotChange[[#This Row],[Community]]</f>
        <v xml:space="preserve">Mendeltna  </v>
      </c>
      <c r="AA198" s="84">
        <f>IF(DoNotChange[[#This Row],[SNAP_PercentagePoints]]&gt;20%,1, IF(DoNotChange[[#This Row],[SNAP_PercentagePoints]]&lt;=10%, 3, 2))</f>
        <v>3</v>
      </c>
      <c r="AB198" s="93" t="str">
        <f>DoNotChange[[#This Row],[Community]]</f>
        <v xml:space="preserve">Mendeltna  </v>
      </c>
      <c r="AC198" s="84">
        <f>IF(DoNotChange[[#This Row],[Poverty_PercentagePoints]]&gt;20%,1, IF(DoNotChange[[#This Row],[Poverty_PercentagePoints]]&lt;=10%, 3, 2))</f>
        <v>3</v>
      </c>
      <c r="AD198" s="93" t="str">
        <f>DoNotChange[[#This Row],[Community]]</f>
        <v xml:space="preserve">Mendeltna  </v>
      </c>
      <c r="AE198" s="84">
        <f>IF(DoNotChange[[#This Row],[FTE_PercentagePoints]]&lt;=30%,1, IF(DoNotChange[[#This Row],[FTE_PercentagePoints]]&gt;50%, 3, 2))</f>
        <v>1</v>
      </c>
      <c r="AF198" s="93" t="str">
        <f>DoNotChange[[#This Row],[Community]]</f>
        <v xml:space="preserve">Mendeltna  </v>
      </c>
      <c r="AG198" s="86">
        <f>AVERAGE(DoNotChange[[#This Row],[SNAP_FCI]],DoNotChange[[#This Row],[Poverty_FCI]],DoNotChange[[#This Row],[FTE_FCI]])</f>
        <v>2.3333333333333335</v>
      </c>
      <c r="AH198" s="112"/>
      <c r="AI198" s="86">
        <f>IF(DoNotChange[[#This Row],[Village_FCI]]&gt;2.5, 0.24, IF(DoNotChange[[#This Row],[Village_FCI]]&lt;=1.5, 0.06, 0.15))</f>
        <v>0.15</v>
      </c>
      <c r="AJ198" s="86">
        <f>IF(DoNotChange[[#This Row],[Village_FCI]]&gt;2.5, 0.15, IF(DoNotChange[[#This Row],[Village_FCI]]&lt;=1.5, "FALSE", 0.06))</f>
        <v>0.06</v>
      </c>
      <c r="AK198" s="115">
        <f>(1/DoNotChange[[#This Row],[IQ1_Average]]+1/DoNotChange[[#This Row],[IQ2_Average]]+1/DoNotChange[[#This Row],[IQ3_Average]])</f>
        <v>5.3926322245172927E-5</v>
      </c>
      <c r="AL19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8" s="84">
        <f>ROUND(DoNotChange[[#This Row],[MediumBurden
Threshold_Calc]],1)</f>
        <v>231.8</v>
      </c>
      <c r="AN198" s="88">
        <f>(DoNotChange[[#This Row],[3RI_Calculation
Medium]]/DoNotChange[[#This Row],[Y = 1/IQ1+1/IQ2+1/IQ3]])/12</f>
        <v>231.79774699208056</v>
      </c>
      <c r="AO198" s="88">
        <f>DoNotChange[[#This Row],[MediumBurden
Threshold_Calc]]*12</f>
        <v>2781.5729639049669</v>
      </c>
      <c r="AP198" s="137">
        <f>DoNotChange[[#This Row],[LowBurden
Annual]]/12</f>
        <v>92.719098796832213</v>
      </c>
      <c r="AQ198" s="88">
        <f>(DoNotChange[[#This Row],[3RI_Calculation
Low]]/DoNotChange[[#This Row],[Y = 1/IQ1+1/IQ2+1/IQ3]])</f>
        <v>1112.6291855619866</v>
      </c>
      <c r="AR198" s="95"/>
      <c r="AS198" s="93" t="str">
        <f>Table1422[[#This Row],[Community]]</f>
        <v xml:space="preserve">Mendeltna  </v>
      </c>
      <c r="AT198" s="87">
        <f>Table1422[[#This Row],[IQ1_Average]]</f>
        <v>43769</v>
      </c>
      <c r="AU198" s="93" t="str">
        <f>DoNotChange[[#This Row],[Community]]</f>
        <v xml:space="preserve">Mendeltna  </v>
      </c>
      <c r="AV198" s="96">
        <f>Table1422[[#This Row],[IQ2_Average]]</f>
        <v>57552</v>
      </c>
      <c r="AW198" s="93" t="str">
        <f>DoNotChange[[#This Row],[Community]]</f>
        <v xml:space="preserve">Mendeltna  </v>
      </c>
      <c r="AX198" s="97">
        <f>Table1422[[#This Row],[IQ3_Average]]</f>
        <v>72974</v>
      </c>
      <c r="AY198" s="93" t="str">
        <f>DoNotChange[[#This Row],[Community]]</f>
        <v xml:space="preserve">Mendeltna  </v>
      </c>
      <c r="AZ198" s="89">
        <f>Table1422[[#This Row],[SNAP_Average 
(Percentage Points)]]/100</f>
        <v>0</v>
      </c>
      <c r="BA198" s="98" t="str">
        <f>DoNotChange[[#This Row],[Community]]</f>
        <v xml:space="preserve">Mendeltna  </v>
      </c>
      <c r="BB198" s="89">
        <f>Table1422[[#This Row],[Poverty_Average
(Percentage Points)]]/100</f>
        <v>0</v>
      </c>
      <c r="BC198" s="98" t="str">
        <f>DoNotChange[[#This Row],[Community]]</f>
        <v xml:space="preserve">Mendeltna  </v>
      </c>
      <c r="BD198" s="89">
        <f>Table1422[[#This Row],[Full Time Employment_Average
(Percentage Points)]]/100</f>
        <v>0</v>
      </c>
    </row>
    <row r="199" spans="1:56" s="99" customFormat="1" x14ac:dyDescent="0.25">
      <c r="A199" s="93" t="str">
        <f>DoNotChange[[#This Row],[Community]]</f>
        <v xml:space="preserve">Mentasta Lake  </v>
      </c>
      <c r="B19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199" s="93" t="str">
        <f>DoNotChange[[#This Row],[Community]]</f>
        <v xml:space="preserve">Mentasta Lake  </v>
      </c>
      <c r="D199" s="109">
        <f>IFERROR(DoNotChange[[#This Row],[Medium Burden Threshold]],"Cannot Calculate")</f>
        <v>33.5</v>
      </c>
      <c r="E199" s="118" t="str">
        <f>DoNotChange[[#This Row],[Community]]</f>
        <v xml:space="preserve">Mentasta Lake  </v>
      </c>
      <c r="F199" s="109">
        <f>IFERROR(DoNotChange[[#This Row],[MediumBurden
Annual]], "Cannot Calculate")</f>
        <v>402.37993792259272</v>
      </c>
      <c r="G199" s="93" t="str">
        <f>DoNotChange[[#This Row],[Community]]</f>
        <v xml:space="preserve">Mentasta Lake  </v>
      </c>
      <c r="H199" s="140" t="str">
        <f>IFERROR(DoNotChange[[#This Row],[LowBurden
Threshold]],"Any fee will be at least a medium burden")</f>
        <v>Any fee will be at least a medium burden</v>
      </c>
      <c r="I199" s="118" t="str">
        <f>DoNotChange[[#This Row],[Community]]</f>
        <v xml:space="preserve">Mentasta Lake  </v>
      </c>
      <c r="J199" s="109" t="str">
        <f>IFERROR(DoNotChange[[#This Row],[LowBurden
Annual]], "Any fee will be at least a medium burden")</f>
        <v>Any fee will be at least a medium burden</v>
      </c>
      <c r="K199" s="93" t="str">
        <f>DoNotChange[[#This Row],[Community]]</f>
        <v xml:space="preserve">Mentasta Lake  </v>
      </c>
      <c r="L199" s="102">
        <f>Table1422[[#This Row],[Monthly Fees]]</f>
        <v>0</v>
      </c>
      <c r="M199" s="93" t="str">
        <f>DoNotChange[[#This Row],[Community]]</f>
        <v xml:space="preserve">Mentasta Lake  </v>
      </c>
      <c r="N199" s="102">
        <f>DoNotChange[[#This Row],[Monthly_Fees]]*12</f>
        <v>0</v>
      </c>
      <c r="O199" s="93" t="str">
        <f>DoNotChange[[#This Row],[Community]]</f>
        <v xml:space="preserve">Mentasta Lake  </v>
      </c>
      <c r="P199" s="94" t="str">
        <f>Table1422[[#This Row],[Notes]]</f>
        <v>The water and sewer charges are unknown</v>
      </c>
      <c r="Q199" s="95"/>
      <c r="R199" s="93" t="str">
        <f>DoNotChange[[#This Row],[Community]]</f>
        <v xml:space="preserve">Mentasta Lake  </v>
      </c>
      <c r="S199" s="85" t="str">
        <f>IF(DoNotChange[[#This Row],[Annual_Fees]]/DoNotChange[[#This Row],[IQ1_Average]]&gt;0, DoNotChange[[#This Row],[Annual_Fees]]/DoNotChange[[#This Row],[IQ1_Average]], "Do not know fees")</f>
        <v>Do not know fees</v>
      </c>
      <c r="T199" s="93" t="str">
        <f>DoNotChange[[#This Row],[Community]]</f>
        <v xml:space="preserve">Mentasta Lake  </v>
      </c>
      <c r="U199" s="85" t="str">
        <f>IF(DoNotChange[[#This Row],[Annual_Fees]]/DoNotChange[[#This Row],[IQ2_Average]]&gt;0, DoNotChange[[#This Row],[Annual_Fees]]/DoNotChange[[#This Row],[IQ2_Average]], "Do not know fees")</f>
        <v>Do not know fees</v>
      </c>
      <c r="V199" s="93" t="str">
        <f>DoNotChange[[#This Row],[Community]]</f>
        <v xml:space="preserve">Mentasta Lake  </v>
      </c>
      <c r="W199" s="85" t="str">
        <f>IF(DoNotChange[[#This Row],[Annual_Fees]]/DoNotChange[[#This Row],[IQ3_Average]]&gt;0,DoNotChange[[#This Row],[Annual_Fees]]/DoNotChange[[#This Row],[IQ3_Average]], "Do not know fees")</f>
        <v>Do not know fees</v>
      </c>
      <c r="X199" s="93" t="str">
        <f>DoNotChange[[#This Row],[Community]]</f>
        <v xml:space="preserve">Mentasta Lake  </v>
      </c>
      <c r="Y199" s="85" t="str">
        <f>IFERROR(AVERAGE(DoNotChange[[#This Row],[RI_IQ1]],DoNotChange[[#This Row],[RI_IQ2]],DoNotChange[[#This Row],[RI_IQ3]]),"ERROR")</f>
        <v>ERROR</v>
      </c>
      <c r="Z199" s="93" t="str">
        <f>DoNotChange[[#This Row],[Community]]</f>
        <v xml:space="preserve">Mentasta Lake  </v>
      </c>
      <c r="AA199" s="84">
        <f>IF(DoNotChange[[#This Row],[SNAP_PercentagePoints]]&gt;20%,1, IF(DoNotChange[[#This Row],[SNAP_PercentagePoints]]&lt;=10%, 3, 2))</f>
        <v>1</v>
      </c>
      <c r="AB199" s="93" t="str">
        <f>DoNotChange[[#This Row],[Community]]</f>
        <v xml:space="preserve">Mentasta Lake  </v>
      </c>
      <c r="AC199" s="84">
        <f>IF(DoNotChange[[#This Row],[Poverty_PercentagePoints]]&gt;20%,1, IF(DoNotChange[[#This Row],[Poverty_PercentagePoints]]&lt;=10%, 3, 2))</f>
        <v>1</v>
      </c>
      <c r="AD199" s="93" t="str">
        <f>DoNotChange[[#This Row],[Community]]</f>
        <v xml:space="preserve">Mentasta Lake  </v>
      </c>
      <c r="AE199" s="84">
        <f>IF(DoNotChange[[#This Row],[FTE_PercentagePoints]]&lt;=30%,1, IF(DoNotChange[[#This Row],[FTE_PercentagePoints]]&gt;50%, 3, 2))</f>
        <v>2</v>
      </c>
      <c r="AF199" s="93" t="str">
        <f>DoNotChange[[#This Row],[Community]]</f>
        <v xml:space="preserve">Mentasta Lake  </v>
      </c>
      <c r="AG199" s="86">
        <f>AVERAGE(DoNotChange[[#This Row],[SNAP_FCI]],DoNotChange[[#This Row],[Poverty_FCI]],DoNotChange[[#This Row],[FTE_FCI]])</f>
        <v>1.3333333333333333</v>
      </c>
      <c r="AH199" s="112"/>
      <c r="AI199" s="86">
        <f>IF(DoNotChange[[#This Row],[Village_FCI]]&gt;2.5, 0.24, IF(DoNotChange[[#This Row],[Village_FCI]]&lt;=1.5, 0.06, 0.15))</f>
        <v>0.06</v>
      </c>
      <c r="AJ199" s="86" t="str">
        <f>IF(DoNotChange[[#This Row],[Village_FCI]]&gt;2.5, 0.15, IF(DoNotChange[[#This Row],[Village_FCI]]&lt;=1.5, "FALSE", 0.06))</f>
        <v>FALSE</v>
      </c>
      <c r="AK199" s="115">
        <f>(1/DoNotChange[[#This Row],[IQ1_Average]]+1/DoNotChange[[#This Row],[IQ2_Average]]+1/DoNotChange[[#This Row],[IQ3_Average]])</f>
        <v>1.491128019696211E-4</v>
      </c>
      <c r="AL19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199" s="84">
        <f>ROUND(DoNotChange[[#This Row],[MediumBurden
Threshold_Calc]],1)</f>
        <v>33.5</v>
      </c>
      <c r="AN199" s="88">
        <f>(DoNotChange[[#This Row],[3RI_Calculation
Medium]]/DoNotChange[[#This Row],[Y = 1/IQ1+1/IQ2+1/IQ3]])/12</f>
        <v>33.531661493549393</v>
      </c>
      <c r="AO199" s="88">
        <f>DoNotChange[[#This Row],[MediumBurden
Threshold_Calc]]*12</f>
        <v>402.37993792259272</v>
      </c>
      <c r="AP199" s="137" t="e">
        <f>DoNotChange[[#This Row],[LowBurden
Annual]]/12</f>
        <v>#VALUE!</v>
      </c>
      <c r="AQ199" s="88" t="e">
        <f>(DoNotChange[[#This Row],[3RI_Calculation
Low]]/DoNotChange[[#This Row],[Y = 1/IQ1+1/IQ2+1/IQ3]])</f>
        <v>#VALUE!</v>
      </c>
      <c r="AR199" s="95"/>
      <c r="AS199" s="93" t="str">
        <f>Table1422[[#This Row],[Community]]</f>
        <v xml:space="preserve">Mentasta Lake  </v>
      </c>
      <c r="AT199" s="87">
        <f>Table1422[[#This Row],[IQ1_Average]]</f>
        <v>12335.6</v>
      </c>
      <c r="AU199" s="93" t="str">
        <f>DoNotChange[[#This Row],[Community]]</f>
        <v xml:space="preserve">Mentasta Lake  </v>
      </c>
      <c r="AV199" s="96">
        <f>Table1422[[#This Row],[IQ2_Average]]</f>
        <v>21256</v>
      </c>
      <c r="AW199" s="93" t="str">
        <f>DoNotChange[[#This Row],[Community]]</f>
        <v xml:space="preserve">Mentasta Lake  </v>
      </c>
      <c r="AX199" s="97">
        <f>Table1422[[#This Row],[IQ3_Average]]</f>
        <v>47616.6</v>
      </c>
      <c r="AY199" s="93" t="str">
        <f>DoNotChange[[#This Row],[Community]]</f>
        <v xml:space="preserve">Mentasta Lake  </v>
      </c>
      <c r="AZ199" s="89">
        <f>Table1422[[#This Row],[SNAP_Average 
(Percentage Points)]]/100</f>
        <v>0.28539999999999999</v>
      </c>
      <c r="BA199" s="98" t="str">
        <f>DoNotChange[[#This Row],[Community]]</f>
        <v xml:space="preserve">Mentasta Lake  </v>
      </c>
      <c r="BB199" s="89">
        <f>Table1422[[#This Row],[Poverty_Average
(Percentage Points)]]/100</f>
        <v>0.31639999999999996</v>
      </c>
      <c r="BC199" s="98" t="str">
        <f>DoNotChange[[#This Row],[Community]]</f>
        <v xml:space="preserve">Mentasta Lake  </v>
      </c>
      <c r="BD199" s="89">
        <f>Table1422[[#This Row],[Full Time Employment_Average
(Percentage Points)]]/100</f>
        <v>0.4178</v>
      </c>
    </row>
    <row r="200" spans="1:56" s="99" customFormat="1" x14ac:dyDescent="0.25">
      <c r="A200" s="93" t="str">
        <f>DoNotChange[[#This Row],[Community]]</f>
        <v xml:space="preserve">Mertarvik  </v>
      </c>
      <c r="B20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0" s="93" t="str">
        <f>DoNotChange[[#This Row],[Community]]</f>
        <v xml:space="preserve">Mertarvik  </v>
      </c>
      <c r="D200" s="109" t="str">
        <f>IFERROR(DoNotChange[[#This Row],[Medium Burden Threshold]],"Cannot Calculate")</f>
        <v>Cannot Calculate</v>
      </c>
      <c r="E200" s="118" t="str">
        <f>DoNotChange[[#This Row],[Community]]</f>
        <v xml:space="preserve">Mertarvik  </v>
      </c>
      <c r="F200" s="109" t="str">
        <f>IFERROR(DoNotChange[[#This Row],[MediumBurden
Annual]], "Cannot Calculate")</f>
        <v>Cannot Calculate</v>
      </c>
      <c r="G200" s="93" t="str">
        <f>DoNotChange[[#This Row],[Community]]</f>
        <v xml:space="preserve">Mertarvik  </v>
      </c>
      <c r="H200" s="140" t="str">
        <f>IFERROR(DoNotChange[[#This Row],[LowBurden
Threshold]],"Any fee will be at least a medium burden")</f>
        <v>Any fee will be at least a medium burden</v>
      </c>
      <c r="I200" s="118" t="str">
        <f>DoNotChange[[#This Row],[Community]]</f>
        <v xml:space="preserve">Mertarvik  </v>
      </c>
      <c r="J200" s="109" t="str">
        <f>IFERROR(DoNotChange[[#This Row],[LowBurden
Annual]], "Any fee will be at least a medium burden")</f>
        <v>Any fee will be at least a medium burden</v>
      </c>
      <c r="K200" s="93" t="str">
        <f>DoNotChange[[#This Row],[Community]]</f>
        <v xml:space="preserve">Mertarvik  </v>
      </c>
      <c r="L200" s="102">
        <f>Table1422[[#This Row],[Monthly Fees]]</f>
        <v>0</v>
      </c>
      <c r="M200" s="93" t="str">
        <f>DoNotChange[[#This Row],[Community]]</f>
        <v xml:space="preserve">Mertarvik  </v>
      </c>
      <c r="N200" s="102">
        <f>DoNotChange[[#This Row],[Monthly_Fees]]*12</f>
        <v>0</v>
      </c>
      <c r="O200" s="93" t="str">
        <f>DoNotChange[[#This Row],[Community]]</f>
        <v xml:space="preserve">Mertarvik  </v>
      </c>
      <c r="P200" s="94" t="str">
        <f>Table1422[[#This Row],[Notes]]</f>
        <v>The water and sewer charges are unknown</v>
      </c>
      <c r="Q200" s="95"/>
      <c r="R200" s="93" t="str">
        <f>DoNotChange[[#This Row],[Community]]</f>
        <v xml:space="preserve">Mertarvik  </v>
      </c>
      <c r="S200" s="85" t="e">
        <f>IF(DoNotChange[[#This Row],[Annual_Fees]]/DoNotChange[[#This Row],[IQ1_Average]]&gt;0, DoNotChange[[#This Row],[Annual_Fees]]/DoNotChange[[#This Row],[IQ1_Average]], "Do not know fees")</f>
        <v>#DIV/0!</v>
      </c>
      <c r="T200" s="93" t="str">
        <f>DoNotChange[[#This Row],[Community]]</f>
        <v xml:space="preserve">Mertarvik  </v>
      </c>
      <c r="U200" s="85" t="e">
        <f>IF(DoNotChange[[#This Row],[Annual_Fees]]/DoNotChange[[#This Row],[IQ2_Average]]&gt;0, DoNotChange[[#This Row],[Annual_Fees]]/DoNotChange[[#This Row],[IQ2_Average]], "Do not know fees")</f>
        <v>#DIV/0!</v>
      </c>
      <c r="V200" s="93" t="str">
        <f>DoNotChange[[#This Row],[Community]]</f>
        <v xml:space="preserve">Mertarvik  </v>
      </c>
      <c r="W200" s="85" t="e">
        <f>IF(DoNotChange[[#This Row],[Annual_Fees]]/DoNotChange[[#This Row],[IQ3_Average]]&gt;0,DoNotChange[[#This Row],[Annual_Fees]]/DoNotChange[[#This Row],[IQ3_Average]], "Do not know fees")</f>
        <v>#DIV/0!</v>
      </c>
      <c r="X200" s="93" t="str">
        <f>DoNotChange[[#This Row],[Community]]</f>
        <v xml:space="preserve">Mertarvik  </v>
      </c>
      <c r="Y200" s="85" t="str">
        <f>IFERROR(AVERAGE(DoNotChange[[#This Row],[RI_IQ1]],DoNotChange[[#This Row],[RI_IQ2]],DoNotChange[[#This Row],[RI_IQ3]]),"ERROR")</f>
        <v>ERROR</v>
      </c>
      <c r="Z200" s="93" t="str">
        <f>DoNotChange[[#This Row],[Community]]</f>
        <v xml:space="preserve">Mertarvik  </v>
      </c>
      <c r="AA200" s="84" t="e">
        <f>IF(DoNotChange[[#This Row],[SNAP_PercentagePoints]]&gt;20%,1, IF(DoNotChange[[#This Row],[SNAP_PercentagePoints]]&lt;=10%, 3, 2))</f>
        <v>#DIV/0!</v>
      </c>
      <c r="AB200" s="93" t="str">
        <f>DoNotChange[[#This Row],[Community]]</f>
        <v xml:space="preserve">Mertarvik  </v>
      </c>
      <c r="AC200" s="84" t="e">
        <f>IF(DoNotChange[[#This Row],[Poverty_PercentagePoints]]&gt;20%,1, IF(DoNotChange[[#This Row],[Poverty_PercentagePoints]]&lt;=10%, 3, 2))</f>
        <v>#DIV/0!</v>
      </c>
      <c r="AD200" s="93" t="str">
        <f>DoNotChange[[#This Row],[Community]]</f>
        <v xml:space="preserve">Mertarvik  </v>
      </c>
      <c r="AE200" s="84" t="e">
        <f>IF(DoNotChange[[#This Row],[FTE_PercentagePoints]]&lt;=30%,1, IF(DoNotChange[[#This Row],[FTE_PercentagePoints]]&gt;50%, 3, 2))</f>
        <v>#DIV/0!</v>
      </c>
      <c r="AF200" s="93" t="str">
        <f>DoNotChange[[#This Row],[Community]]</f>
        <v xml:space="preserve">Mertarvik  </v>
      </c>
      <c r="AG200" s="86" t="e">
        <f>AVERAGE(DoNotChange[[#This Row],[SNAP_FCI]],DoNotChange[[#This Row],[Poverty_FCI]],DoNotChange[[#This Row],[FTE_FCI]])</f>
        <v>#DIV/0!</v>
      </c>
      <c r="AH200" s="112"/>
      <c r="AI200" s="86" t="e">
        <f>IF(DoNotChange[[#This Row],[Village_FCI]]&gt;2.5, 0.24, IF(DoNotChange[[#This Row],[Village_FCI]]&lt;=1.5, 0.06, 0.15))</f>
        <v>#DIV/0!</v>
      </c>
      <c r="AJ200" s="86" t="e">
        <f>IF(DoNotChange[[#This Row],[Village_FCI]]&gt;2.5, 0.15, IF(DoNotChange[[#This Row],[Village_FCI]]&lt;=1.5, "FALSE", 0.06))</f>
        <v>#DIV/0!</v>
      </c>
      <c r="AK200" s="115" t="e">
        <f>(1/DoNotChange[[#This Row],[IQ1_Average]]+1/DoNotChange[[#This Row],[IQ2_Average]]+1/DoNotChange[[#This Row],[IQ3_Average]])</f>
        <v>#DIV/0!</v>
      </c>
      <c r="AL200"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00" s="84" t="e">
        <f>ROUND(DoNotChange[[#This Row],[MediumBurden
Threshold_Calc]],1)</f>
        <v>#DIV/0!</v>
      </c>
      <c r="AN200" s="88" t="e">
        <f>(DoNotChange[[#This Row],[3RI_Calculation
Medium]]/DoNotChange[[#This Row],[Y = 1/IQ1+1/IQ2+1/IQ3]])/12</f>
        <v>#DIV/0!</v>
      </c>
      <c r="AO200" s="88" t="e">
        <f>DoNotChange[[#This Row],[MediumBurden
Threshold_Calc]]*12</f>
        <v>#DIV/0!</v>
      </c>
      <c r="AP200" s="137" t="e">
        <f>DoNotChange[[#This Row],[LowBurden
Annual]]/12</f>
        <v>#DIV/0!</v>
      </c>
      <c r="AQ200" s="88" t="e">
        <f>(DoNotChange[[#This Row],[3RI_Calculation
Low]]/DoNotChange[[#This Row],[Y = 1/IQ1+1/IQ2+1/IQ3]])</f>
        <v>#DIV/0!</v>
      </c>
      <c r="AR200" s="95"/>
      <c r="AS200" s="93" t="str">
        <f>Table1422[[#This Row],[Community]]</f>
        <v xml:space="preserve">Mertarvik  </v>
      </c>
      <c r="AT200" s="87" t="e">
        <f>Table1422[[#This Row],[IQ1_Average]]</f>
        <v>#DIV/0!</v>
      </c>
      <c r="AU200" s="93" t="str">
        <f>DoNotChange[[#This Row],[Community]]</f>
        <v xml:space="preserve">Mertarvik  </v>
      </c>
      <c r="AV200" s="96" t="e">
        <f>Table1422[[#This Row],[IQ2_Average]]</f>
        <v>#DIV/0!</v>
      </c>
      <c r="AW200" s="93" t="str">
        <f>DoNotChange[[#This Row],[Community]]</f>
        <v xml:space="preserve">Mertarvik  </v>
      </c>
      <c r="AX200" s="97" t="e">
        <f>Table1422[[#This Row],[IQ3_Average]]</f>
        <v>#DIV/0!</v>
      </c>
      <c r="AY200" s="93" t="str">
        <f>DoNotChange[[#This Row],[Community]]</f>
        <v xml:space="preserve">Mertarvik  </v>
      </c>
      <c r="AZ200" s="89" t="e">
        <f>Table1422[[#This Row],[SNAP_Average 
(Percentage Points)]]/100</f>
        <v>#DIV/0!</v>
      </c>
      <c r="BA200" s="98" t="str">
        <f>DoNotChange[[#This Row],[Community]]</f>
        <v xml:space="preserve">Mertarvik  </v>
      </c>
      <c r="BB200" s="89" t="e">
        <f>Table1422[[#This Row],[Poverty_Average
(Percentage Points)]]/100</f>
        <v>#DIV/0!</v>
      </c>
      <c r="BC200" s="98" t="str">
        <f>DoNotChange[[#This Row],[Community]]</f>
        <v xml:space="preserve">Mertarvik  </v>
      </c>
      <c r="BD200" s="89" t="e">
        <f>Table1422[[#This Row],[Full Time Employment_Average
(Percentage Points)]]/100</f>
        <v>#DIV/0!</v>
      </c>
    </row>
    <row r="201" spans="1:56" s="99" customFormat="1" x14ac:dyDescent="0.25">
      <c r="A201" s="93" t="str">
        <f>DoNotChange[[#This Row],[Community]]</f>
        <v xml:space="preserve">Metlakatla  </v>
      </c>
      <c r="B20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01" s="93" t="str">
        <f>DoNotChange[[#This Row],[Community]]</f>
        <v xml:space="preserve">Metlakatla  </v>
      </c>
      <c r="D201" s="109">
        <f>IFERROR(DoNotChange[[#This Row],[Medium Burden Threshold]],"Cannot Calculate")</f>
        <v>197.3</v>
      </c>
      <c r="E201" s="118" t="str">
        <f>DoNotChange[[#This Row],[Community]]</f>
        <v xml:space="preserve">Metlakatla  </v>
      </c>
      <c r="F201" s="109">
        <f>IFERROR(DoNotChange[[#This Row],[MediumBurden
Annual]], "Cannot Calculate")</f>
        <v>2367.4151350029147</v>
      </c>
      <c r="G201" s="93" t="str">
        <f>DoNotChange[[#This Row],[Community]]</f>
        <v xml:space="preserve">Metlakatla  </v>
      </c>
      <c r="H201" s="140">
        <f>IFERROR(DoNotChange[[#This Row],[LowBurden
Threshold]],"Any fee will be at least a medium burden")</f>
        <v>78.913837833430492</v>
      </c>
      <c r="I201" s="118" t="str">
        <f>DoNotChange[[#This Row],[Community]]</f>
        <v xml:space="preserve">Metlakatla  </v>
      </c>
      <c r="J201" s="109">
        <f>IFERROR(DoNotChange[[#This Row],[LowBurden
Annual]], "Any fee will be at least a medium burden")</f>
        <v>946.96605400116584</v>
      </c>
      <c r="K201" s="93" t="str">
        <f>DoNotChange[[#This Row],[Community]]</f>
        <v xml:space="preserve">Metlakatla  </v>
      </c>
      <c r="L201" s="102">
        <f>Table1422[[#This Row],[Monthly Fees]]</f>
        <v>70</v>
      </c>
      <c r="M201" s="93" t="str">
        <f>DoNotChange[[#This Row],[Community]]</f>
        <v xml:space="preserve">Metlakatla  </v>
      </c>
      <c r="N201" s="102">
        <f>DoNotChange[[#This Row],[Monthly_Fees]]*12</f>
        <v>840</v>
      </c>
      <c r="O201" s="93" t="str">
        <f>DoNotChange[[#This Row],[Community]]</f>
        <v xml:space="preserve">Metlakatla  </v>
      </c>
      <c r="P201" s="94" t="str">
        <f>Table1422[[#This Row],[Notes]]</f>
        <v>This is the reported user fee for combined water and sewer services.</v>
      </c>
      <c r="Q201" s="95"/>
      <c r="R201" s="93" t="str">
        <f>DoNotChange[[#This Row],[Community]]</f>
        <v xml:space="preserve">Metlakatla  </v>
      </c>
      <c r="S201" s="85">
        <f>IF(DoNotChange[[#This Row],[Annual_Fees]]/DoNotChange[[#This Row],[IQ1_Average]]&gt;0, DoNotChange[[#This Row],[Annual_Fees]]/DoNotChange[[#This Row],[IQ1_Average]], "Do not know fees")</f>
        <v>2.8280162139596266E-2</v>
      </c>
      <c r="T201" s="93" t="str">
        <f>DoNotChange[[#This Row],[Community]]</f>
        <v xml:space="preserve">Metlakatla  </v>
      </c>
      <c r="U201" s="85">
        <f>IF(DoNotChange[[#This Row],[Annual_Fees]]/DoNotChange[[#This Row],[IQ2_Average]]&gt;0, DoNotChange[[#This Row],[Annual_Fees]]/DoNotChange[[#This Row],[IQ2_Average]], "Do not know fees")</f>
        <v>1.5684224284407269E-2</v>
      </c>
      <c r="V201" s="93" t="str">
        <f>DoNotChange[[#This Row],[Community]]</f>
        <v xml:space="preserve">Metlakatla  </v>
      </c>
      <c r="W201" s="85">
        <f>IF(DoNotChange[[#This Row],[Annual_Fees]]/DoNotChange[[#This Row],[IQ3_Average]]&gt;0,DoNotChange[[#This Row],[Annual_Fees]]/DoNotChange[[#This Row],[IQ3_Average]], "Do not know fees")</f>
        <v>9.2582183220140599E-3</v>
      </c>
      <c r="X201" s="93" t="str">
        <f>DoNotChange[[#This Row],[Community]]</f>
        <v xml:space="preserve">Metlakatla  </v>
      </c>
      <c r="Y201" s="85">
        <f>IFERROR(AVERAGE(DoNotChange[[#This Row],[RI_IQ1]],DoNotChange[[#This Row],[RI_IQ2]],DoNotChange[[#This Row],[RI_IQ3]]),"ERROR")</f>
        <v>1.774086824867253E-2</v>
      </c>
      <c r="Z201" s="93" t="str">
        <f>DoNotChange[[#This Row],[Community]]</f>
        <v xml:space="preserve">Metlakatla  </v>
      </c>
      <c r="AA201" s="84">
        <f>IF(DoNotChange[[#This Row],[SNAP_PercentagePoints]]&gt;20%,1, IF(DoNotChange[[#This Row],[SNAP_PercentagePoints]]&lt;=10%, 3, 2))</f>
        <v>1</v>
      </c>
      <c r="AB201" s="93" t="str">
        <f>DoNotChange[[#This Row],[Community]]</f>
        <v xml:space="preserve">Metlakatla  </v>
      </c>
      <c r="AC201" s="84">
        <f>IF(DoNotChange[[#This Row],[Poverty_PercentagePoints]]&gt;20%,1, IF(DoNotChange[[#This Row],[Poverty_PercentagePoints]]&lt;=10%, 3, 2))</f>
        <v>2</v>
      </c>
      <c r="AD201" s="93" t="str">
        <f>DoNotChange[[#This Row],[Community]]</f>
        <v xml:space="preserve">Metlakatla  </v>
      </c>
      <c r="AE201" s="84">
        <f>IF(DoNotChange[[#This Row],[FTE_PercentagePoints]]&lt;=30%,1, IF(DoNotChange[[#This Row],[FTE_PercentagePoints]]&gt;50%, 3, 2))</f>
        <v>3</v>
      </c>
      <c r="AF201" s="93" t="str">
        <f>DoNotChange[[#This Row],[Community]]</f>
        <v xml:space="preserve">Metlakatla  </v>
      </c>
      <c r="AG201" s="86">
        <f>AVERAGE(DoNotChange[[#This Row],[SNAP_FCI]],DoNotChange[[#This Row],[Poverty_FCI]],DoNotChange[[#This Row],[FTE_FCI]])</f>
        <v>2</v>
      </c>
      <c r="AH201" s="112"/>
      <c r="AI201" s="86">
        <f>IF(DoNotChange[[#This Row],[Village_FCI]]&gt;2.5, 0.24, IF(DoNotChange[[#This Row],[Village_FCI]]&lt;=1.5, 0.06, 0.15))</f>
        <v>0.15</v>
      </c>
      <c r="AJ201" s="86">
        <f>IF(DoNotChange[[#This Row],[Village_FCI]]&gt;2.5, 0.15, IF(DoNotChange[[#This Row],[Village_FCI]]&lt;=1.5, "FALSE", 0.06))</f>
        <v>0.06</v>
      </c>
      <c r="AK201" s="115">
        <f>(1/DoNotChange[[#This Row],[IQ1_Average]]+1/DoNotChange[[#This Row],[IQ2_Average]]+1/DoNotChange[[#This Row],[IQ3_Average]])</f>
        <v>6.3360243745259033E-5</v>
      </c>
      <c r="AL20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01" s="84">
        <f>ROUND(DoNotChange[[#This Row],[MediumBurden
Threshold_Calc]],1)</f>
        <v>197.3</v>
      </c>
      <c r="AN201" s="88">
        <f>(DoNotChange[[#This Row],[3RI_Calculation
Medium]]/DoNotChange[[#This Row],[Y = 1/IQ1+1/IQ2+1/IQ3]])/12</f>
        <v>197.28459458357622</v>
      </c>
      <c r="AO201" s="88">
        <f>DoNotChange[[#This Row],[MediumBurden
Threshold_Calc]]*12</f>
        <v>2367.4151350029147</v>
      </c>
      <c r="AP201" s="137">
        <f>DoNotChange[[#This Row],[LowBurden
Annual]]/12</f>
        <v>78.913837833430492</v>
      </c>
      <c r="AQ201" s="88">
        <f>(DoNotChange[[#This Row],[3RI_Calculation
Low]]/DoNotChange[[#This Row],[Y = 1/IQ1+1/IQ2+1/IQ3]])</f>
        <v>946.96605400116584</v>
      </c>
      <c r="AR201" s="95"/>
      <c r="AS201" s="93" t="str">
        <f>Table1422[[#This Row],[Community]]</f>
        <v xml:space="preserve">Metlakatla  </v>
      </c>
      <c r="AT201" s="87">
        <f>Table1422[[#This Row],[IQ1_Average]]</f>
        <v>29702.799999999999</v>
      </c>
      <c r="AU201" s="93" t="str">
        <f>DoNotChange[[#This Row],[Community]]</f>
        <v xml:space="preserve">Metlakatla  </v>
      </c>
      <c r="AV201" s="96">
        <f>Table1422[[#This Row],[IQ2_Average]]</f>
        <v>53557</v>
      </c>
      <c r="AW201" s="93" t="str">
        <f>DoNotChange[[#This Row],[Community]]</f>
        <v xml:space="preserve">Metlakatla  </v>
      </c>
      <c r="AX201" s="97">
        <f>Table1422[[#This Row],[IQ3_Average]]</f>
        <v>90730.2</v>
      </c>
      <c r="AY201" s="93" t="str">
        <f>DoNotChange[[#This Row],[Community]]</f>
        <v xml:space="preserve">Metlakatla  </v>
      </c>
      <c r="AZ201" s="89">
        <f>Table1422[[#This Row],[SNAP_Average 
(Percentage Points)]]/100</f>
        <v>0.28499999999999998</v>
      </c>
      <c r="BA201" s="98" t="str">
        <f>DoNotChange[[#This Row],[Community]]</f>
        <v xml:space="preserve">Metlakatla  </v>
      </c>
      <c r="BB201" s="89">
        <f>Table1422[[#This Row],[Poverty_Average
(Percentage Points)]]/100</f>
        <v>0.1454</v>
      </c>
      <c r="BC201" s="98" t="str">
        <f>DoNotChange[[#This Row],[Community]]</f>
        <v xml:space="preserve">Metlakatla  </v>
      </c>
      <c r="BD201" s="89">
        <f>Table1422[[#This Row],[Full Time Employment_Average
(Percentage Points)]]/100</f>
        <v>0.54359999999999997</v>
      </c>
    </row>
    <row r="202" spans="1:56" s="99" customFormat="1" x14ac:dyDescent="0.25">
      <c r="A202" s="93" t="str">
        <f>DoNotChange[[#This Row],[Community]]</f>
        <v xml:space="preserve">Minto  </v>
      </c>
      <c r="B20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02" s="93" t="str">
        <f>DoNotChange[[#This Row],[Community]]</f>
        <v xml:space="preserve">Minto  </v>
      </c>
      <c r="D202" s="109">
        <f>IFERROR(DoNotChange[[#This Row],[Medium Burden Threshold]],"Cannot Calculate")</f>
        <v>41</v>
      </c>
      <c r="E202" s="118" t="str">
        <f>DoNotChange[[#This Row],[Community]]</f>
        <v xml:space="preserve">Minto  </v>
      </c>
      <c r="F202" s="109">
        <f>IFERROR(DoNotChange[[#This Row],[MediumBurden
Annual]], "Cannot Calculate")</f>
        <v>492.29225488636303</v>
      </c>
      <c r="G202" s="93" t="str">
        <f>DoNotChange[[#This Row],[Community]]</f>
        <v xml:space="preserve">Minto  </v>
      </c>
      <c r="H202" s="140" t="str">
        <f>IFERROR(DoNotChange[[#This Row],[LowBurden
Threshold]],"Any fee will be at least a medium burden")</f>
        <v>Any fee will be at least a medium burden</v>
      </c>
      <c r="I202" s="118" t="str">
        <f>DoNotChange[[#This Row],[Community]]</f>
        <v xml:space="preserve">Minto  </v>
      </c>
      <c r="J202" s="109" t="str">
        <f>IFERROR(DoNotChange[[#This Row],[LowBurden
Annual]], "Any fee will be at least a medium burden")</f>
        <v>Any fee will be at least a medium burden</v>
      </c>
      <c r="K202" s="93" t="str">
        <f>DoNotChange[[#This Row],[Community]]</f>
        <v xml:space="preserve">Minto  </v>
      </c>
      <c r="L202" s="102">
        <f>Table1422[[#This Row],[Monthly Fees]]</f>
        <v>25</v>
      </c>
      <c r="M202" s="93" t="str">
        <f>DoNotChange[[#This Row],[Community]]</f>
        <v xml:space="preserve">Minto  </v>
      </c>
      <c r="N202" s="102">
        <f>DoNotChange[[#This Row],[Monthly_Fees]]*12</f>
        <v>300</v>
      </c>
      <c r="O202" s="93" t="str">
        <f>DoNotChange[[#This Row],[Community]]</f>
        <v xml:space="preserve">Minto  </v>
      </c>
      <c r="P202" s="94" t="str">
        <f>Table1422[[#This Row],[Notes]]</f>
        <v>This is the reported user fee for combined water and sewer services.</v>
      </c>
      <c r="Q202" s="95"/>
      <c r="R202" s="93" t="str">
        <f>DoNotChange[[#This Row],[Community]]</f>
        <v xml:space="preserve">Minto  </v>
      </c>
      <c r="S202" s="85">
        <f>IF(DoNotChange[[#This Row],[Annual_Fees]]/DoNotChange[[#This Row],[IQ1_Average]]&gt;0, DoNotChange[[#This Row],[Annual_Fees]]/DoNotChange[[#This Row],[IQ1_Average]], "Do not know fees")</f>
        <v>2.23463687150838E-2</v>
      </c>
      <c r="T202" s="93" t="str">
        <f>DoNotChange[[#This Row],[Community]]</f>
        <v xml:space="preserve">Minto  </v>
      </c>
      <c r="U202" s="85">
        <f>IF(DoNotChange[[#This Row],[Annual_Fees]]/DoNotChange[[#This Row],[IQ2_Average]]&gt;0, DoNotChange[[#This Row],[Annual_Fees]]/DoNotChange[[#This Row],[IQ2_Average]], "Do not know fees")</f>
        <v>8.9011262891797917E-3</v>
      </c>
      <c r="V202" s="93" t="str">
        <f>DoNotChange[[#This Row],[Community]]</f>
        <v xml:space="preserve">Minto  </v>
      </c>
      <c r="W202" s="85">
        <f>IF(DoNotChange[[#This Row],[Annual_Fees]]/DoNotChange[[#This Row],[IQ3_Average]]&gt;0,DoNotChange[[#This Row],[Annual_Fees]]/DoNotChange[[#This Row],[IQ3_Average]], "Do not know fees")</f>
        <v>5.3161515315832556E-3</v>
      </c>
      <c r="X202" s="93" t="str">
        <f>DoNotChange[[#This Row],[Community]]</f>
        <v xml:space="preserve">Minto  </v>
      </c>
      <c r="Y202" s="85">
        <f>IFERROR(AVERAGE(DoNotChange[[#This Row],[RI_IQ1]],DoNotChange[[#This Row],[RI_IQ2]],DoNotChange[[#This Row],[RI_IQ3]]),"ERROR")</f>
        <v>1.2187882178615614E-2</v>
      </c>
      <c r="Z202" s="93" t="str">
        <f>DoNotChange[[#This Row],[Community]]</f>
        <v xml:space="preserve">Minto  </v>
      </c>
      <c r="AA202" s="84">
        <f>IF(DoNotChange[[#This Row],[SNAP_PercentagePoints]]&gt;20%,1, IF(DoNotChange[[#This Row],[SNAP_PercentagePoints]]&lt;=10%, 3, 2))</f>
        <v>1</v>
      </c>
      <c r="AB202" s="93" t="str">
        <f>DoNotChange[[#This Row],[Community]]</f>
        <v xml:space="preserve">Minto  </v>
      </c>
      <c r="AC202" s="84">
        <f>IF(DoNotChange[[#This Row],[Poverty_PercentagePoints]]&gt;20%,1, IF(DoNotChange[[#This Row],[Poverty_PercentagePoints]]&lt;=10%, 3, 2))</f>
        <v>1</v>
      </c>
      <c r="AD202" s="93" t="str">
        <f>DoNotChange[[#This Row],[Community]]</f>
        <v xml:space="preserve">Minto  </v>
      </c>
      <c r="AE202" s="84">
        <f>IF(DoNotChange[[#This Row],[FTE_PercentagePoints]]&lt;=30%,1, IF(DoNotChange[[#This Row],[FTE_PercentagePoints]]&gt;50%, 3, 2))</f>
        <v>1</v>
      </c>
      <c r="AF202" s="93" t="str">
        <f>DoNotChange[[#This Row],[Community]]</f>
        <v xml:space="preserve">Minto  </v>
      </c>
      <c r="AG202" s="86">
        <f>AVERAGE(DoNotChange[[#This Row],[SNAP_FCI]],DoNotChange[[#This Row],[Poverty_FCI]],DoNotChange[[#This Row],[FTE_FCI]])</f>
        <v>1</v>
      </c>
      <c r="AH202" s="112"/>
      <c r="AI202" s="86">
        <f>IF(DoNotChange[[#This Row],[Village_FCI]]&gt;2.5, 0.24, IF(DoNotChange[[#This Row],[Village_FCI]]&lt;=1.5, 0.06, 0.15))</f>
        <v>0.06</v>
      </c>
      <c r="AJ202" s="86" t="str">
        <f>IF(DoNotChange[[#This Row],[Village_FCI]]&gt;2.5, 0.15, IF(DoNotChange[[#This Row],[Village_FCI]]&lt;=1.5, "FALSE", 0.06))</f>
        <v>FALSE</v>
      </c>
      <c r="AK202" s="115">
        <f>(1/DoNotChange[[#This Row],[IQ1_Average]]+1/DoNotChange[[#This Row],[IQ2_Average]]+1/DoNotChange[[#This Row],[IQ3_Average]])</f>
        <v>1.2187882178615616E-4</v>
      </c>
      <c r="AL20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2" s="84">
        <f>ROUND(DoNotChange[[#This Row],[MediumBurden
Threshold_Calc]],1)</f>
        <v>41</v>
      </c>
      <c r="AN202" s="88">
        <f>(DoNotChange[[#This Row],[3RI_Calculation
Medium]]/DoNotChange[[#This Row],[Y = 1/IQ1+1/IQ2+1/IQ3]])/12</f>
        <v>41.024354573863583</v>
      </c>
      <c r="AO202" s="88">
        <f>DoNotChange[[#This Row],[MediumBurden
Threshold_Calc]]*12</f>
        <v>492.29225488636303</v>
      </c>
      <c r="AP202" s="137" t="e">
        <f>DoNotChange[[#This Row],[LowBurden
Annual]]/12</f>
        <v>#VALUE!</v>
      </c>
      <c r="AQ202" s="88" t="e">
        <f>(DoNotChange[[#This Row],[3RI_Calculation
Low]]/DoNotChange[[#This Row],[Y = 1/IQ1+1/IQ2+1/IQ3]])</f>
        <v>#VALUE!</v>
      </c>
      <c r="AR202" s="95"/>
      <c r="AS202" s="93" t="str">
        <f>Table1422[[#This Row],[Community]]</f>
        <v xml:space="preserve">Minto  </v>
      </c>
      <c r="AT202" s="87">
        <f>Table1422[[#This Row],[IQ1_Average]]</f>
        <v>13425</v>
      </c>
      <c r="AU202" s="93" t="str">
        <f>DoNotChange[[#This Row],[Community]]</f>
        <v xml:space="preserve">Minto  </v>
      </c>
      <c r="AV202" s="96">
        <f>Table1422[[#This Row],[IQ2_Average]]</f>
        <v>33703.599999999999</v>
      </c>
      <c r="AW202" s="93" t="str">
        <f>DoNotChange[[#This Row],[Community]]</f>
        <v xml:space="preserve">Minto  </v>
      </c>
      <c r="AX202" s="97">
        <f>Table1422[[#This Row],[IQ3_Average]]</f>
        <v>56431.8</v>
      </c>
      <c r="AY202" s="93" t="str">
        <f>DoNotChange[[#This Row],[Community]]</f>
        <v xml:space="preserve">Minto  </v>
      </c>
      <c r="AZ202" s="89">
        <f>Table1422[[#This Row],[SNAP_Average 
(Percentage Points)]]/100</f>
        <v>0.36580000000000007</v>
      </c>
      <c r="BA202" s="98" t="str">
        <f>DoNotChange[[#This Row],[Community]]</f>
        <v xml:space="preserve">Minto  </v>
      </c>
      <c r="BB202" s="89">
        <f>Table1422[[#This Row],[Poverty_Average
(Percentage Points)]]/100</f>
        <v>0.27939999999999998</v>
      </c>
      <c r="BC202" s="98" t="str">
        <f>DoNotChange[[#This Row],[Community]]</f>
        <v xml:space="preserve">Minto  </v>
      </c>
      <c r="BD202" s="89">
        <f>Table1422[[#This Row],[Full Time Employment_Average
(Percentage Points)]]/100</f>
        <v>0.29360000000000003</v>
      </c>
    </row>
    <row r="203" spans="1:56" s="99" customFormat="1" x14ac:dyDescent="0.25">
      <c r="A203" s="93" t="str">
        <f>DoNotChange[[#This Row],[Community]]</f>
        <v xml:space="preserve">Moose Creek  </v>
      </c>
      <c r="B20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3" s="93" t="str">
        <f>DoNotChange[[#This Row],[Community]]</f>
        <v xml:space="preserve">Moose Creek  </v>
      </c>
      <c r="D203" s="109">
        <f>IFERROR(DoNotChange[[#This Row],[Medium Burden Threshold]],"Cannot Calculate")</f>
        <v>220.9</v>
      </c>
      <c r="E203" s="118" t="str">
        <f>DoNotChange[[#This Row],[Community]]</f>
        <v xml:space="preserve">Moose Creek  </v>
      </c>
      <c r="F203" s="109">
        <f>IFERROR(DoNotChange[[#This Row],[MediumBurden
Annual]], "Cannot Calculate")</f>
        <v>2651.1166663390818</v>
      </c>
      <c r="G203" s="93" t="str">
        <f>DoNotChange[[#This Row],[Community]]</f>
        <v xml:space="preserve">Moose Creek  </v>
      </c>
      <c r="H203" s="140">
        <f>IFERROR(DoNotChange[[#This Row],[LowBurden
Threshold]],"Any fee will be at least a medium burden")</f>
        <v>88.370555544636076</v>
      </c>
      <c r="I203" s="118" t="str">
        <f>DoNotChange[[#This Row],[Community]]</f>
        <v xml:space="preserve">Moose Creek  </v>
      </c>
      <c r="J203" s="109">
        <f>IFERROR(DoNotChange[[#This Row],[LowBurden
Annual]], "Any fee will be at least a medium burden")</f>
        <v>1060.4466665356329</v>
      </c>
      <c r="K203" s="93" t="str">
        <f>DoNotChange[[#This Row],[Community]]</f>
        <v xml:space="preserve">Moose Creek  </v>
      </c>
      <c r="L203" s="102">
        <f>Table1422[[#This Row],[Monthly Fees]]</f>
        <v>0</v>
      </c>
      <c r="M203" s="93" t="str">
        <f>DoNotChange[[#This Row],[Community]]</f>
        <v xml:space="preserve">Moose Creek  </v>
      </c>
      <c r="N203" s="102">
        <f>DoNotChange[[#This Row],[Monthly_Fees]]*12</f>
        <v>0</v>
      </c>
      <c r="O203" s="93" t="str">
        <f>DoNotChange[[#This Row],[Community]]</f>
        <v xml:space="preserve">Moose Creek  </v>
      </c>
      <c r="P203" s="94" t="str">
        <f>Table1422[[#This Row],[Notes]]</f>
        <v>The water and sewer charges are unknown</v>
      </c>
      <c r="Q203" s="95"/>
      <c r="R203" s="93" t="str">
        <f>DoNotChange[[#This Row],[Community]]</f>
        <v xml:space="preserve">Moose Creek  </v>
      </c>
      <c r="S203" s="85" t="str">
        <f>IF(DoNotChange[[#This Row],[Annual_Fees]]/DoNotChange[[#This Row],[IQ1_Average]]&gt;0, DoNotChange[[#This Row],[Annual_Fees]]/DoNotChange[[#This Row],[IQ1_Average]], "Do not know fees")</f>
        <v>Do not know fees</v>
      </c>
      <c r="T203" s="93" t="str">
        <f>DoNotChange[[#This Row],[Community]]</f>
        <v xml:space="preserve">Moose Creek  </v>
      </c>
      <c r="U203" s="85" t="str">
        <f>IF(DoNotChange[[#This Row],[Annual_Fees]]/DoNotChange[[#This Row],[IQ2_Average]]&gt;0, DoNotChange[[#This Row],[Annual_Fees]]/DoNotChange[[#This Row],[IQ2_Average]], "Do not know fees")</f>
        <v>Do not know fees</v>
      </c>
      <c r="V203" s="93" t="str">
        <f>DoNotChange[[#This Row],[Community]]</f>
        <v xml:space="preserve">Moose Creek  </v>
      </c>
      <c r="W203" s="85" t="str">
        <f>IF(DoNotChange[[#This Row],[Annual_Fees]]/DoNotChange[[#This Row],[IQ3_Average]]&gt;0,DoNotChange[[#This Row],[Annual_Fees]]/DoNotChange[[#This Row],[IQ3_Average]], "Do not know fees")</f>
        <v>Do not know fees</v>
      </c>
      <c r="X203" s="93" t="str">
        <f>DoNotChange[[#This Row],[Community]]</f>
        <v xml:space="preserve">Moose Creek  </v>
      </c>
      <c r="Y203" s="85" t="str">
        <f>IFERROR(AVERAGE(DoNotChange[[#This Row],[RI_IQ1]],DoNotChange[[#This Row],[RI_IQ2]],DoNotChange[[#This Row],[RI_IQ3]]),"ERROR")</f>
        <v>ERROR</v>
      </c>
      <c r="Z203" s="93" t="str">
        <f>DoNotChange[[#This Row],[Community]]</f>
        <v xml:space="preserve">Moose Creek  </v>
      </c>
      <c r="AA203" s="84">
        <f>IF(DoNotChange[[#This Row],[SNAP_PercentagePoints]]&gt;20%,1, IF(DoNotChange[[#This Row],[SNAP_PercentagePoints]]&lt;=10%, 3, 2))</f>
        <v>1</v>
      </c>
      <c r="AB203" s="93" t="str">
        <f>DoNotChange[[#This Row],[Community]]</f>
        <v xml:space="preserve">Moose Creek  </v>
      </c>
      <c r="AC203" s="84">
        <f>IF(DoNotChange[[#This Row],[Poverty_PercentagePoints]]&gt;20%,1, IF(DoNotChange[[#This Row],[Poverty_PercentagePoints]]&lt;=10%, 3, 2))</f>
        <v>3</v>
      </c>
      <c r="AD203" s="93" t="str">
        <f>DoNotChange[[#This Row],[Community]]</f>
        <v xml:space="preserve">Moose Creek  </v>
      </c>
      <c r="AE203" s="84">
        <f>IF(DoNotChange[[#This Row],[FTE_PercentagePoints]]&lt;=30%,1, IF(DoNotChange[[#This Row],[FTE_PercentagePoints]]&gt;50%, 3, 2))</f>
        <v>3</v>
      </c>
      <c r="AF203" s="93" t="str">
        <f>DoNotChange[[#This Row],[Community]]</f>
        <v xml:space="preserve">Moose Creek  </v>
      </c>
      <c r="AG203" s="86">
        <f>AVERAGE(DoNotChange[[#This Row],[SNAP_FCI]],DoNotChange[[#This Row],[Poverty_FCI]],DoNotChange[[#This Row],[FTE_FCI]])</f>
        <v>2.3333333333333335</v>
      </c>
      <c r="AH203" s="112"/>
      <c r="AI203" s="86">
        <f>IF(DoNotChange[[#This Row],[Village_FCI]]&gt;2.5, 0.24, IF(DoNotChange[[#This Row],[Village_FCI]]&lt;=1.5, 0.06, 0.15))</f>
        <v>0.15</v>
      </c>
      <c r="AJ203" s="86">
        <f>IF(DoNotChange[[#This Row],[Village_FCI]]&gt;2.5, 0.15, IF(DoNotChange[[#This Row],[Village_FCI]]&lt;=1.5, "FALSE", 0.06))</f>
        <v>0.06</v>
      </c>
      <c r="AK203" s="115">
        <f>(1/DoNotChange[[#This Row],[IQ1_Average]]+1/DoNotChange[[#This Row],[IQ2_Average]]+1/DoNotChange[[#This Row],[IQ3_Average]])</f>
        <v>5.657993173387367E-5</v>
      </c>
      <c r="AL20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3" s="84">
        <f>ROUND(DoNotChange[[#This Row],[MediumBurden
Threshold_Calc]],1)</f>
        <v>220.9</v>
      </c>
      <c r="AN203" s="88">
        <f>(DoNotChange[[#This Row],[3RI_Calculation
Medium]]/DoNotChange[[#This Row],[Y = 1/IQ1+1/IQ2+1/IQ3]])/12</f>
        <v>220.92638886159014</v>
      </c>
      <c r="AO203" s="88">
        <f>DoNotChange[[#This Row],[MediumBurden
Threshold_Calc]]*12</f>
        <v>2651.1166663390818</v>
      </c>
      <c r="AP203" s="137">
        <f>DoNotChange[[#This Row],[LowBurden
Annual]]/12</f>
        <v>88.370555544636076</v>
      </c>
      <c r="AQ203" s="88">
        <f>(DoNotChange[[#This Row],[3RI_Calculation
Low]]/DoNotChange[[#This Row],[Y = 1/IQ1+1/IQ2+1/IQ3]])</f>
        <v>1060.4466665356329</v>
      </c>
      <c r="AR203" s="95"/>
      <c r="AS203" s="93" t="str">
        <f>Table1422[[#This Row],[Community]]</f>
        <v xml:space="preserve">Moose Creek  </v>
      </c>
      <c r="AT203" s="87">
        <f>Table1422[[#This Row],[IQ1_Average]]</f>
        <v>31543.8</v>
      </c>
      <c r="AU203" s="93" t="str">
        <f>DoNotChange[[#This Row],[Community]]</f>
        <v xml:space="preserve">Moose Creek  </v>
      </c>
      <c r="AV203" s="96">
        <f>Table1422[[#This Row],[IQ2_Average]]</f>
        <v>62253.8</v>
      </c>
      <c r="AW203" s="93" t="str">
        <f>DoNotChange[[#This Row],[Community]]</f>
        <v xml:space="preserve">Moose Creek  </v>
      </c>
      <c r="AX203" s="97">
        <f>Table1422[[#This Row],[IQ3_Average]]</f>
        <v>113446.8</v>
      </c>
      <c r="AY203" s="93" t="str">
        <f>DoNotChange[[#This Row],[Community]]</f>
        <v xml:space="preserve">Moose Creek  </v>
      </c>
      <c r="AZ203" s="89">
        <f>Table1422[[#This Row],[SNAP_Average 
(Percentage Points)]]/100</f>
        <v>0.49119999999999997</v>
      </c>
      <c r="BA203" s="98" t="str">
        <f>DoNotChange[[#This Row],[Community]]</f>
        <v xml:space="preserve">Moose Creek  </v>
      </c>
      <c r="BB203" s="89">
        <f>Table1422[[#This Row],[Poverty_Average
(Percentage Points)]]/100</f>
        <v>7.1499999999999994E-2</v>
      </c>
      <c r="BC203" s="98" t="str">
        <f>DoNotChange[[#This Row],[Community]]</f>
        <v xml:space="preserve">Moose Creek  </v>
      </c>
      <c r="BD203" s="89">
        <f>Table1422[[#This Row],[Full Time Employment_Average
(Percentage Points)]]/100</f>
        <v>0.56379999999999997</v>
      </c>
    </row>
    <row r="204" spans="1:56" s="99" customFormat="1" x14ac:dyDescent="0.25">
      <c r="A204" s="93" t="str">
        <f>DoNotChange[[#This Row],[Community]]</f>
        <v xml:space="preserve">Moose Pass  </v>
      </c>
      <c r="B20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4" s="93" t="str">
        <f>DoNotChange[[#This Row],[Community]]</f>
        <v xml:space="preserve">Moose Pass  </v>
      </c>
      <c r="D204" s="109">
        <f>IFERROR(DoNotChange[[#This Row],[Medium Burden Threshold]],"Cannot Calculate")</f>
        <v>392.8</v>
      </c>
      <c r="E204" s="118" t="str">
        <f>DoNotChange[[#This Row],[Community]]</f>
        <v xml:space="preserve">Moose Pass  </v>
      </c>
      <c r="F204" s="109">
        <f>IFERROR(DoNotChange[[#This Row],[MediumBurden
Annual]], "Cannot Calculate")</f>
        <v>4713.1352620168773</v>
      </c>
      <c r="G204" s="93" t="str">
        <f>DoNotChange[[#This Row],[Community]]</f>
        <v xml:space="preserve">Moose Pass  </v>
      </c>
      <c r="H204" s="140">
        <f>IFERROR(DoNotChange[[#This Row],[LowBurden
Threshold]],"Any fee will be at least a medium burden")</f>
        <v>157.10450873389593</v>
      </c>
      <c r="I204" s="118" t="str">
        <f>DoNotChange[[#This Row],[Community]]</f>
        <v xml:space="preserve">Moose Pass  </v>
      </c>
      <c r="J204" s="109">
        <f>IFERROR(DoNotChange[[#This Row],[LowBurden
Annual]], "Any fee will be at least a medium burden")</f>
        <v>1885.254104806751</v>
      </c>
      <c r="K204" s="93" t="str">
        <f>DoNotChange[[#This Row],[Community]]</f>
        <v xml:space="preserve">Moose Pass  </v>
      </c>
      <c r="L204" s="102">
        <f>Table1422[[#This Row],[Monthly Fees]]</f>
        <v>0</v>
      </c>
      <c r="M204" s="93" t="str">
        <f>DoNotChange[[#This Row],[Community]]</f>
        <v xml:space="preserve">Moose Pass  </v>
      </c>
      <c r="N204" s="102">
        <f>DoNotChange[[#This Row],[Monthly_Fees]]*12</f>
        <v>0</v>
      </c>
      <c r="O204" s="93" t="str">
        <f>DoNotChange[[#This Row],[Community]]</f>
        <v xml:space="preserve">Moose Pass  </v>
      </c>
      <c r="P204" s="94" t="str">
        <f>Table1422[[#This Row],[Notes]]</f>
        <v>The water and sewer charges are unknown</v>
      </c>
      <c r="Q204" s="95"/>
      <c r="R204" s="93" t="str">
        <f>DoNotChange[[#This Row],[Community]]</f>
        <v xml:space="preserve">Moose Pass  </v>
      </c>
      <c r="S204" s="85" t="str">
        <f>IF(DoNotChange[[#This Row],[Annual_Fees]]/DoNotChange[[#This Row],[IQ1_Average]]&gt;0, DoNotChange[[#This Row],[Annual_Fees]]/DoNotChange[[#This Row],[IQ1_Average]], "Do not know fees")</f>
        <v>Do not know fees</v>
      </c>
      <c r="T204" s="93" t="str">
        <f>DoNotChange[[#This Row],[Community]]</f>
        <v xml:space="preserve">Moose Pass  </v>
      </c>
      <c r="U204" s="85" t="str">
        <f>IF(DoNotChange[[#This Row],[Annual_Fees]]/DoNotChange[[#This Row],[IQ2_Average]]&gt;0, DoNotChange[[#This Row],[Annual_Fees]]/DoNotChange[[#This Row],[IQ2_Average]], "Do not know fees")</f>
        <v>Do not know fees</v>
      </c>
      <c r="V204" s="93" t="str">
        <f>DoNotChange[[#This Row],[Community]]</f>
        <v xml:space="preserve">Moose Pass  </v>
      </c>
      <c r="W204" s="85" t="str">
        <f>IF(DoNotChange[[#This Row],[Annual_Fees]]/DoNotChange[[#This Row],[IQ3_Average]]&gt;0,DoNotChange[[#This Row],[Annual_Fees]]/DoNotChange[[#This Row],[IQ3_Average]], "Do not know fees")</f>
        <v>Do not know fees</v>
      </c>
      <c r="X204" s="93" t="str">
        <f>DoNotChange[[#This Row],[Community]]</f>
        <v xml:space="preserve">Moose Pass  </v>
      </c>
      <c r="Y204" s="85" t="str">
        <f>IFERROR(AVERAGE(DoNotChange[[#This Row],[RI_IQ1]],DoNotChange[[#This Row],[RI_IQ2]],DoNotChange[[#This Row],[RI_IQ3]]),"ERROR")</f>
        <v>ERROR</v>
      </c>
      <c r="Z204" s="93" t="str">
        <f>DoNotChange[[#This Row],[Community]]</f>
        <v xml:space="preserve">Moose Pass  </v>
      </c>
      <c r="AA204" s="84">
        <f>IF(DoNotChange[[#This Row],[SNAP_PercentagePoints]]&gt;20%,1, IF(DoNotChange[[#This Row],[SNAP_PercentagePoints]]&lt;=10%, 3, 2))</f>
        <v>2</v>
      </c>
      <c r="AB204" s="93" t="str">
        <f>DoNotChange[[#This Row],[Community]]</f>
        <v xml:space="preserve">Moose Pass  </v>
      </c>
      <c r="AC204" s="84">
        <f>IF(DoNotChange[[#This Row],[Poverty_PercentagePoints]]&gt;20%,1, IF(DoNotChange[[#This Row],[Poverty_PercentagePoints]]&lt;=10%, 3, 2))</f>
        <v>3</v>
      </c>
      <c r="AD204" s="93" t="str">
        <f>DoNotChange[[#This Row],[Community]]</f>
        <v xml:space="preserve">Moose Pass  </v>
      </c>
      <c r="AE204" s="84">
        <f>IF(DoNotChange[[#This Row],[FTE_PercentagePoints]]&lt;=30%,1, IF(DoNotChange[[#This Row],[FTE_PercentagePoints]]&gt;50%, 3, 2))</f>
        <v>2</v>
      </c>
      <c r="AF204" s="93" t="str">
        <f>DoNotChange[[#This Row],[Community]]</f>
        <v xml:space="preserve">Moose Pass  </v>
      </c>
      <c r="AG204" s="86">
        <f>AVERAGE(DoNotChange[[#This Row],[SNAP_FCI]],DoNotChange[[#This Row],[Poverty_FCI]],DoNotChange[[#This Row],[FTE_FCI]])</f>
        <v>2.3333333333333335</v>
      </c>
      <c r="AH204" s="112"/>
      <c r="AI204" s="86">
        <f>IF(DoNotChange[[#This Row],[Village_FCI]]&gt;2.5, 0.24, IF(DoNotChange[[#This Row],[Village_FCI]]&lt;=1.5, 0.06, 0.15))</f>
        <v>0.15</v>
      </c>
      <c r="AJ204" s="86">
        <f>IF(DoNotChange[[#This Row],[Village_FCI]]&gt;2.5, 0.15, IF(DoNotChange[[#This Row],[Village_FCI]]&lt;=1.5, "FALSE", 0.06))</f>
        <v>0.06</v>
      </c>
      <c r="AK204" s="115">
        <f>(1/DoNotChange[[#This Row],[IQ1_Average]]+1/DoNotChange[[#This Row],[IQ2_Average]]+1/DoNotChange[[#This Row],[IQ3_Average]])</f>
        <v>3.1825948474012384E-5</v>
      </c>
      <c r="AL20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4" s="84">
        <f>ROUND(DoNotChange[[#This Row],[MediumBurden
Threshold_Calc]],1)</f>
        <v>392.8</v>
      </c>
      <c r="AN204" s="88">
        <f>(DoNotChange[[#This Row],[3RI_Calculation
Medium]]/DoNotChange[[#This Row],[Y = 1/IQ1+1/IQ2+1/IQ3]])/12</f>
        <v>392.76127183473977</v>
      </c>
      <c r="AO204" s="88">
        <f>DoNotChange[[#This Row],[MediumBurden
Threshold_Calc]]*12</f>
        <v>4713.1352620168773</v>
      </c>
      <c r="AP204" s="137">
        <f>DoNotChange[[#This Row],[LowBurden
Annual]]/12</f>
        <v>157.10450873389593</v>
      </c>
      <c r="AQ204" s="88">
        <f>(DoNotChange[[#This Row],[3RI_Calculation
Low]]/DoNotChange[[#This Row],[Y = 1/IQ1+1/IQ2+1/IQ3]])</f>
        <v>1885.254104806751</v>
      </c>
      <c r="AR204" s="95"/>
      <c r="AS204" s="93" t="str">
        <f>Table1422[[#This Row],[Community]]</f>
        <v xml:space="preserve">Moose Pass  </v>
      </c>
      <c r="AT204" s="87">
        <f>Table1422[[#This Row],[IQ1_Average]]</f>
        <v>88181.6</v>
      </c>
      <c r="AU204" s="93" t="str">
        <f>DoNotChange[[#This Row],[Community]]</f>
        <v xml:space="preserve">Moose Pass  </v>
      </c>
      <c r="AV204" s="96">
        <f>Table1422[[#This Row],[IQ2_Average]]</f>
        <v>91158.399999999994</v>
      </c>
      <c r="AW204" s="93" t="str">
        <f>DoNotChange[[#This Row],[Community]]</f>
        <v xml:space="preserve">Moose Pass  </v>
      </c>
      <c r="AX204" s="97">
        <f>Table1422[[#This Row],[IQ3_Average]]</f>
        <v>105088.4</v>
      </c>
      <c r="AY204" s="93" t="str">
        <f>DoNotChange[[#This Row],[Community]]</f>
        <v xml:space="preserve">Moose Pass  </v>
      </c>
      <c r="AZ204" s="89">
        <f>Table1422[[#This Row],[SNAP_Average 
(Percentage Points)]]/100</f>
        <v>0.19800000000000001</v>
      </c>
      <c r="BA204" s="98" t="str">
        <f>DoNotChange[[#This Row],[Community]]</f>
        <v xml:space="preserve">Moose Pass  </v>
      </c>
      <c r="BB204" s="89">
        <f>Table1422[[#This Row],[Poverty_Average
(Percentage Points)]]/100</f>
        <v>0</v>
      </c>
      <c r="BC204" s="98" t="str">
        <f>DoNotChange[[#This Row],[Community]]</f>
        <v xml:space="preserve">Moose Pass  </v>
      </c>
      <c r="BD204" s="89">
        <f>Table1422[[#This Row],[Full Time Employment_Average
(Percentage Points)]]/100</f>
        <v>0.48119999999999996</v>
      </c>
    </row>
    <row r="205" spans="1:56" s="99" customFormat="1" x14ac:dyDescent="0.25">
      <c r="A205" s="93" t="str">
        <f>DoNotChange[[#This Row],[Community]]</f>
        <v xml:space="preserve">Mosquito Lake  </v>
      </c>
      <c r="B20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5" s="93" t="str">
        <f>DoNotChange[[#This Row],[Community]]</f>
        <v xml:space="preserve">Mosquito Lake  </v>
      </c>
      <c r="D205" s="109">
        <f>IFERROR(DoNotChange[[#This Row],[Medium Burden Threshold]],"Cannot Calculate")</f>
        <v>630.70000000000005</v>
      </c>
      <c r="E205" s="118" t="str">
        <f>DoNotChange[[#This Row],[Community]]</f>
        <v xml:space="preserve">Mosquito Lake  </v>
      </c>
      <c r="F205" s="109">
        <f>IFERROR(DoNotChange[[#This Row],[MediumBurden
Annual]], "Cannot Calculate")</f>
        <v>7568.1866208714291</v>
      </c>
      <c r="G205" s="93" t="str">
        <f>DoNotChange[[#This Row],[Community]]</f>
        <v xml:space="preserve">Mosquito Lake  </v>
      </c>
      <c r="H205" s="140">
        <f>IFERROR(DoNotChange[[#This Row],[LowBurden
Threshold]],"Any fee will be at least a medium burden")</f>
        <v>394.17638650372027</v>
      </c>
      <c r="I205" s="118" t="str">
        <f>DoNotChange[[#This Row],[Community]]</f>
        <v xml:space="preserve">Mosquito Lake  </v>
      </c>
      <c r="J205" s="109">
        <f>IFERROR(DoNotChange[[#This Row],[LowBurden
Annual]], "Any fee will be at least a medium burden")</f>
        <v>4730.116638044643</v>
      </c>
      <c r="K205" s="93" t="str">
        <f>DoNotChange[[#This Row],[Community]]</f>
        <v xml:space="preserve">Mosquito Lake  </v>
      </c>
      <c r="L205" s="102">
        <f>Table1422[[#This Row],[Monthly Fees]]</f>
        <v>0</v>
      </c>
      <c r="M205" s="93" t="str">
        <f>DoNotChange[[#This Row],[Community]]</f>
        <v xml:space="preserve">Mosquito Lake  </v>
      </c>
      <c r="N205" s="102">
        <f>DoNotChange[[#This Row],[Monthly_Fees]]*12</f>
        <v>0</v>
      </c>
      <c r="O205" s="93" t="str">
        <f>DoNotChange[[#This Row],[Community]]</f>
        <v xml:space="preserve">Mosquito Lake  </v>
      </c>
      <c r="P205" s="94" t="str">
        <f>Table1422[[#This Row],[Notes]]</f>
        <v>The water and sewer charges are unknown</v>
      </c>
      <c r="Q205" s="95"/>
      <c r="R205" s="93" t="str">
        <f>DoNotChange[[#This Row],[Community]]</f>
        <v xml:space="preserve">Mosquito Lake  </v>
      </c>
      <c r="S205" s="85" t="str">
        <f>IF(DoNotChange[[#This Row],[Annual_Fees]]/DoNotChange[[#This Row],[IQ1_Average]]&gt;0, DoNotChange[[#This Row],[Annual_Fees]]/DoNotChange[[#This Row],[IQ1_Average]], "Do not know fees")</f>
        <v>Do not know fees</v>
      </c>
      <c r="T205" s="93" t="str">
        <f>DoNotChange[[#This Row],[Community]]</f>
        <v xml:space="preserve">Mosquito Lake  </v>
      </c>
      <c r="U205" s="85" t="str">
        <f>IF(DoNotChange[[#This Row],[Annual_Fees]]/DoNotChange[[#This Row],[IQ2_Average]]&gt;0, DoNotChange[[#This Row],[Annual_Fees]]/DoNotChange[[#This Row],[IQ2_Average]], "Do not know fees")</f>
        <v>Do not know fees</v>
      </c>
      <c r="V205" s="93" t="str">
        <f>DoNotChange[[#This Row],[Community]]</f>
        <v xml:space="preserve">Mosquito Lake  </v>
      </c>
      <c r="W205" s="85" t="str">
        <f>IF(DoNotChange[[#This Row],[Annual_Fees]]/DoNotChange[[#This Row],[IQ3_Average]]&gt;0,DoNotChange[[#This Row],[Annual_Fees]]/DoNotChange[[#This Row],[IQ3_Average]], "Do not know fees")</f>
        <v>Do not know fees</v>
      </c>
      <c r="X205" s="93" t="str">
        <f>DoNotChange[[#This Row],[Community]]</f>
        <v xml:space="preserve">Mosquito Lake  </v>
      </c>
      <c r="Y205" s="85" t="str">
        <f>IFERROR(AVERAGE(DoNotChange[[#This Row],[RI_IQ1]],DoNotChange[[#This Row],[RI_IQ2]],DoNotChange[[#This Row],[RI_IQ3]]),"ERROR")</f>
        <v>ERROR</v>
      </c>
      <c r="Z205" s="93" t="str">
        <f>DoNotChange[[#This Row],[Community]]</f>
        <v xml:space="preserve">Mosquito Lake  </v>
      </c>
      <c r="AA205" s="84">
        <f>IF(DoNotChange[[#This Row],[SNAP_PercentagePoints]]&gt;20%,1, IF(DoNotChange[[#This Row],[SNAP_PercentagePoints]]&lt;=10%, 3, 2))</f>
        <v>2</v>
      </c>
      <c r="AB205" s="93" t="str">
        <f>DoNotChange[[#This Row],[Community]]</f>
        <v xml:space="preserve">Mosquito Lake  </v>
      </c>
      <c r="AC205" s="84">
        <f>IF(DoNotChange[[#This Row],[Poverty_PercentagePoints]]&gt;20%,1, IF(DoNotChange[[#This Row],[Poverty_PercentagePoints]]&lt;=10%, 3, 2))</f>
        <v>3</v>
      </c>
      <c r="AD205" s="93" t="str">
        <f>DoNotChange[[#This Row],[Community]]</f>
        <v xml:space="preserve">Mosquito Lake  </v>
      </c>
      <c r="AE205" s="84">
        <f>IF(DoNotChange[[#This Row],[FTE_PercentagePoints]]&lt;=30%,1, IF(DoNotChange[[#This Row],[FTE_PercentagePoints]]&gt;50%, 3, 2))</f>
        <v>3</v>
      </c>
      <c r="AF205" s="93" t="str">
        <f>DoNotChange[[#This Row],[Community]]</f>
        <v xml:space="preserve">Mosquito Lake  </v>
      </c>
      <c r="AG205" s="86">
        <f>AVERAGE(DoNotChange[[#This Row],[SNAP_FCI]],DoNotChange[[#This Row],[Poverty_FCI]],DoNotChange[[#This Row],[FTE_FCI]])</f>
        <v>2.6666666666666665</v>
      </c>
      <c r="AH205" s="112"/>
      <c r="AI205" s="86">
        <f>IF(DoNotChange[[#This Row],[Village_FCI]]&gt;2.5, 0.24, IF(DoNotChange[[#This Row],[Village_FCI]]&lt;=1.5, 0.06, 0.15))</f>
        <v>0.24</v>
      </c>
      <c r="AJ205" s="86">
        <f>IF(DoNotChange[[#This Row],[Village_FCI]]&gt;2.5, 0.15, IF(DoNotChange[[#This Row],[Village_FCI]]&lt;=1.5, "FALSE", 0.06))</f>
        <v>0.15</v>
      </c>
      <c r="AK205" s="115">
        <f>(1/DoNotChange[[#This Row],[IQ1_Average]]+1/DoNotChange[[#This Row],[IQ2_Average]]+1/DoNotChange[[#This Row],[IQ3_Average]])</f>
        <v>3.1711691587801453E-5</v>
      </c>
      <c r="AL20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05" s="84">
        <f>ROUND(DoNotChange[[#This Row],[MediumBurden
Threshold_Calc]],1)</f>
        <v>630.70000000000005</v>
      </c>
      <c r="AN205" s="88">
        <f>(DoNotChange[[#This Row],[3RI_Calculation
Medium]]/DoNotChange[[#This Row],[Y = 1/IQ1+1/IQ2+1/IQ3]])/12</f>
        <v>630.68221840595243</v>
      </c>
      <c r="AO205" s="88">
        <f>DoNotChange[[#This Row],[MediumBurden
Threshold_Calc]]*12</f>
        <v>7568.1866208714291</v>
      </c>
      <c r="AP205" s="137">
        <f>DoNotChange[[#This Row],[LowBurden
Annual]]/12</f>
        <v>394.17638650372027</v>
      </c>
      <c r="AQ205" s="88">
        <f>(DoNotChange[[#This Row],[3RI_Calculation
Low]]/DoNotChange[[#This Row],[Y = 1/IQ1+1/IQ2+1/IQ3]])</f>
        <v>4730.116638044643</v>
      </c>
      <c r="AR205" s="95"/>
      <c r="AS205" s="93" t="str">
        <f>Table1422[[#This Row],[Community]]</f>
        <v xml:space="preserve">Mosquito Lake  </v>
      </c>
      <c r="AT205" s="87">
        <f>Table1422[[#This Row],[IQ1_Average]]</f>
        <v>76704.600000000006</v>
      </c>
      <c r="AU205" s="93" t="str">
        <f>DoNotChange[[#This Row],[Community]]</f>
        <v xml:space="preserve">Mosquito Lake  </v>
      </c>
      <c r="AV205" s="96">
        <f>Table1422[[#This Row],[IQ2_Average]]</f>
        <v>94540.2</v>
      </c>
      <c r="AW205" s="93" t="str">
        <f>DoNotChange[[#This Row],[Community]]</f>
        <v xml:space="preserve">Mosquito Lake  </v>
      </c>
      <c r="AX205" s="97">
        <f>Table1422[[#This Row],[IQ3_Average]]</f>
        <v>123500.2</v>
      </c>
      <c r="AY205" s="93" t="str">
        <f>DoNotChange[[#This Row],[Community]]</f>
        <v xml:space="preserve">Mosquito Lake  </v>
      </c>
      <c r="AZ205" s="89">
        <f>Table1422[[#This Row],[SNAP_Average 
(Percentage Points)]]/100</f>
        <v>0.16200000000000001</v>
      </c>
      <c r="BA205" s="98" t="str">
        <f>DoNotChange[[#This Row],[Community]]</f>
        <v xml:space="preserve">Mosquito Lake  </v>
      </c>
      <c r="BB205" s="89">
        <f>Table1422[[#This Row],[Poverty_Average
(Percentage Points)]]/100</f>
        <v>0</v>
      </c>
      <c r="BC205" s="98" t="str">
        <f>DoNotChange[[#This Row],[Community]]</f>
        <v xml:space="preserve">Mosquito Lake  </v>
      </c>
      <c r="BD205" s="89">
        <f>Table1422[[#This Row],[Full Time Employment_Average
(Percentage Points)]]/100</f>
        <v>0.93220000000000003</v>
      </c>
    </row>
    <row r="206" spans="1:56" s="99" customFormat="1" x14ac:dyDescent="0.25">
      <c r="A206" s="93" t="str">
        <f>DoNotChange[[#This Row],[Community]]</f>
        <v xml:space="preserve">Mountain Village </v>
      </c>
      <c r="B20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06" s="93" t="str">
        <f>DoNotChange[[#This Row],[Community]]</f>
        <v xml:space="preserve">Mountain Village </v>
      </c>
      <c r="D206" s="109">
        <f>IFERROR(DoNotChange[[#This Row],[Medium Burden Threshold]],"Cannot Calculate")</f>
        <v>48.7</v>
      </c>
      <c r="E206" s="118" t="str">
        <f>DoNotChange[[#This Row],[Community]]</f>
        <v xml:space="preserve">Mountain Village </v>
      </c>
      <c r="F206" s="109">
        <f>IFERROR(DoNotChange[[#This Row],[MediumBurden
Annual]], "Cannot Calculate")</f>
        <v>584.71566776634177</v>
      </c>
      <c r="G206" s="93" t="str">
        <f>DoNotChange[[#This Row],[Community]]</f>
        <v xml:space="preserve">Mountain Village </v>
      </c>
      <c r="H206" s="140" t="str">
        <f>IFERROR(DoNotChange[[#This Row],[LowBurden
Threshold]],"Any fee will be at least a medium burden")</f>
        <v>Any fee will be at least a medium burden</v>
      </c>
      <c r="I206" s="118" t="str">
        <f>DoNotChange[[#This Row],[Community]]</f>
        <v xml:space="preserve">Mountain Village </v>
      </c>
      <c r="J206" s="109" t="str">
        <f>IFERROR(DoNotChange[[#This Row],[LowBurden
Annual]], "Any fee will be at least a medium burden")</f>
        <v>Any fee will be at least a medium burden</v>
      </c>
      <c r="K206" s="93" t="str">
        <f>DoNotChange[[#This Row],[Community]]</f>
        <v xml:space="preserve">Mountain Village </v>
      </c>
      <c r="L206" s="102">
        <f>Table1422[[#This Row],[Monthly Fees]]</f>
        <v>90</v>
      </c>
      <c r="M206" s="93" t="str">
        <f>DoNotChange[[#This Row],[Community]]</f>
        <v xml:space="preserve">Mountain Village </v>
      </c>
      <c r="N206" s="102">
        <f>DoNotChange[[#This Row],[Monthly_Fees]]*12</f>
        <v>1080</v>
      </c>
      <c r="O206" s="93" t="str">
        <f>DoNotChange[[#This Row],[Community]]</f>
        <v xml:space="preserve">Mountain Village </v>
      </c>
      <c r="P206" s="94" t="str">
        <f>Table1422[[#This Row],[Notes]]</f>
        <v>This is the reported user fee for combined water and sewer services.</v>
      </c>
      <c r="Q206" s="95"/>
      <c r="R206" s="93" t="str">
        <f>DoNotChange[[#This Row],[Community]]</f>
        <v xml:space="preserve">Mountain Village </v>
      </c>
      <c r="S206" s="85">
        <f>IF(DoNotChange[[#This Row],[Annual_Fees]]/DoNotChange[[#This Row],[IQ1_Average]]&gt;0, DoNotChange[[#This Row],[Annual_Fees]]/DoNotChange[[#This Row],[IQ1_Average]], "Do not know fees")</f>
        <v>6.300021000070001E-2</v>
      </c>
      <c r="T206" s="93" t="str">
        <f>DoNotChange[[#This Row],[Community]]</f>
        <v xml:space="preserve">Mountain Village </v>
      </c>
      <c r="U206" s="85">
        <f>IF(DoNotChange[[#This Row],[Annual_Fees]]/DoNotChange[[#This Row],[IQ2_Average]]&gt;0, DoNotChange[[#This Row],[Annual_Fees]]/DoNotChange[[#This Row],[IQ2_Average]], "Do not know fees")</f>
        <v>3.068530514831231E-2</v>
      </c>
      <c r="V206" s="93" t="str">
        <f>DoNotChange[[#This Row],[Community]]</f>
        <v xml:space="preserve">Mountain Village </v>
      </c>
      <c r="W206" s="85">
        <f>IF(DoNotChange[[#This Row],[Annual_Fees]]/DoNotChange[[#This Row],[IQ3_Average]]&gt;0,DoNotChange[[#This Row],[Annual_Fees]]/DoNotChange[[#This Row],[IQ3_Average]], "Do not know fees")</f>
        <v>1.713757985636169E-2</v>
      </c>
      <c r="X206" s="93" t="str">
        <f>DoNotChange[[#This Row],[Community]]</f>
        <v xml:space="preserve">Mountain Village </v>
      </c>
      <c r="Y206" s="85">
        <f>IFERROR(AVERAGE(DoNotChange[[#This Row],[RI_IQ1]],DoNotChange[[#This Row],[RI_IQ2]],DoNotChange[[#This Row],[RI_IQ3]]),"ERROR")</f>
        <v>3.6941031668458003E-2</v>
      </c>
      <c r="Z206" s="93" t="str">
        <f>DoNotChange[[#This Row],[Community]]</f>
        <v xml:space="preserve">Mountain Village </v>
      </c>
      <c r="AA206" s="84">
        <f>IF(DoNotChange[[#This Row],[SNAP_PercentagePoints]]&gt;20%,1, IF(DoNotChange[[#This Row],[SNAP_PercentagePoints]]&lt;=10%, 3, 2))</f>
        <v>1</v>
      </c>
      <c r="AB206" s="93" t="str">
        <f>DoNotChange[[#This Row],[Community]]</f>
        <v xml:space="preserve">Mountain Village </v>
      </c>
      <c r="AC206" s="84">
        <f>IF(DoNotChange[[#This Row],[Poverty_PercentagePoints]]&gt;20%,1, IF(DoNotChange[[#This Row],[Poverty_PercentagePoints]]&lt;=10%, 3, 2))</f>
        <v>1</v>
      </c>
      <c r="AD206" s="93" t="str">
        <f>DoNotChange[[#This Row],[Community]]</f>
        <v xml:space="preserve">Mountain Village </v>
      </c>
      <c r="AE206" s="84">
        <f>IF(DoNotChange[[#This Row],[FTE_PercentagePoints]]&lt;=30%,1, IF(DoNotChange[[#This Row],[FTE_PercentagePoints]]&gt;50%, 3, 2))</f>
        <v>2</v>
      </c>
      <c r="AF206" s="93" t="str">
        <f>DoNotChange[[#This Row],[Community]]</f>
        <v xml:space="preserve">Mountain Village </v>
      </c>
      <c r="AG206" s="86">
        <f>AVERAGE(DoNotChange[[#This Row],[SNAP_FCI]],DoNotChange[[#This Row],[Poverty_FCI]],DoNotChange[[#This Row],[FTE_FCI]])</f>
        <v>1.3333333333333333</v>
      </c>
      <c r="AH206" s="112"/>
      <c r="AI206" s="86">
        <f>IF(DoNotChange[[#This Row],[Village_FCI]]&gt;2.5, 0.24, IF(DoNotChange[[#This Row],[Village_FCI]]&lt;=1.5, 0.06, 0.15))</f>
        <v>0.06</v>
      </c>
      <c r="AJ206" s="86" t="str">
        <f>IF(DoNotChange[[#This Row],[Village_FCI]]&gt;2.5, 0.15, IF(DoNotChange[[#This Row],[Village_FCI]]&lt;=1.5, "FALSE", 0.06))</f>
        <v>FALSE</v>
      </c>
      <c r="AK206" s="115">
        <f>(1/DoNotChange[[#This Row],[IQ1_Average]]+1/DoNotChange[[#This Row],[IQ2_Average]]+1/DoNotChange[[#This Row],[IQ3_Average]])</f>
        <v>1.0261397685682778E-4</v>
      </c>
      <c r="AL20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6" s="84">
        <f>ROUND(DoNotChange[[#This Row],[MediumBurden
Threshold_Calc]],1)</f>
        <v>48.7</v>
      </c>
      <c r="AN206" s="88">
        <f>(DoNotChange[[#This Row],[3RI_Calculation
Medium]]/DoNotChange[[#This Row],[Y = 1/IQ1+1/IQ2+1/IQ3]])/12</f>
        <v>48.726305647195147</v>
      </c>
      <c r="AO206" s="88">
        <f>DoNotChange[[#This Row],[MediumBurden
Threshold_Calc]]*12</f>
        <v>584.71566776634177</v>
      </c>
      <c r="AP206" s="137" t="e">
        <f>DoNotChange[[#This Row],[LowBurden
Annual]]/12</f>
        <v>#VALUE!</v>
      </c>
      <c r="AQ206" s="88" t="e">
        <f>(DoNotChange[[#This Row],[3RI_Calculation
Low]]/DoNotChange[[#This Row],[Y = 1/IQ1+1/IQ2+1/IQ3]])</f>
        <v>#VALUE!</v>
      </c>
      <c r="AR206" s="95"/>
      <c r="AS206" s="93" t="str">
        <f>Table1422[[#This Row],[Community]]</f>
        <v xml:space="preserve">Mountain Village </v>
      </c>
      <c r="AT206" s="87">
        <f>Table1422[[#This Row],[IQ1_Average]]</f>
        <v>17142.8</v>
      </c>
      <c r="AU206" s="93" t="str">
        <f>DoNotChange[[#This Row],[Community]]</f>
        <v xml:space="preserve">Mountain Village </v>
      </c>
      <c r="AV206" s="96">
        <f>Table1422[[#This Row],[IQ2_Average]]</f>
        <v>35196</v>
      </c>
      <c r="AW206" s="93" t="str">
        <f>DoNotChange[[#This Row],[Community]]</f>
        <v xml:space="preserve">Mountain Village </v>
      </c>
      <c r="AX206" s="97">
        <f>Table1422[[#This Row],[IQ3_Average]]</f>
        <v>63019.4</v>
      </c>
      <c r="AY206" s="93" t="str">
        <f>DoNotChange[[#This Row],[Community]]</f>
        <v xml:space="preserve">Mountain Village </v>
      </c>
      <c r="AZ206" s="89">
        <f>Table1422[[#This Row],[SNAP_Average 
(Percentage Points)]]/100</f>
        <v>0.87680000000000002</v>
      </c>
      <c r="BA206" s="98" t="str">
        <f>DoNotChange[[#This Row],[Community]]</f>
        <v xml:space="preserve">Mountain Village </v>
      </c>
      <c r="BB206" s="89">
        <f>Table1422[[#This Row],[Poverty_Average
(Percentage Points)]]/100</f>
        <v>0.45179999999999998</v>
      </c>
      <c r="BC206" s="98" t="str">
        <f>DoNotChange[[#This Row],[Community]]</f>
        <v xml:space="preserve">Mountain Village </v>
      </c>
      <c r="BD206" s="89">
        <f>Table1422[[#This Row],[Full Time Employment_Average
(Percentage Points)]]/100</f>
        <v>0.30219999999999997</v>
      </c>
    </row>
    <row r="207" spans="1:56" s="99" customFormat="1" x14ac:dyDescent="0.25">
      <c r="A207" s="93" t="str">
        <f>DoNotChange[[#This Row],[Community]]</f>
        <v xml:space="preserve">Mud Bay  </v>
      </c>
      <c r="B20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7" s="93" t="str">
        <f>DoNotChange[[#This Row],[Community]]</f>
        <v xml:space="preserve">Mud Bay  </v>
      </c>
      <c r="D207" s="109">
        <f>IFERROR(DoNotChange[[#This Row],[Medium Burden Threshold]],"Cannot Calculate")</f>
        <v>119.6</v>
      </c>
      <c r="E207" s="118" t="str">
        <f>DoNotChange[[#This Row],[Community]]</f>
        <v xml:space="preserve">Mud Bay  </v>
      </c>
      <c r="F207" s="109">
        <f>IFERROR(DoNotChange[[#This Row],[MediumBurden
Annual]], "Cannot Calculate")</f>
        <v>1435.6437157488851</v>
      </c>
      <c r="G207" s="93" t="str">
        <f>DoNotChange[[#This Row],[Community]]</f>
        <v xml:space="preserve">Mud Bay  </v>
      </c>
      <c r="H207" s="140">
        <f>IFERROR(DoNotChange[[#This Row],[LowBurden
Threshold]],"Any fee will be at least a medium burden")</f>
        <v>47.854790524962844</v>
      </c>
      <c r="I207" s="118" t="str">
        <f>DoNotChange[[#This Row],[Community]]</f>
        <v xml:space="preserve">Mud Bay  </v>
      </c>
      <c r="J207" s="109">
        <f>IFERROR(DoNotChange[[#This Row],[LowBurden
Annual]], "Any fee will be at least a medium burden")</f>
        <v>574.2574862995541</v>
      </c>
      <c r="K207" s="93" t="str">
        <f>DoNotChange[[#This Row],[Community]]</f>
        <v xml:space="preserve">Mud Bay  </v>
      </c>
      <c r="L207" s="102">
        <f>Table1422[[#This Row],[Monthly Fees]]</f>
        <v>0</v>
      </c>
      <c r="M207" s="93" t="str">
        <f>DoNotChange[[#This Row],[Community]]</f>
        <v xml:space="preserve">Mud Bay  </v>
      </c>
      <c r="N207" s="102">
        <f>DoNotChange[[#This Row],[Monthly_Fees]]*12</f>
        <v>0</v>
      </c>
      <c r="O207" s="93" t="str">
        <f>DoNotChange[[#This Row],[Community]]</f>
        <v xml:space="preserve">Mud Bay  </v>
      </c>
      <c r="P207" s="94" t="str">
        <f>Table1422[[#This Row],[Notes]]</f>
        <v>The water and sewer charges are unknown</v>
      </c>
      <c r="Q207" s="95"/>
      <c r="R207" s="93" t="str">
        <f>DoNotChange[[#This Row],[Community]]</f>
        <v xml:space="preserve">Mud Bay  </v>
      </c>
      <c r="S207" s="85" t="str">
        <f>IF(DoNotChange[[#This Row],[Annual_Fees]]/DoNotChange[[#This Row],[IQ1_Average]]&gt;0, DoNotChange[[#This Row],[Annual_Fees]]/DoNotChange[[#This Row],[IQ1_Average]], "Do not know fees")</f>
        <v>Do not know fees</v>
      </c>
      <c r="T207" s="93" t="str">
        <f>DoNotChange[[#This Row],[Community]]</f>
        <v xml:space="preserve">Mud Bay  </v>
      </c>
      <c r="U207" s="85" t="str">
        <f>IF(DoNotChange[[#This Row],[Annual_Fees]]/DoNotChange[[#This Row],[IQ2_Average]]&gt;0, DoNotChange[[#This Row],[Annual_Fees]]/DoNotChange[[#This Row],[IQ2_Average]], "Do not know fees")</f>
        <v>Do not know fees</v>
      </c>
      <c r="V207" s="93" t="str">
        <f>DoNotChange[[#This Row],[Community]]</f>
        <v xml:space="preserve">Mud Bay  </v>
      </c>
      <c r="W207" s="85" t="str">
        <f>IF(DoNotChange[[#This Row],[Annual_Fees]]/DoNotChange[[#This Row],[IQ3_Average]]&gt;0,DoNotChange[[#This Row],[Annual_Fees]]/DoNotChange[[#This Row],[IQ3_Average]], "Do not know fees")</f>
        <v>Do not know fees</v>
      </c>
      <c r="X207" s="93" t="str">
        <f>DoNotChange[[#This Row],[Community]]</f>
        <v xml:space="preserve">Mud Bay  </v>
      </c>
      <c r="Y207" s="85" t="str">
        <f>IFERROR(AVERAGE(DoNotChange[[#This Row],[RI_IQ1]],DoNotChange[[#This Row],[RI_IQ2]],DoNotChange[[#This Row],[RI_IQ3]]),"ERROR")</f>
        <v>ERROR</v>
      </c>
      <c r="Z207" s="93" t="str">
        <f>DoNotChange[[#This Row],[Community]]</f>
        <v xml:space="preserve">Mud Bay  </v>
      </c>
      <c r="AA207" s="84">
        <f>IF(DoNotChange[[#This Row],[SNAP_PercentagePoints]]&gt;20%,1, IF(DoNotChange[[#This Row],[SNAP_PercentagePoints]]&lt;=10%, 3, 2))</f>
        <v>2</v>
      </c>
      <c r="AB207" s="93" t="str">
        <f>DoNotChange[[#This Row],[Community]]</f>
        <v xml:space="preserve">Mud Bay  </v>
      </c>
      <c r="AC207" s="84">
        <f>IF(DoNotChange[[#This Row],[Poverty_PercentagePoints]]&gt;20%,1, IF(DoNotChange[[#This Row],[Poverty_PercentagePoints]]&lt;=10%, 3, 2))</f>
        <v>3</v>
      </c>
      <c r="AD207" s="93" t="str">
        <f>DoNotChange[[#This Row],[Community]]</f>
        <v xml:space="preserve">Mud Bay  </v>
      </c>
      <c r="AE207" s="84">
        <f>IF(DoNotChange[[#This Row],[FTE_PercentagePoints]]&lt;=30%,1, IF(DoNotChange[[#This Row],[FTE_PercentagePoints]]&gt;50%, 3, 2))</f>
        <v>1</v>
      </c>
      <c r="AF207" s="93" t="str">
        <f>DoNotChange[[#This Row],[Community]]</f>
        <v xml:space="preserve">Mud Bay  </v>
      </c>
      <c r="AG207" s="86">
        <f>AVERAGE(DoNotChange[[#This Row],[SNAP_FCI]],DoNotChange[[#This Row],[Poverty_FCI]],DoNotChange[[#This Row],[FTE_FCI]])</f>
        <v>2</v>
      </c>
      <c r="AH207" s="112"/>
      <c r="AI207" s="86">
        <f>IF(DoNotChange[[#This Row],[Village_FCI]]&gt;2.5, 0.24, IF(DoNotChange[[#This Row],[Village_FCI]]&lt;=1.5, 0.06, 0.15))</f>
        <v>0.15</v>
      </c>
      <c r="AJ207" s="86">
        <f>IF(DoNotChange[[#This Row],[Village_FCI]]&gt;2.5, 0.15, IF(DoNotChange[[#This Row],[Village_FCI]]&lt;=1.5, "FALSE", 0.06))</f>
        <v>0.06</v>
      </c>
      <c r="AK207" s="115">
        <f>(1/DoNotChange[[#This Row],[IQ1_Average]]+1/DoNotChange[[#This Row],[IQ2_Average]]+1/DoNotChange[[#This Row],[IQ3_Average]])</f>
        <v>1.0448274760270477E-4</v>
      </c>
      <c r="AL20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7" s="84">
        <f>ROUND(DoNotChange[[#This Row],[MediumBurden
Threshold_Calc]],1)</f>
        <v>119.6</v>
      </c>
      <c r="AN207" s="88">
        <f>(DoNotChange[[#This Row],[3RI_Calculation
Medium]]/DoNotChange[[#This Row],[Y = 1/IQ1+1/IQ2+1/IQ3]])/12</f>
        <v>119.6369763124071</v>
      </c>
      <c r="AO207" s="88">
        <f>DoNotChange[[#This Row],[MediumBurden
Threshold_Calc]]*12</f>
        <v>1435.6437157488851</v>
      </c>
      <c r="AP207" s="137">
        <f>DoNotChange[[#This Row],[LowBurden
Annual]]/12</f>
        <v>47.854790524962844</v>
      </c>
      <c r="AQ207" s="88">
        <f>(DoNotChange[[#This Row],[3RI_Calculation
Low]]/DoNotChange[[#This Row],[Y = 1/IQ1+1/IQ2+1/IQ3]])</f>
        <v>574.2574862995541</v>
      </c>
      <c r="AR207" s="95"/>
      <c r="AS207" s="93" t="str">
        <f>Table1422[[#This Row],[Community]]</f>
        <v xml:space="preserve">Mud Bay  </v>
      </c>
      <c r="AT207" s="87">
        <f>Table1422[[#This Row],[IQ1_Average]]</f>
        <v>27698.666666666668</v>
      </c>
      <c r="AU207" s="93" t="str">
        <f>DoNotChange[[#This Row],[Community]]</f>
        <v xml:space="preserve">Mud Bay  </v>
      </c>
      <c r="AV207" s="96">
        <f>Table1422[[#This Row],[IQ2_Average]]</f>
        <v>26133</v>
      </c>
      <c r="AW207" s="93" t="str">
        <f>DoNotChange[[#This Row],[Community]]</f>
        <v xml:space="preserve">Mud Bay  </v>
      </c>
      <c r="AX207" s="97">
        <f>Table1422[[#This Row],[IQ3_Average]]</f>
        <v>33207</v>
      </c>
      <c r="AY207" s="93" t="str">
        <f>DoNotChange[[#This Row],[Community]]</f>
        <v xml:space="preserve">Mud Bay  </v>
      </c>
      <c r="AZ207" s="89">
        <f>Table1422[[#This Row],[SNAP_Average 
(Percentage Points)]]/100</f>
        <v>0.124</v>
      </c>
      <c r="BA207" s="98" t="str">
        <f>DoNotChange[[#This Row],[Community]]</f>
        <v xml:space="preserve">Mud Bay  </v>
      </c>
      <c r="BB207" s="89">
        <f>Table1422[[#This Row],[Poverty_Average
(Percentage Points)]]/100</f>
        <v>8.0500000000000002E-2</v>
      </c>
      <c r="BC207" s="98" t="str">
        <f>DoNotChange[[#This Row],[Community]]</f>
        <v xml:space="preserve">Mud Bay  </v>
      </c>
      <c r="BD207" s="89">
        <f>Table1422[[#This Row],[Full Time Employment_Average
(Percentage Points)]]/100</f>
        <v>5.5600000000000004E-2</v>
      </c>
    </row>
    <row r="208" spans="1:56" s="99" customFormat="1" x14ac:dyDescent="0.25">
      <c r="A208" s="93" t="str">
        <f>DoNotChange[[#This Row],[Community]]</f>
        <v xml:space="preserve">Nabesna  </v>
      </c>
      <c r="B20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8" s="93" t="str">
        <f>DoNotChange[[#This Row],[Community]]</f>
        <v xml:space="preserve">Nabesna  </v>
      </c>
      <c r="D208" s="109" t="str">
        <f>IFERROR(DoNotChange[[#This Row],[Medium Burden Threshold]],"Cannot Calculate")</f>
        <v>Cannot Calculate</v>
      </c>
      <c r="E208" s="118" t="str">
        <f>DoNotChange[[#This Row],[Community]]</f>
        <v xml:space="preserve">Nabesna  </v>
      </c>
      <c r="F208" s="109" t="str">
        <f>IFERROR(DoNotChange[[#This Row],[MediumBurden
Annual]], "Cannot Calculate")</f>
        <v>Cannot Calculate</v>
      </c>
      <c r="G208" s="93" t="str">
        <f>DoNotChange[[#This Row],[Community]]</f>
        <v xml:space="preserve">Nabesna  </v>
      </c>
      <c r="H208" s="140" t="str">
        <f>IFERROR(DoNotChange[[#This Row],[LowBurden
Threshold]],"Any fee will be at least a medium burden")</f>
        <v>Any fee will be at least a medium burden</v>
      </c>
      <c r="I208" s="118" t="str">
        <f>DoNotChange[[#This Row],[Community]]</f>
        <v xml:space="preserve">Nabesna  </v>
      </c>
      <c r="J208" s="109" t="str">
        <f>IFERROR(DoNotChange[[#This Row],[LowBurden
Annual]], "Any fee will be at least a medium burden")</f>
        <v>Any fee will be at least a medium burden</v>
      </c>
      <c r="K208" s="93" t="str">
        <f>DoNotChange[[#This Row],[Community]]</f>
        <v xml:space="preserve">Nabesna  </v>
      </c>
      <c r="L208" s="102">
        <f>Table1422[[#This Row],[Monthly Fees]]</f>
        <v>0</v>
      </c>
      <c r="M208" s="93" t="str">
        <f>DoNotChange[[#This Row],[Community]]</f>
        <v xml:space="preserve">Nabesna  </v>
      </c>
      <c r="N208" s="102">
        <f>DoNotChange[[#This Row],[Monthly_Fees]]*12</f>
        <v>0</v>
      </c>
      <c r="O208" s="93" t="str">
        <f>DoNotChange[[#This Row],[Community]]</f>
        <v xml:space="preserve">Nabesna  </v>
      </c>
      <c r="P208" s="94" t="str">
        <f>Table1422[[#This Row],[Notes]]</f>
        <v>The water and sewer charges are unknown</v>
      </c>
      <c r="Q208" s="95"/>
      <c r="R208" s="93" t="str">
        <f>DoNotChange[[#This Row],[Community]]</f>
        <v xml:space="preserve">Nabesna  </v>
      </c>
      <c r="S208" s="85" t="e">
        <f>IF(DoNotChange[[#This Row],[Annual_Fees]]/DoNotChange[[#This Row],[IQ1_Average]]&gt;0, DoNotChange[[#This Row],[Annual_Fees]]/DoNotChange[[#This Row],[IQ1_Average]], "Do not know fees")</f>
        <v>#DIV/0!</v>
      </c>
      <c r="T208" s="93" t="str">
        <f>DoNotChange[[#This Row],[Community]]</f>
        <v xml:space="preserve">Nabesna  </v>
      </c>
      <c r="U208" s="85" t="e">
        <f>IF(DoNotChange[[#This Row],[Annual_Fees]]/DoNotChange[[#This Row],[IQ2_Average]]&gt;0, DoNotChange[[#This Row],[Annual_Fees]]/DoNotChange[[#This Row],[IQ2_Average]], "Do not know fees")</f>
        <v>#DIV/0!</v>
      </c>
      <c r="V208" s="93" t="str">
        <f>DoNotChange[[#This Row],[Community]]</f>
        <v xml:space="preserve">Nabesna  </v>
      </c>
      <c r="W208" s="85" t="e">
        <f>IF(DoNotChange[[#This Row],[Annual_Fees]]/DoNotChange[[#This Row],[IQ3_Average]]&gt;0,DoNotChange[[#This Row],[Annual_Fees]]/DoNotChange[[#This Row],[IQ3_Average]], "Do not know fees")</f>
        <v>#DIV/0!</v>
      </c>
      <c r="X208" s="93" t="str">
        <f>DoNotChange[[#This Row],[Community]]</f>
        <v xml:space="preserve">Nabesna  </v>
      </c>
      <c r="Y208" s="85" t="str">
        <f>IFERROR(AVERAGE(DoNotChange[[#This Row],[RI_IQ1]],DoNotChange[[#This Row],[RI_IQ2]],DoNotChange[[#This Row],[RI_IQ3]]),"ERROR")</f>
        <v>ERROR</v>
      </c>
      <c r="Z208" s="93" t="str">
        <f>DoNotChange[[#This Row],[Community]]</f>
        <v xml:space="preserve">Nabesna  </v>
      </c>
      <c r="AA208" s="84">
        <f>IF(DoNotChange[[#This Row],[SNAP_PercentagePoints]]&gt;20%,1, IF(DoNotChange[[#This Row],[SNAP_PercentagePoints]]&lt;=10%, 3, 2))</f>
        <v>3</v>
      </c>
      <c r="AB208" s="93" t="str">
        <f>DoNotChange[[#This Row],[Community]]</f>
        <v xml:space="preserve">Nabesna  </v>
      </c>
      <c r="AC208" s="84" t="e">
        <f>IF(DoNotChange[[#This Row],[Poverty_PercentagePoints]]&gt;20%,1, IF(DoNotChange[[#This Row],[Poverty_PercentagePoints]]&lt;=10%, 3, 2))</f>
        <v>#DIV/0!</v>
      </c>
      <c r="AD208" s="93" t="str">
        <f>DoNotChange[[#This Row],[Community]]</f>
        <v xml:space="preserve">Nabesna  </v>
      </c>
      <c r="AE208" s="84" t="e">
        <f>IF(DoNotChange[[#This Row],[FTE_PercentagePoints]]&lt;=30%,1, IF(DoNotChange[[#This Row],[FTE_PercentagePoints]]&gt;50%, 3, 2))</f>
        <v>#DIV/0!</v>
      </c>
      <c r="AF208" s="93" t="str">
        <f>DoNotChange[[#This Row],[Community]]</f>
        <v xml:space="preserve">Nabesna  </v>
      </c>
      <c r="AG208" s="86" t="e">
        <f>AVERAGE(DoNotChange[[#This Row],[SNAP_FCI]],DoNotChange[[#This Row],[Poverty_FCI]],DoNotChange[[#This Row],[FTE_FCI]])</f>
        <v>#DIV/0!</v>
      </c>
      <c r="AH208" s="112"/>
      <c r="AI208" s="86" t="e">
        <f>IF(DoNotChange[[#This Row],[Village_FCI]]&gt;2.5, 0.24, IF(DoNotChange[[#This Row],[Village_FCI]]&lt;=1.5, 0.06, 0.15))</f>
        <v>#DIV/0!</v>
      </c>
      <c r="AJ208" s="86" t="e">
        <f>IF(DoNotChange[[#This Row],[Village_FCI]]&gt;2.5, 0.15, IF(DoNotChange[[#This Row],[Village_FCI]]&lt;=1.5, "FALSE", 0.06))</f>
        <v>#DIV/0!</v>
      </c>
      <c r="AK208" s="115" t="e">
        <f>(1/DoNotChange[[#This Row],[IQ1_Average]]+1/DoNotChange[[#This Row],[IQ2_Average]]+1/DoNotChange[[#This Row],[IQ3_Average]])</f>
        <v>#DIV/0!</v>
      </c>
      <c r="AL208"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08" s="84" t="e">
        <f>ROUND(DoNotChange[[#This Row],[MediumBurden
Threshold_Calc]],1)</f>
        <v>#DIV/0!</v>
      </c>
      <c r="AN208" s="88" t="e">
        <f>(DoNotChange[[#This Row],[3RI_Calculation
Medium]]/DoNotChange[[#This Row],[Y = 1/IQ1+1/IQ2+1/IQ3]])/12</f>
        <v>#DIV/0!</v>
      </c>
      <c r="AO208" s="88" t="e">
        <f>DoNotChange[[#This Row],[MediumBurden
Threshold_Calc]]*12</f>
        <v>#DIV/0!</v>
      </c>
      <c r="AP208" s="137" t="e">
        <f>DoNotChange[[#This Row],[LowBurden
Annual]]/12</f>
        <v>#DIV/0!</v>
      </c>
      <c r="AQ208" s="88" t="e">
        <f>(DoNotChange[[#This Row],[3RI_Calculation
Low]]/DoNotChange[[#This Row],[Y = 1/IQ1+1/IQ2+1/IQ3]])</f>
        <v>#DIV/0!</v>
      </c>
      <c r="AR208" s="95"/>
      <c r="AS208" s="93" t="str">
        <f>Table1422[[#This Row],[Community]]</f>
        <v xml:space="preserve">Nabesna  </v>
      </c>
      <c r="AT208" s="87" t="e">
        <f>Table1422[[#This Row],[IQ1_Average]]</f>
        <v>#DIV/0!</v>
      </c>
      <c r="AU208" s="93" t="str">
        <f>DoNotChange[[#This Row],[Community]]</f>
        <v xml:space="preserve">Nabesna  </v>
      </c>
      <c r="AV208" s="96" t="e">
        <f>Table1422[[#This Row],[IQ2_Average]]</f>
        <v>#DIV/0!</v>
      </c>
      <c r="AW208" s="93" t="str">
        <f>DoNotChange[[#This Row],[Community]]</f>
        <v xml:space="preserve">Nabesna  </v>
      </c>
      <c r="AX208" s="97" t="e">
        <f>Table1422[[#This Row],[IQ3_Average]]</f>
        <v>#DIV/0!</v>
      </c>
      <c r="AY208" s="93" t="str">
        <f>DoNotChange[[#This Row],[Community]]</f>
        <v xml:space="preserve">Nabesna  </v>
      </c>
      <c r="AZ208" s="89">
        <f>Table1422[[#This Row],[SNAP_Average 
(Percentage Points)]]/100</f>
        <v>0</v>
      </c>
      <c r="BA208" s="98" t="str">
        <f>DoNotChange[[#This Row],[Community]]</f>
        <v xml:space="preserve">Nabesna  </v>
      </c>
      <c r="BB208" s="89" t="e">
        <f>Table1422[[#This Row],[Poverty_Average
(Percentage Points)]]/100</f>
        <v>#DIV/0!</v>
      </c>
      <c r="BC208" s="98" t="str">
        <f>DoNotChange[[#This Row],[Community]]</f>
        <v xml:space="preserve">Nabesna  </v>
      </c>
      <c r="BD208" s="89" t="e">
        <f>Table1422[[#This Row],[Full Time Employment_Average
(Percentage Points)]]/100</f>
        <v>#DIV/0!</v>
      </c>
    </row>
    <row r="209" spans="1:56" s="99" customFormat="1" x14ac:dyDescent="0.25">
      <c r="A209" s="93" t="str">
        <f>DoNotChange[[#This Row],[Community]]</f>
        <v xml:space="preserve">Naknek  </v>
      </c>
      <c r="B20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09" s="93" t="str">
        <f>DoNotChange[[#This Row],[Community]]</f>
        <v xml:space="preserve">Naknek  </v>
      </c>
      <c r="D209" s="109">
        <f>IFERROR(DoNotChange[[#This Row],[Medium Burden Threshold]],"Cannot Calculate")</f>
        <v>244.3</v>
      </c>
      <c r="E209" s="118" t="str">
        <f>DoNotChange[[#This Row],[Community]]</f>
        <v xml:space="preserve">Naknek  </v>
      </c>
      <c r="F209" s="109">
        <f>IFERROR(DoNotChange[[#This Row],[MediumBurden
Annual]], "Cannot Calculate")</f>
        <v>2931.2308250922579</v>
      </c>
      <c r="G209" s="93" t="str">
        <f>DoNotChange[[#This Row],[Community]]</f>
        <v xml:space="preserve">Naknek  </v>
      </c>
      <c r="H209" s="140">
        <f>IFERROR(DoNotChange[[#This Row],[LowBurden
Threshold]],"Any fee will be at least a medium burden")</f>
        <v>97.707694169741941</v>
      </c>
      <c r="I209" s="118" t="str">
        <f>DoNotChange[[#This Row],[Community]]</f>
        <v xml:space="preserve">Naknek  </v>
      </c>
      <c r="J209" s="109">
        <f>IFERROR(DoNotChange[[#This Row],[LowBurden
Annual]], "Any fee will be at least a medium burden")</f>
        <v>1172.4923300369032</v>
      </c>
      <c r="K209" s="93" t="str">
        <f>DoNotChange[[#This Row],[Community]]</f>
        <v xml:space="preserve">Naknek  </v>
      </c>
      <c r="L209" s="102">
        <f>Table1422[[#This Row],[Monthly Fees]]</f>
        <v>0</v>
      </c>
      <c r="M209" s="93" t="str">
        <f>DoNotChange[[#This Row],[Community]]</f>
        <v xml:space="preserve">Naknek  </v>
      </c>
      <c r="N209" s="102">
        <f>DoNotChange[[#This Row],[Monthly_Fees]]*12</f>
        <v>0</v>
      </c>
      <c r="O209" s="93" t="str">
        <f>DoNotChange[[#This Row],[Community]]</f>
        <v xml:space="preserve">Naknek  </v>
      </c>
      <c r="P209" s="94" t="str">
        <f>Table1422[[#This Row],[Notes]]</f>
        <v>The water and sewer charges are unknown</v>
      </c>
      <c r="Q209" s="95"/>
      <c r="R209" s="93" t="str">
        <f>DoNotChange[[#This Row],[Community]]</f>
        <v xml:space="preserve">Naknek  </v>
      </c>
      <c r="S209" s="85" t="str">
        <f>IF(DoNotChange[[#This Row],[Annual_Fees]]/DoNotChange[[#This Row],[IQ1_Average]]&gt;0, DoNotChange[[#This Row],[Annual_Fees]]/DoNotChange[[#This Row],[IQ1_Average]], "Do not know fees")</f>
        <v>Do not know fees</v>
      </c>
      <c r="T209" s="93" t="str">
        <f>DoNotChange[[#This Row],[Community]]</f>
        <v xml:space="preserve">Naknek  </v>
      </c>
      <c r="U209" s="85" t="str">
        <f>IF(DoNotChange[[#This Row],[Annual_Fees]]/DoNotChange[[#This Row],[IQ2_Average]]&gt;0, DoNotChange[[#This Row],[Annual_Fees]]/DoNotChange[[#This Row],[IQ2_Average]], "Do not know fees")</f>
        <v>Do not know fees</v>
      </c>
      <c r="V209" s="93" t="str">
        <f>DoNotChange[[#This Row],[Community]]</f>
        <v xml:space="preserve">Naknek  </v>
      </c>
      <c r="W209" s="85" t="str">
        <f>IF(DoNotChange[[#This Row],[Annual_Fees]]/DoNotChange[[#This Row],[IQ3_Average]]&gt;0,DoNotChange[[#This Row],[Annual_Fees]]/DoNotChange[[#This Row],[IQ3_Average]], "Do not know fees")</f>
        <v>Do not know fees</v>
      </c>
      <c r="X209" s="93" t="str">
        <f>DoNotChange[[#This Row],[Community]]</f>
        <v xml:space="preserve">Naknek  </v>
      </c>
      <c r="Y209" s="85" t="str">
        <f>IFERROR(AVERAGE(DoNotChange[[#This Row],[RI_IQ1]],DoNotChange[[#This Row],[RI_IQ2]],DoNotChange[[#This Row],[RI_IQ3]]),"ERROR")</f>
        <v>ERROR</v>
      </c>
      <c r="Z209" s="93" t="str">
        <f>DoNotChange[[#This Row],[Community]]</f>
        <v xml:space="preserve">Naknek  </v>
      </c>
      <c r="AA209" s="84">
        <f>IF(DoNotChange[[#This Row],[SNAP_PercentagePoints]]&gt;20%,1, IF(DoNotChange[[#This Row],[SNAP_PercentagePoints]]&lt;=10%, 3, 2))</f>
        <v>1</v>
      </c>
      <c r="AB209" s="93" t="str">
        <f>DoNotChange[[#This Row],[Community]]</f>
        <v xml:space="preserve">Naknek  </v>
      </c>
      <c r="AC209" s="84">
        <f>IF(DoNotChange[[#This Row],[Poverty_PercentagePoints]]&gt;20%,1, IF(DoNotChange[[#This Row],[Poverty_PercentagePoints]]&lt;=10%, 3, 2))</f>
        <v>2</v>
      </c>
      <c r="AD209" s="93" t="str">
        <f>DoNotChange[[#This Row],[Community]]</f>
        <v xml:space="preserve">Naknek  </v>
      </c>
      <c r="AE209" s="84">
        <f>IF(DoNotChange[[#This Row],[FTE_PercentagePoints]]&lt;=30%,1, IF(DoNotChange[[#This Row],[FTE_PercentagePoints]]&gt;50%, 3, 2))</f>
        <v>3</v>
      </c>
      <c r="AF209" s="93" t="str">
        <f>DoNotChange[[#This Row],[Community]]</f>
        <v xml:space="preserve">Naknek  </v>
      </c>
      <c r="AG209" s="86">
        <f>AVERAGE(DoNotChange[[#This Row],[SNAP_FCI]],DoNotChange[[#This Row],[Poverty_FCI]],DoNotChange[[#This Row],[FTE_FCI]])</f>
        <v>2</v>
      </c>
      <c r="AH209" s="112"/>
      <c r="AI209" s="86">
        <f>IF(DoNotChange[[#This Row],[Village_FCI]]&gt;2.5, 0.24, IF(DoNotChange[[#This Row],[Village_FCI]]&lt;=1.5, 0.06, 0.15))</f>
        <v>0.15</v>
      </c>
      <c r="AJ209" s="86">
        <f>IF(DoNotChange[[#This Row],[Village_FCI]]&gt;2.5, 0.15, IF(DoNotChange[[#This Row],[Village_FCI]]&lt;=1.5, "FALSE", 0.06))</f>
        <v>0.06</v>
      </c>
      <c r="AK209" s="115">
        <f>(1/DoNotChange[[#This Row],[IQ1_Average]]+1/DoNotChange[[#This Row],[IQ2_Average]]+1/DoNotChange[[#This Row],[IQ3_Average]])</f>
        <v>5.1173042639956161E-5</v>
      </c>
      <c r="AL20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09" s="84">
        <f>ROUND(DoNotChange[[#This Row],[MediumBurden
Threshold_Calc]],1)</f>
        <v>244.3</v>
      </c>
      <c r="AN209" s="88">
        <f>(DoNotChange[[#This Row],[3RI_Calculation
Medium]]/DoNotChange[[#This Row],[Y = 1/IQ1+1/IQ2+1/IQ3]])/12</f>
        <v>244.26923542435483</v>
      </c>
      <c r="AO209" s="88">
        <f>DoNotChange[[#This Row],[MediumBurden
Threshold_Calc]]*12</f>
        <v>2931.2308250922579</v>
      </c>
      <c r="AP209" s="137">
        <f>DoNotChange[[#This Row],[LowBurden
Annual]]/12</f>
        <v>97.707694169741941</v>
      </c>
      <c r="AQ209" s="88">
        <f>(DoNotChange[[#This Row],[3RI_Calculation
Low]]/DoNotChange[[#This Row],[Y = 1/IQ1+1/IQ2+1/IQ3]])</f>
        <v>1172.4923300369032</v>
      </c>
      <c r="AR209" s="95"/>
      <c r="AS209" s="93" t="str">
        <f>Table1422[[#This Row],[Community]]</f>
        <v xml:space="preserve">Naknek  </v>
      </c>
      <c r="AT209" s="87">
        <f>Table1422[[#This Row],[IQ1_Average]]</f>
        <v>38550</v>
      </c>
      <c r="AU209" s="93" t="str">
        <f>DoNotChange[[#This Row],[Community]]</f>
        <v xml:space="preserve">Naknek  </v>
      </c>
      <c r="AV209" s="96">
        <f>Table1422[[#This Row],[IQ2_Average]]</f>
        <v>65350</v>
      </c>
      <c r="AW209" s="93" t="str">
        <f>DoNotChange[[#This Row],[Community]]</f>
        <v xml:space="preserve">Naknek  </v>
      </c>
      <c r="AX209" s="97">
        <f>Table1422[[#This Row],[IQ3_Average]]</f>
        <v>100700</v>
      </c>
      <c r="AY209" s="93" t="str">
        <f>DoNotChange[[#This Row],[Community]]</f>
        <v xml:space="preserve">Naknek  </v>
      </c>
      <c r="AZ209" s="89">
        <f>Table1422[[#This Row],[SNAP_Average 
(Percentage Points)]]/100</f>
        <v>0.32780000000000009</v>
      </c>
      <c r="BA209" s="98" t="str">
        <f>DoNotChange[[#This Row],[Community]]</f>
        <v xml:space="preserve">Naknek  </v>
      </c>
      <c r="BB209" s="89">
        <f>Table1422[[#This Row],[Poverty_Average
(Percentage Points)]]/100</f>
        <v>0.19399999999999998</v>
      </c>
      <c r="BC209" s="98" t="str">
        <f>DoNotChange[[#This Row],[Community]]</f>
        <v xml:space="preserve">Naknek  </v>
      </c>
      <c r="BD209" s="89">
        <f>Table1422[[#This Row],[Full Time Employment_Average
(Percentage Points)]]/100</f>
        <v>0.54619999999999991</v>
      </c>
    </row>
    <row r="210" spans="1:56" s="99" customFormat="1" x14ac:dyDescent="0.25">
      <c r="A210" s="93" t="str">
        <f>DoNotChange[[#This Row],[Community]]</f>
        <v xml:space="preserve">Nanwalek  </v>
      </c>
      <c r="B21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10" s="93" t="str">
        <f>DoNotChange[[#This Row],[Community]]</f>
        <v xml:space="preserve">Nanwalek  </v>
      </c>
      <c r="D210" s="109">
        <f>IFERROR(DoNotChange[[#This Row],[Medium Burden Threshold]],"Cannot Calculate")</f>
        <v>76.7</v>
      </c>
      <c r="E210" s="118" t="str">
        <f>DoNotChange[[#This Row],[Community]]</f>
        <v xml:space="preserve">Nanwalek  </v>
      </c>
      <c r="F210" s="109">
        <f>IFERROR(DoNotChange[[#This Row],[MediumBurden
Annual]], "Cannot Calculate")</f>
        <v>920.62646160971303</v>
      </c>
      <c r="G210" s="93" t="str">
        <f>DoNotChange[[#This Row],[Community]]</f>
        <v xml:space="preserve">Nanwalek  </v>
      </c>
      <c r="H210" s="140" t="str">
        <f>IFERROR(DoNotChange[[#This Row],[LowBurden
Threshold]],"Any fee will be at least a medium burden")</f>
        <v>Any fee will be at least a medium burden</v>
      </c>
      <c r="I210" s="118" t="str">
        <f>DoNotChange[[#This Row],[Community]]</f>
        <v xml:space="preserve">Nanwalek  </v>
      </c>
      <c r="J210" s="109" t="str">
        <f>IFERROR(DoNotChange[[#This Row],[LowBurden
Annual]], "Any fee will be at least a medium burden")</f>
        <v>Any fee will be at least a medium burden</v>
      </c>
      <c r="K210" s="93" t="str">
        <f>DoNotChange[[#This Row],[Community]]</f>
        <v xml:space="preserve">Nanwalek  </v>
      </c>
      <c r="L210" s="102">
        <f>Table1422[[#This Row],[Monthly Fees]]</f>
        <v>35</v>
      </c>
      <c r="M210" s="93" t="str">
        <f>DoNotChange[[#This Row],[Community]]</f>
        <v xml:space="preserve">Nanwalek  </v>
      </c>
      <c r="N210" s="102">
        <f>DoNotChange[[#This Row],[Monthly_Fees]]*12</f>
        <v>420</v>
      </c>
      <c r="O210" s="93" t="str">
        <f>DoNotChange[[#This Row],[Community]]</f>
        <v xml:space="preserve">Nanwalek  </v>
      </c>
      <c r="P210" s="94" t="str">
        <f>Table1422[[#This Row],[Notes]]</f>
        <v>This is the reported user fee for combined water and sewer services.</v>
      </c>
      <c r="Q210" s="95"/>
      <c r="R210" s="93" t="str">
        <f>DoNotChange[[#This Row],[Community]]</f>
        <v xml:space="preserve">Nanwalek  </v>
      </c>
      <c r="S210" s="85">
        <f>IF(DoNotChange[[#This Row],[Annual_Fees]]/DoNotChange[[#This Row],[IQ1_Average]]&gt;0, DoNotChange[[#This Row],[Annual_Fees]]/DoNotChange[[#This Row],[IQ1_Average]], "Do not know fees")</f>
        <v>1.2362030905077263E-2</v>
      </c>
      <c r="T210" s="93" t="str">
        <f>DoNotChange[[#This Row],[Community]]</f>
        <v xml:space="preserve">Nanwalek  </v>
      </c>
      <c r="U210" s="85">
        <f>IF(DoNotChange[[#This Row],[Annual_Fees]]/DoNotChange[[#This Row],[IQ2_Average]]&gt;0, DoNotChange[[#This Row],[Annual_Fees]]/DoNotChange[[#This Row],[IQ2_Average]], "Do not know fees")</f>
        <v>8.1490104772991845E-3</v>
      </c>
      <c r="V210" s="93" t="str">
        <f>DoNotChange[[#This Row],[Community]]</f>
        <v xml:space="preserve">Nanwalek  </v>
      </c>
      <c r="W210" s="85">
        <f>IF(DoNotChange[[#This Row],[Annual_Fees]]/DoNotChange[[#This Row],[IQ3_Average]]&gt;0,DoNotChange[[#This Row],[Annual_Fees]]/DoNotChange[[#This Row],[IQ3_Average]], "Do not know fees")</f>
        <v>6.8616239176605134E-3</v>
      </c>
      <c r="X210" s="93" t="str">
        <f>DoNotChange[[#This Row],[Community]]</f>
        <v xml:space="preserve">Nanwalek  </v>
      </c>
      <c r="Y210" s="85">
        <f>IFERROR(AVERAGE(DoNotChange[[#This Row],[RI_IQ1]],DoNotChange[[#This Row],[RI_IQ2]],DoNotChange[[#This Row],[RI_IQ3]]),"ERROR")</f>
        <v>9.1242217666789877E-3</v>
      </c>
      <c r="Z210" s="93" t="str">
        <f>DoNotChange[[#This Row],[Community]]</f>
        <v xml:space="preserve">Nanwalek  </v>
      </c>
      <c r="AA210" s="84">
        <f>IF(DoNotChange[[#This Row],[SNAP_PercentagePoints]]&gt;20%,1, IF(DoNotChange[[#This Row],[SNAP_PercentagePoints]]&lt;=10%, 3, 2))</f>
        <v>1</v>
      </c>
      <c r="AB210" s="93" t="str">
        <f>DoNotChange[[#This Row],[Community]]</f>
        <v xml:space="preserve">Nanwalek  </v>
      </c>
      <c r="AC210" s="84">
        <f>IF(DoNotChange[[#This Row],[Poverty_PercentagePoints]]&gt;20%,1, IF(DoNotChange[[#This Row],[Poverty_PercentagePoints]]&lt;=10%, 3, 2))</f>
        <v>1</v>
      </c>
      <c r="AD210" s="93" t="str">
        <f>DoNotChange[[#This Row],[Community]]</f>
        <v xml:space="preserve">Nanwalek  </v>
      </c>
      <c r="AE210" s="84">
        <f>IF(DoNotChange[[#This Row],[FTE_PercentagePoints]]&lt;=30%,1, IF(DoNotChange[[#This Row],[FTE_PercentagePoints]]&gt;50%, 3, 2))</f>
        <v>2</v>
      </c>
      <c r="AF210" s="93" t="str">
        <f>DoNotChange[[#This Row],[Community]]</f>
        <v xml:space="preserve">Nanwalek  </v>
      </c>
      <c r="AG210" s="86">
        <f>AVERAGE(DoNotChange[[#This Row],[SNAP_FCI]],DoNotChange[[#This Row],[Poverty_FCI]],DoNotChange[[#This Row],[FTE_FCI]])</f>
        <v>1.3333333333333333</v>
      </c>
      <c r="AH210" s="112"/>
      <c r="AI210" s="86">
        <f>IF(DoNotChange[[#This Row],[Village_FCI]]&gt;2.5, 0.24, IF(DoNotChange[[#This Row],[Village_FCI]]&lt;=1.5, 0.06, 0.15))</f>
        <v>0.06</v>
      </c>
      <c r="AJ210" s="86" t="str">
        <f>IF(DoNotChange[[#This Row],[Village_FCI]]&gt;2.5, 0.15, IF(DoNotChange[[#This Row],[Village_FCI]]&lt;=1.5, "FALSE", 0.06))</f>
        <v>FALSE</v>
      </c>
      <c r="AK210" s="115">
        <f>(1/DoNotChange[[#This Row],[IQ1_Average]]+1/DoNotChange[[#This Row],[IQ2_Average]]+1/DoNotChange[[#This Row],[IQ3_Average]])</f>
        <v>6.5173012619135616E-5</v>
      </c>
      <c r="AL21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10" s="84">
        <f>ROUND(DoNotChange[[#This Row],[MediumBurden
Threshold_Calc]],1)</f>
        <v>76.7</v>
      </c>
      <c r="AN210" s="88">
        <f>(DoNotChange[[#This Row],[3RI_Calculation
Medium]]/DoNotChange[[#This Row],[Y = 1/IQ1+1/IQ2+1/IQ3]])/12</f>
        <v>76.718871800809424</v>
      </c>
      <c r="AO210" s="88">
        <f>DoNotChange[[#This Row],[MediumBurden
Threshold_Calc]]*12</f>
        <v>920.62646160971303</v>
      </c>
      <c r="AP210" s="137" t="e">
        <f>DoNotChange[[#This Row],[LowBurden
Annual]]/12</f>
        <v>#VALUE!</v>
      </c>
      <c r="AQ210" s="88" t="e">
        <f>(DoNotChange[[#This Row],[3RI_Calculation
Low]]/DoNotChange[[#This Row],[Y = 1/IQ1+1/IQ2+1/IQ3]])</f>
        <v>#VALUE!</v>
      </c>
      <c r="AR210" s="95"/>
      <c r="AS210" s="93" t="str">
        <f>Table1422[[#This Row],[Community]]</f>
        <v xml:space="preserve">Nanwalek  </v>
      </c>
      <c r="AT210" s="87">
        <f>Table1422[[#This Row],[IQ1_Average]]</f>
        <v>33975</v>
      </c>
      <c r="AU210" s="93" t="str">
        <f>DoNotChange[[#This Row],[Community]]</f>
        <v xml:space="preserve">Nanwalek  </v>
      </c>
      <c r="AV210" s="96">
        <f>Table1422[[#This Row],[IQ2_Average]]</f>
        <v>51540</v>
      </c>
      <c r="AW210" s="93" t="str">
        <f>DoNotChange[[#This Row],[Community]]</f>
        <v xml:space="preserve">Nanwalek  </v>
      </c>
      <c r="AX210" s="97">
        <f>Table1422[[#This Row],[IQ3_Average]]</f>
        <v>61210</v>
      </c>
      <c r="AY210" s="93" t="str">
        <f>DoNotChange[[#This Row],[Community]]</f>
        <v xml:space="preserve">Nanwalek  </v>
      </c>
      <c r="AZ210" s="89">
        <f>Table1422[[#This Row],[SNAP_Average 
(Percentage Points)]]/100</f>
        <v>0.38380000000000003</v>
      </c>
      <c r="BA210" s="98" t="str">
        <f>DoNotChange[[#This Row],[Community]]</f>
        <v xml:space="preserve">Nanwalek  </v>
      </c>
      <c r="BB210" s="89">
        <f>Table1422[[#This Row],[Poverty_Average
(Percentage Points)]]/100</f>
        <v>0.33899999999999997</v>
      </c>
      <c r="BC210" s="98" t="str">
        <f>DoNotChange[[#This Row],[Community]]</f>
        <v xml:space="preserve">Nanwalek  </v>
      </c>
      <c r="BD210" s="89">
        <f>Table1422[[#This Row],[Full Time Employment_Average
(Percentage Points)]]/100</f>
        <v>0.32839999999999997</v>
      </c>
    </row>
    <row r="211" spans="1:56" s="99" customFormat="1" x14ac:dyDescent="0.25">
      <c r="A211" s="93" t="str">
        <f>DoNotChange[[#This Row],[Community]]</f>
        <v xml:space="preserve">Napakiak </v>
      </c>
      <c r="B21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1" s="93" t="str">
        <f>DoNotChange[[#This Row],[Community]]</f>
        <v xml:space="preserve">Napakiak </v>
      </c>
      <c r="D211" s="109">
        <f>IFERROR(DoNotChange[[#This Row],[Medium Burden Threshold]],"Cannot Calculate")</f>
        <v>17</v>
      </c>
      <c r="E211" s="118" t="str">
        <f>DoNotChange[[#This Row],[Community]]</f>
        <v xml:space="preserve">Napakiak </v>
      </c>
      <c r="F211" s="109">
        <f>IFERROR(DoNotChange[[#This Row],[MediumBurden
Annual]], "Cannot Calculate")</f>
        <v>203.72870930203726</v>
      </c>
      <c r="G211" s="93" t="str">
        <f>DoNotChange[[#This Row],[Community]]</f>
        <v xml:space="preserve">Napakiak </v>
      </c>
      <c r="H211" s="140" t="str">
        <f>IFERROR(DoNotChange[[#This Row],[LowBurden
Threshold]],"Any fee will be at least a medium burden")</f>
        <v>Any fee will be at least a medium burden</v>
      </c>
      <c r="I211" s="118" t="str">
        <f>DoNotChange[[#This Row],[Community]]</f>
        <v xml:space="preserve">Napakiak </v>
      </c>
      <c r="J211" s="109" t="str">
        <f>IFERROR(DoNotChange[[#This Row],[LowBurden
Annual]], "Any fee will be at least a medium burden")</f>
        <v>Any fee will be at least a medium burden</v>
      </c>
      <c r="K211" s="93" t="str">
        <f>DoNotChange[[#This Row],[Community]]</f>
        <v xml:space="preserve">Napakiak </v>
      </c>
      <c r="L211" s="102">
        <f>Table1422[[#This Row],[Monthly Fees]]</f>
        <v>0</v>
      </c>
      <c r="M211" s="93" t="str">
        <f>DoNotChange[[#This Row],[Community]]</f>
        <v xml:space="preserve">Napakiak </v>
      </c>
      <c r="N211" s="102">
        <f>DoNotChange[[#This Row],[Monthly_Fees]]*12</f>
        <v>0</v>
      </c>
      <c r="O211" s="93" t="str">
        <f>DoNotChange[[#This Row],[Community]]</f>
        <v xml:space="preserve">Napakiak </v>
      </c>
      <c r="P211" s="94" t="str">
        <f>Table1422[[#This Row],[Notes]]</f>
        <v>The water and sewer charges are unknown</v>
      </c>
      <c r="Q211" s="95"/>
      <c r="R211" s="93" t="str">
        <f>DoNotChange[[#This Row],[Community]]</f>
        <v xml:space="preserve">Napakiak </v>
      </c>
      <c r="S211" s="85" t="str">
        <f>IF(DoNotChange[[#This Row],[Annual_Fees]]/DoNotChange[[#This Row],[IQ1_Average]]&gt;0, DoNotChange[[#This Row],[Annual_Fees]]/DoNotChange[[#This Row],[IQ1_Average]], "Do not know fees")</f>
        <v>Do not know fees</v>
      </c>
      <c r="T211" s="93" t="str">
        <f>DoNotChange[[#This Row],[Community]]</f>
        <v xml:space="preserve">Napakiak </v>
      </c>
      <c r="U211" s="85" t="str">
        <f>IF(DoNotChange[[#This Row],[Annual_Fees]]/DoNotChange[[#This Row],[IQ2_Average]]&gt;0, DoNotChange[[#This Row],[Annual_Fees]]/DoNotChange[[#This Row],[IQ2_Average]], "Do not know fees")</f>
        <v>Do not know fees</v>
      </c>
      <c r="V211" s="93" t="str">
        <f>DoNotChange[[#This Row],[Community]]</f>
        <v xml:space="preserve">Napakiak </v>
      </c>
      <c r="W211" s="85" t="str">
        <f>IF(DoNotChange[[#This Row],[Annual_Fees]]/DoNotChange[[#This Row],[IQ3_Average]]&gt;0,DoNotChange[[#This Row],[Annual_Fees]]/DoNotChange[[#This Row],[IQ3_Average]], "Do not know fees")</f>
        <v>Do not know fees</v>
      </c>
      <c r="X211" s="93" t="str">
        <f>DoNotChange[[#This Row],[Community]]</f>
        <v xml:space="preserve">Napakiak </v>
      </c>
      <c r="Y211" s="85" t="str">
        <f>IFERROR(AVERAGE(DoNotChange[[#This Row],[RI_IQ1]],DoNotChange[[#This Row],[RI_IQ2]],DoNotChange[[#This Row],[RI_IQ3]]),"ERROR")</f>
        <v>ERROR</v>
      </c>
      <c r="Z211" s="93" t="str">
        <f>DoNotChange[[#This Row],[Community]]</f>
        <v xml:space="preserve">Napakiak </v>
      </c>
      <c r="AA211" s="84">
        <f>IF(DoNotChange[[#This Row],[SNAP_PercentagePoints]]&gt;20%,1, IF(DoNotChange[[#This Row],[SNAP_PercentagePoints]]&lt;=10%, 3, 2))</f>
        <v>1</v>
      </c>
      <c r="AB211" s="93" t="str">
        <f>DoNotChange[[#This Row],[Community]]</f>
        <v xml:space="preserve">Napakiak </v>
      </c>
      <c r="AC211" s="84">
        <f>IF(DoNotChange[[#This Row],[Poverty_PercentagePoints]]&gt;20%,1, IF(DoNotChange[[#This Row],[Poverty_PercentagePoints]]&lt;=10%, 3, 2))</f>
        <v>1</v>
      </c>
      <c r="AD211" s="93" t="str">
        <f>DoNotChange[[#This Row],[Community]]</f>
        <v xml:space="preserve">Napakiak </v>
      </c>
      <c r="AE211" s="84">
        <f>IF(DoNotChange[[#This Row],[FTE_PercentagePoints]]&lt;=30%,1, IF(DoNotChange[[#This Row],[FTE_PercentagePoints]]&gt;50%, 3, 2))</f>
        <v>1</v>
      </c>
      <c r="AF211" s="93" t="str">
        <f>DoNotChange[[#This Row],[Community]]</f>
        <v xml:space="preserve">Napakiak </v>
      </c>
      <c r="AG211" s="86">
        <f>AVERAGE(DoNotChange[[#This Row],[SNAP_FCI]],DoNotChange[[#This Row],[Poverty_FCI]],DoNotChange[[#This Row],[FTE_FCI]])</f>
        <v>1</v>
      </c>
      <c r="AH211" s="112"/>
      <c r="AI211" s="86">
        <f>IF(DoNotChange[[#This Row],[Village_FCI]]&gt;2.5, 0.24, IF(DoNotChange[[#This Row],[Village_FCI]]&lt;=1.5, 0.06, 0.15))</f>
        <v>0.06</v>
      </c>
      <c r="AJ211" s="86" t="str">
        <f>IF(DoNotChange[[#This Row],[Village_FCI]]&gt;2.5, 0.15, IF(DoNotChange[[#This Row],[Village_FCI]]&lt;=1.5, "FALSE", 0.06))</f>
        <v>FALSE</v>
      </c>
      <c r="AK211" s="115">
        <f>(1/DoNotChange[[#This Row],[IQ1_Average]]+1/DoNotChange[[#This Row],[IQ2_Average]]+1/DoNotChange[[#This Row],[IQ3_Average]])</f>
        <v>2.9450930212809238E-4</v>
      </c>
      <c r="AL21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1" s="84">
        <f>ROUND(DoNotChange[[#This Row],[MediumBurden
Threshold_Calc]],1)</f>
        <v>17</v>
      </c>
      <c r="AN211" s="88">
        <f>(DoNotChange[[#This Row],[3RI_Calculation
Medium]]/DoNotChange[[#This Row],[Y = 1/IQ1+1/IQ2+1/IQ3]])/12</f>
        <v>16.977392441836439</v>
      </c>
      <c r="AO211" s="88">
        <f>DoNotChange[[#This Row],[MediumBurden
Threshold_Calc]]*12</f>
        <v>203.72870930203726</v>
      </c>
      <c r="AP211" s="137" t="e">
        <f>DoNotChange[[#This Row],[LowBurden
Annual]]/12</f>
        <v>#VALUE!</v>
      </c>
      <c r="AQ211" s="88" t="e">
        <f>(DoNotChange[[#This Row],[3RI_Calculation
Low]]/DoNotChange[[#This Row],[Y = 1/IQ1+1/IQ2+1/IQ3]])</f>
        <v>#VALUE!</v>
      </c>
      <c r="AR211" s="95"/>
      <c r="AS211" s="93" t="str">
        <f>Table1422[[#This Row],[Community]]</f>
        <v xml:space="preserve">Napakiak </v>
      </c>
      <c r="AT211" s="87">
        <f>Table1422[[#This Row],[IQ1_Average]]</f>
        <v>4905.6000000000004</v>
      </c>
      <c r="AU211" s="93" t="str">
        <f>DoNotChange[[#This Row],[Community]]</f>
        <v xml:space="preserve">Napakiak </v>
      </c>
      <c r="AV211" s="96">
        <f>Table1422[[#This Row],[IQ2_Average]]</f>
        <v>17845.2</v>
      </c>
      <c r="AW211" s="93" t="str">
        <f>DoNotChange[[#This Row],[Community]]</f>
        <v xml:space="preserve">Napakiak </v>
      </c>
      <c r="AX211" s="97">
        <f>Table1422[[#This Row],[IQ3_Average]]</f>
        <v>28882.400000000001</v>
      </c>
      <c r="AY211" s="93" t="str">
        <f>DoNotChange[[#This Row],[Community]]</f>
        <v xml:space="preserve">Napakiak </v>
      </c>
      <c r="AZ211" s="89">
        <f>Table1422[[#This Row],[SNAP_Average 
(Percentage Points)]]/100</f>
        <v>0.91259999999999986</v>
      </c>
      <c r="BA211" s="98" t="str">
        <f>DoNotChange[[#This Row],[Community]]</f>
        <v xml:space="preserve">Napakiak </v>
      </c>
      <c r="BB211" s="89">
        <f>Table1422[[#This Row],[Poverty_Average
(Percentage Points)]]/100</f>
        <v>0.56100000000000005</v>
      </c>
      <c r="BC211" s="98" t="str">
        <f>DoNotChange[[#This Row],[Community]]</f>
        <v xml:space="preserve">Napakiak </v>
      </c>
      <c r="BD211" s="89">
        <f>Table1422[[#This Row],[Full Time Employment_Average
(Percentage Points)]]/100</f>
        <v>0.17460000000000001</v>
      </c>
    </row>
    <row r="212" spans="1:56" s="99" customFormat="1" x14ac:dyDescent="0.25">
      <c r="A212" s="93" t="str">
        <f>DoNotChange[[#This Row],[Community]]</f>
        <v xml:space="preserve">Napaskiak </v>
      </c>
      <c r="B21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2" s="93" t="str">
        <f>DoNotChange[[#This Row],[Community]]</f>
        <v xml:space="preserve">Napaskiak </v>
      </c>
      <c r="D212" s="109">
        <f>IFERROR(DoNotChange[[#This Row],[Medium Burden Threshold]],"Cannot Calculate")</f>
        <v>42.7</v>
      </c>
      <c r="E212" s="118" t="str">
        <f>DoNotChange[[#This Row],[Community]]</f>
        <v xml:space="preserve">Napaskiak </v>
      </c>
      <c r="F212" s="109">
        <f>IFERROR(DoNotChange[[#This Row],[MediumBurden
Annual]], "Cannot Calculate")</f>
        <v>512.89107843782654</v>
      </c>
      <c r="G212" s="93" t="str">
        <f>DoNotChange[[#This Row],[Community]]</f>
        <v xml:space="preserve">Napaskiak </v>
      </c>
      <c r="H212" s="140" t="str">
        <f>IFERROR(DoNotChange[[#This Row],[LowBurden
Threshold]],"Any fee will be at least a medium burden")</f>
        <v>Any fee will be at least a medium burden</v>
      </c>
      <c r="I212" s="118" t="str">
        <f>DoNotChange[[#This Row],[Community]]</f>
        <v xml:space="preserve">Napaskiak </v>
      </c>
      <c r="J212" s="109" t="str">
        <f>IFERROR(DoNotChange[[#This Row],[LowBurden
Annual]], "Any fee will be at least a medium burden")</f>
        <v>Any fee will be at least a medium burden</v>
      </c>
      <c r="K212" s="93" t="str">
        <f>DoNotChange[[#This Row],[Community]]</f>
        <v xml:space="preserve">Napaskiak </v>
      </c>
      <c r="L212" s="102">
        <f>Table1422[[#This Row],[Monthly Fees]]</f>
        <v>0</v>
      </c>
      <c r="M212" s="93" t="str">
        <f>DoNotChange[[#This Row],[Community]]</f>
        <v xml:space="preserve">Napaskiak </v>
      </c>
      <c r="N212" s="102">
        <f>DoNotChange[[#This Row],[Monthly_Fees]]*12</f>
        <v>0</v>
      </c>
      <c r="O212" s="93" t="str">
        <f>DoNotChange[[#This Row],[Community]]</f>
        <v xml:space="preserve">Napaskiak </v>
      </c>
      <c r="P212" s="94" t="str">
        <f>Table1422[[#This Row],[Notes]]</f>
        <v>The water and sewer charges are unknown</v>
      </c>
      <c r="Q212" s="95"/>
      <c r="R212" s="93" t="str">
        <f>DoNotChange[[#This Row],[Community]]</f>
        <v xml:space="preserve">Napaskiak </v>
      </c>
      <c r="S212" s="85" t="str">
        <f>IF(DoNotChange[[#This Row],[Annual_Fees]]/DoNotChange[[#This Row],[IQ1_Average]]&gt;0, DoNotChange[[#This Row],[Annual_Fees]]/DoNotChange[[#This Row],[IQ1_Average]], "Do not know fees")</f>
        <v>Do not know fees</v>
      </c>
      <c r="T212" s="93" t="str">
        <f>DoNotChange[[#This Row],[Community]]</f>
        <v xml:space="preserve">Napaskiak </v>
      </c>
      <c r="U212" s="85" t="str">
        <f>IF(DoNotChange[[#This Row],[Annual_Fees]]/DoNotChange[[#This Row],[IQ2_Average]]&gt;0, DoNotChange[[#This Row],[Annual_Fees]]/DoNotChange[[#This Row],[IQ2_Average]], "Do not know fees")</f>
        <v>Do not know fees</v>
      </c>
      <c r="V212" s="93" t="str">
        <f>DoNotChange[[#This Row],[Community]]</f>
        <v xml:space="preserve">Napaskiak </v>
      </c>
      <c r="W212" s="85" t="str">
        <f>IF(DoNotChange[[#This Row],[Annual_Fees]]/DoNotChange[[#This Row],[IQ3_Average]]&gt;0,DoNotChange[[#This Row],[Annual_Fees]]/DoNotChange[[#This Row],[IQ3_Average]], "Do not know fees")</f>
        <v>Do not know fees</v>
      </c>
      <c r="X212" s="93" t="str">
        <f>DoNotChange[[#This Row],[Community]]</f>
        <v xml:space="preserve">Napaskiak </v>
      </c>
      <c r="Y212" s="85" t="str">
        <f>IFERROR(AVERAGE(DoNotChange[[#This Row],[RI_IQ1]],DoNotChange[[#This Row],[RI_IQ2]],DoNotChange[[#This Row],[RI_IQ3]]),"ERROR")</f>
        <v>ERROR</v>
      </c>
      <c r="Z212" s="93" t="str">
        <f>DoNotChange[[#This Row],[Community]]</f>
        <v xml:space="preserve">Napaskiak </v>
      </c>
      <c r="AA212" s="84">
        <f>IF(DoNotChange[[#This Row],[SNAP_PercentagePoints]]&gt;20%,1, IF(DoNotChange[[#This Row],[SNAP_PercentagePoints]]&lt;=10%, 3, 2))</f>
        <v>1</v>
      </c>
      <c r="AB212" s="93" t="str">
        <f>DoNotChange[[#This Row],[Community]]</f>
        <v xml:space="preserve">Napaskiak </v>
      </c>
      <c r="AC212" s="84">
        <f>IF(DoNotChange[[#This Row],[Poverty_PercentagePoints]]&gt;20%,1, IF(DoNotChange[[#This Row],[Poverty_PercentagePoints]]&lt;=10%, 3, 2))</f>
        <v>1</v>
      </c>
      <c r="AD212" s="93" t="str">
        <f>DoNotChange[[#This Row],[Community]]</f>
        <v xml:space="preserve">Napaskiak </v>
      </c>
      <c r="AE212" s="84">
        <f>IF(DoNotChange[[#This Row],[FTE_PercentagePoints]]&lt;=30%,1, IF(DoNotChange[[#This Row],[FTE_PercentagePoints]]&gt;50%, 3, 2))</f>
        <v>1</v>
      </c>
      <c r="AF212" s="93" t="str">
        <f>DoNotChange[[#This Row],[Community]]</f>
        <v xml:space="preserve">Napaskiak </v>
      </c>
      <c r="AG212" s="86">
        <f>AVERAGE(DoNotChange[[#This Row],[SNAP_FCI]],DoNotChange[[#This Row],[Poverty_FCI]],DoNotChange[[#This Row],[FTE_FCI]])</f>
        <v>1</v>
      </c>
      <c r="AH212" s="112"/>
      <c r="AI212" s="86">
        <f>IF(DoNotChange[[#This Row],[Village_FCI]]&gt;2.5, 0.24, IF(DoNotChange[[#This Row],[Village_FCI]]&lt;=1.5, 0.06, 0.15))</f>
        <v>0.06</v>
      </c>
      <c r="AJ212" s="86" t="str">
        <f>IF(DoNotChange[[#This Row],[Village_FCI]]&gt;2.5, 0.15, IF(DoNotChange[[#This Row],[Village_FCI]]&lt;=1.5, "FALSE", 0.06))</f>
        <v>FALSE</v>
      </c>
      <c r="AK212" s="115">
        <f>(1/DoNotChange[[#This Row],[IQ1_Average]]+1/DoNotChange[[#This Row],[IQ2_Average]]+1/DoNotChange[[#This Row],[IQ3_Average]])</f>
        <v>1.1698390266945011E-4</v>
      </c>
      <c r="AL21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2" s="84">
        <f>ROUND(DoNotChange[[#This Row],[MediumBurden
Threshold_Calc]],1)</f>
        <v>42.7</v>
      </c>
      <c r="AN212" s="88">
        <f>(DoNotChange[[#This Row],[3RI_Calculation
Medium]]/DoNotChange[[#This Row],[Y = 1/IQ1+1/IQ2+1/IQ3]])/12</f>
        <v>42.740923203152214</v>
      </c>
      <c r="AO212" s="88">
        <f>DoNotChange[[#This Row],[MediumBurden
Threshold_Calc]]*12</f>
        <v>512.89107843782654</v>
      </c>
      <c r="AP212" s="137" t="e">
        <f>DoNotChange[[#This Row],[LowBurden
Annual]]/12</f>
        <v>#VALUE!</v>
      </c>
      <c r="AQ212" s="88" t="e">
        <f>(DoNotChange[[#This Row],[3RI_Calculation
Low]]/DoNotChange[[#This Row],[Y = 1/IQ1+1/IQ2+1/IQ3]])</f>
        <v>#VALUE!</v>
      </c>
      <c r="AR212" s="95"/>
      <c r="AS212" s="93" t="str">
        <f>Table1422[[#This Row],[Community]]</f>
        <v xml:space="preserve">Napaskiak </v>
      </c>
      <c r="AT212" s="87">
        <f>Table1422[[#This Row],[IQ1_Average]]</f>
        <v>15955</v>
      </c>
      <c r="AU212" s="93" t="str">
        <f>DoNotChange[[#This Row],[Community]]</f>
        <v xml:space="preserve">Napaskiak </v>
      </c>
      <c r="AV212" s="96">
        <f>Table1422[[#This Row],[IQ2_Average]]</f>
        <v>32846.199999999997</v>
      </c>
      <c r="AW212" s="93" t="str">
        <f>DoNotChange[[#This Row],[Community]]</f>
        <v xml:space="preserve">Napaskiak </v>
      </c>
      <c r="AX212" s="97">
        <f>Table1422[[#This Row],[IQ3_Average]]</f>
        <v>41906.400000000001</v>
      </c>
      <c r="AY212" s="93" t="str">
        <f>DoNotChange[[#This Row],[Community]]</f>
        <v xml:space="preserve">Napaskiak </v>
      </c>
      <c r="AZ212" s="89">
        <f>Table1422[[#This Row],[SNAP_Average 
(Percentage Points)]]/100</f>
        <v>0.82220000000000004</v>
      </c>
      <c r="BA212" s="98" t="str">
        <f>DoNotChange[[#This Row],[Community]]</f>
        <v xml:space="preserve">Napaskiak </v>
      </c>
      <c r="BB212" s="89">
        <f>Table1422[[#This Row],[Poverty_Average
(Percentage Points)]]/100</f>
        <v>0.63519999999999999</v>
      </c>
      <c r="BC212" s="98" t="str">
        <f>DoNotChange[[#This Row],[Community]]</f>
        <v xml:space="preserve">Napaskiak </v>
      </c>
      <c r="BD212" s="89">
        <f>Table1422[[#This Row],[Full Time Employment_Average
(Percentage Points)]]/100</f>
        <v>0.26780000000000004</v>
      </c>
    </row>
    <row r="213" spans="1:56" s="99" customFormat="1" x14ac:dyDescent="0.25">
      <c r="A213" s="93" t="str">
        <f>DoNotChange[[#This Row],[Community]]</f>
        <v xml:space="preserve">Naukati Bay  </v>
      </c>
      <c r="B21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3" s="93" t="str">
        <f>DoNotChange[[#This Row],[Community]]</f>
        <v xml:space="preserve">Naukati Bay  </v>
      </c>
      <c r="D213" s="109">
        <f>IFERROR(DoNotChange[[#This Row],[Medium Burden Threshold]],"Cannot Calculate")</f>
        <v>24.7</v>
      </c>
      <c r="E213" s="118" t="str">
        <f>DoNotChange[[#This Row],[Community]]</f>
        <v xml:space="preserve">Naukati Bay  </v>
      </c>
      <c r="F213" s="109">
        <f>IFERROR(DoNotChange[[#This Row],[MediumBurden
Annual]], "Cannot Calculate")</f>
        <v>296.76098557056355</v>
      </c>
      <c r="G213" s="93" t="str">
        <f>DoNotChange[[#This Row],[Community]]</f>
        <v xml:space="preserve">Naukati Bay  </v>
      </c>
      <c r="H213" s="140" t="str">
        <f>IFERROR(DoNotChange[[#This Row],[LowBurden
Threshold]],"Any fee will be at least a medium burden")</f>
        <v>Any fee will be at least a medium burden</v>
      </c>
      <c r="I213" s="118" t="str">
        <f>DoNotChange[[#This Row],[Community]]</f>
        <v xml:space="preserve">Naukati Bay  </v>
      </c>
      <c r="J213" s="109" t="str">
        <f>IFERROR(DoNotChange[[#This Row],[LowBurden
Annual]], "Any fee will be at least a medium burden")</f>
        <v>Any fee will be at least a medium burden</v>
      </c>
      <c r="K213" s="93" t="str">
        <f>DoNotChange[[#This Row],[Community]]</f>
        <v xml:space="preserve">Naukati Bay  </v>
      </c>
      <c r="L213" s="102">
        <f>Table1422[[#This Row],[Monthly Fees]]</f>
        <v>0</v>
      </c>
      <c r="M213" s="93" t="str">
        <f>DoNotChange[[#This Row],[Community]]</f>
        <v xml:space="preserve">Naukati Bay  </v>
      </c>
      <c r="N213" s="102">
        <f>DoNotChange[[#This Row],[Monthly_Fees]]*12</f>
        <v>0</v>
      </c>
      <c r="O213" s="93" t="str">
        <f>DoNotChange[[#This Row],[Community]]</f>
        <v xml:space="preserve">Naukati Bay  </v>
      </c>
      <c r="P213" s="94" t="str">
        <f>Table1422[[#This Row],[Notes]]</f>
        <v>The water and sewer charges are unknown</v>
      </c>
      <c r="Q213" s="95"/>
      <c r="R213" s="93" t="str">
        <f>DoNotChange[[#This Row],[Community]]</f>
        <v xml:space="preserve">Naukati Bay  </v>
      </c>
      <c r="S213" s="85" t="str">
        <f>IF(DoNotChange[[#This Row],[Annual_Fees]]/DoNotChange[[#This Row],[IQ1_Average]]&gt;0, DoNotChange[[#This Row],[Annual_Fees]]/DoNotChange[[#This Row],[IQ1_Average]], "Do not know fees")</f>
        <v>Do not know fees</v>
      </c>
      <c r="T213" s="93" t="str">
        <f>DoNotChange[[#This Row],[Community]]</f>
        <v xml:space="preserve">Naukati Bay  </v>
      </c>
      <c r="U213" s="85" t="str">
        <f>IF(DoNotChange[[#This Row],[Annual_Fees]]/DoNotChange[[#This Row],[IQ2_Average]]&gt;0, DoNotChange[[#This Row],[Annual_Fees]]/DoNotChange[[#This Row],[IQ2_Average]], "Do not know fees")</f>
        <v>Do not know fees</v>
      </c>
      <c r="V213" s="93" t="str">
        <f>DoNotChange[[#This Row],[Community]]</f>
        <v xml:space="preserve">Naukati Bay  </v>
      </c>
      <c r="W213" s="85" t="str">
        <f>IF(DoNotChange[[#This Row],[Annual_Fees]]/DoNotChange[[#This Row],[IQ3_Average]]&gt;0,DoNotChange[[#This Row],[Annual_Fees]]/DoNotChange[[#This Row],[IQ3_Average]], "Do not know fees")</f>
        <v>Do not know fees</v>
      </c>
      <c r="X213" s="93" t="str">
        <f>DoNotChange[[#This Row],[Community]]</f>
        <v xml:space="preserve">Naukati Bay  </v>
      </c>
      <c r="Y213" s="85" t="str">
        <f>IFERROR(AVERAGE(DoNotChange[[#This Row],[RI_IQ1]],DoNotChange[[#This Row],[RI_IQ2]],DoNotChange[[#This Row],[RI_IQ3]]),"ERROR")</f>
        <v>ERROR</v>
      </c>
      <c r="Z213" s="93" t="str">
        <f>DoNotChange[[#This Row],[Community]]</f>
        <v xml:space="preserve">Naukati Bay  </v>
      </c>
      <c r="AA213" s="84">
        <f>IF(DoNotChange[[#This Row],[SNAP_PercentagePoints]]&gt;20%,1, IF(DoNotChange[[#This Row],[SNAP_PercentagePoints]]&lt;=10%, 3, 2))</f>
        <v>1</v>
      </c>
      <c r="AB213" s="93" t="str">
        <f>DoNotChange[[#This Row],[Community]]</f>
        <v xml:space="preserve">Naukati Bay  </v>
      </c>
      <c r="AC213" s="84">
        <f>IF(DoNotChange[[#This Row],[Poverty_PercentagePoints]]&gt;20%,1, IF(DoNotChange[[#This Row],[Poverty_PercentagePoints]]&lt;=10%, 3, 2))</f>
        <v>1</v>
      </c>
      <c r="AD213" s="93" t="str">
        <f>DoNotChange[[#This Row],[Community]]</f>
        <v xml:space="preserve">Naukati Bay  </v>
      </c>
      <c r="AE213" s="84">
        <f>IF(DoNotChange[[#This Row],[FTE_PercentagePoints]]&lt;=30%,1, IF(DoNotChange[[#This Row],[FTE_PercentagePoints]]&gt;50%, 3, 2))</f>
        <v>1</v>
      </c>
      <c r="AF213" s="93" t="str">
        <f>DoNotChange[[#This Row],[Community]]</f>
        <v xml:space="preserve">Naukati Bay  </v>
      </c>
      <c r="AG213" s="86">
        <f>AVERAGE(DoNotChange[[#This Row],[SNAP_FCI]],DoNotChange[[#This Row],[Poverty_FCI]],DoNotChange[[#This Row],[FTE_FCI]])</f>
        <v>1</v>
      </c>
      <c r="AH213" s="112"/>
      <c r="AI213" s="86">
        <f>IF(DoNotChange[[#This Row],[Village_FCI]]&gt;2.5, 0.24, IF(DoNotChange[[#This Row],[Village_FCI]]&lt;=1.5, 0.06, 0.15))</f>
        <v>0.06</v>
      </c>
      <c r="AJ213" s="86" t="str">
        <f>IF(DoNotChange[[#This Row],[Village_FCI]]&gt;2.5, 0.15, IF(DoNotChange[[#This Row],[Village_FCI]]&lt;=1.5, "FALSE", 0.06))</f>
        <v>FALSE</v>
      </c>
      <c r="AK213" s="115">
        <f>(1/DoNotChange[[#This Row],[IQ1_Average]]+1/DoNotChange[[#This Row],[IQ2_Average]]+1/DoNotChange[[#This Row],[IQ3_Average]])</f>
        <v>2.0218291122278692E-4</v>
      </c>
      <c r="AL21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3" s="84">
        <f>ROUND(DoNotChange[[#This Row],[MediumBurden
Threshold_Calc]],1)</f>
        <v>24.7</v>
      </c>
      <c r="AN213" s="88">
        <f>(DoNotChange[[#This Row],[3RI_Calculation
Medium]]/DoNotChange[[#This Row],[Y = 1/IQ1+1/IQ2+1/IQ3]])/12</f>
        <v>24.730082130880294</v>
      </c>
      <c r="AO213" s="88">
        <f>DoNotChange[[#This Row],[MediumBurden
Threshold_Calc]]*12</f>
        <v>296.76098557056355</v>
      </c>
      <c r="AP213" s="137" t="e">
        <f>DoNotChange[[#This Row],[LowBurden
Annual]]/12</f>
        <v>#VALUE!</v>
      </c>
      <c r="AQ213" s="88" t="e">
        <f>(DoNotChange[[#This Row],[3RI_Calculation
Low]]/DoNotChange[[#This Row],[Y = 1/IQ1+1/IQ2+1/IQ3]])</f>
        <v>#VALUE!</v>
      </c>
      <c r="AR213" s="95"/>
      <c r="AS213" s="93" t="str">
        <f>Table1422[[#This Row],[Community]]</f>
        <v xml:space="preserve">Naukati Bay  </v>
      </c>
      <c r="AT213" s="87">
        <f>Table1422[[#This Row],[IQ1_Average]]</f>
        <v>10441.666666666666</v>
      </c>
      <c r="AU213" s="93" t="str">
        <f>DoNotChange[[#This Row],[Community]]</f>
        <v xml:space="preserve">Naukati Bay  </v>
      </c>
      <c r="AV213" s="96">
        <f>Table1422[[#This Row],[IQ2_Average]]</f>
        <v>11694.8</v>
      </c>
      <c r="AW213" s="93" t="str">
        <f>DoNotChange[[#This Row],[Community]]</f>
        <v xml:space="preserve">Naukati Bay  </v>
      </c>
      <c r="AX213" s="97">
        <f>Table1422[[#This Row],[IQ3_Average]]</f>
        <v>47836.2</v>
      </c>
      <c r="AY213" s="93" t="str">
        <f>DoNotChange[[#This Row],[Community]]</f>
        <v xml:space="preserve">Naukati Bay  </v>
      </c>
      <c r="AZ213" s="89">
        <f>Table1422[[#This Row],[SNAP_Average 
(Percentage Points)]]/100</f>
        <v>0.51359999999999995</v>
      </c>
      <c r="BA213" s="98" t="str">
        <f>DoNotChange[[#This Row],[Community]]</f>
        <v xml:space="preserve">Naukati Bay  </v>
      </c>
      <c r="BB213" s="89">
        <f>Table1422[[#This Row],[Poverty_Average
(Percentage Points)]]/100</f>
        <v>0.71939999999999993</v>
      </c>
      <c r="BC213" s="98" t="str">
        <f>DoNotChange[[#This Row],[Community]]</f>
        <v xml:space="preserve">Naukati Bay  </v>
      </c>
      <c r="BD213" s="89">
        <f>Table1422[[#This Row],[Full Time Employment_Average
(Percentage Points)]]/100</f>
        <v>0.23939999999999997</v>
      </c>
    </row>
    <row r="214" spans="1:56" s="99" customFormat="1" x14ac:dyDescent="0.25">
      <c r="A214" s="93" t="str">
        <f>DoNotChange[[#This Row],[Community]]</f>
        <v xml:space="preserve">Nelchina  </v>
      </c>
      <c r="B21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4" s="93" t="str">
        <f>DoNotChange[[#This Row],[Community]]</f>
        <v xml:space="preserve">Nelchina  </v>
      </c>
      <c r="D214" s="109">
        <f>IFERROR(DoNotChange[[#This Row],[Medium Burden Threshold]],"Cannot Calculate")</f>
        <v>535.79999999999995</v>
      </c>
      <c r="E214" s="118" t="str">
        <f>DoNotChange[[#This Row],[Community]]</f>
        <v xml:space="preserve">Nelchina  </v>
      </c>
      <c r="F214" s="109">
        <f>IFERROR(DoNotChange[[#This Row],[MediumBurden
Annual]], "Cannot Calculate")</f>
        <v>6430.1042030825774</v>
      </c>
      <c r="G214" s="93" t="str">
        <f>DoNotChange[[#This Row],[Community]]</f>
        <v xml:space="preserve">Nelchina  </v>
      </c>
      <c r="H214" s="140">
        <f>IFERROR(DoNotChange[[#This Row],[LowBurden
Threshold]],"Any fee will be at least a medium burden")</f>
        <v>214.33680676941927</v>
      </c>
      <c r="I214" s="118" t="str">
        <f>DoNotChange[[#This Row],[Community]]</f>
        <v xml:space="preserve">Nelchina  </v>
      </c>
      <c r="J214" s="109">
        <f>IFERROR(DoNotChange[[#This Row],[LowBurden
Annual]], "Any fee will be at least a medium burden")</f>
        <v>2572.0416812330313</v>
      </c>
      <c r="K214" s="93" t="str">
        <f>DoNotChange[[#This Row],[Community]]</f>
        <v xml:space="preserve">Nelchina  </v>
      </c>
      <c r="L214" s="102">
        <f>Table1422[[#This Row],[Monthly Fees]]</f>
        <v>0</v>
      </c>
      <c r="M214" s="93" t="str">
        <f>DoNotChange[[#This Row],[Community]]</f>
        <v xml:space="preserve">Nelchina  </v>
      </c>
      <c r="N214" s="102">
        <f>DoNotChange[[#This Row],[Monthly_Fees]]*12</f>
        <v>0</v>
      </c>
      <c r="O214" s="93" t="str">
        <f>DoNotChange[[#This Row],[Community]]</f>
        <v xml:space="preserve">Nelchina  </v>
      </c>
      <c r="P214" s="94" t="str">
        <f>Table1422[[#This Row],[Notes]]</f>
        <v>The water and sewer charges are unknown</v>
      </c>
      <c r="Q214" s="95"/>
      <c r="R214" s="93" t="str">
        <f>DoNotChange[[#This Row],[Community]]</f>
        <v xml:space="preserve">Nelchina  </v>
      </c>
      <c r="S214" s="85" t="str">
        <f>IF(DoNotChange[[#This Row],[Annual_Fees]]/DoNotChange[[#This Row],[IQ1_Average]]&gt;0, DoNotChange[[#This Row],[Annual_Fees]]/DoNotChange[[#This Row],[IQ1_Average]], "Do not know fees")</f>
        <v>Do not know fees</v>
      </c>
      <c r="T214" s="93" t="str">
        <f>DoNotChange[[#This Row],[Community]]</f>
        <v xml:space="preserve">Nelchina  </v>
      </c>
      <c r="U214" s="85" t="str">
        <f>IF(DoNotChange[[#This Row],[Annual_Fees]]/DoNotChange[[#This Row],[IQ2_Average]]&gt;0, DoNotChange[[#This Row],[Annual_Fees]]/DoNotChange[[#This Row],[IQ2_Average]], "Do not know fees")</f>
        <v>Do not know fees</v>
      </c>
      <c r="V214" s="93" t="str">
        <f>DoNotChange[[#This Row],[Community]]</f>
        <v xml:space="preserve">Nelchina  </v>
      </c>
      <c r="W214" s="85" t="str">
        <f>IF(DoNotChange[[#This Row],[Annual_Fees]]/DoNotChange[[#This Row],[IQ3_Average]]&gt;0,DoNotChange[[#This Row],[Annual_Fees]]/DoNotChange[[#This Row],[IQ3_Average]], "Do not know fees")</f>
        <v>Do not know fees</v>
      </c>
      <c r="X214" s="93" t="str">
        <f>DoNotChange[[#This Row],[Community]]</f>
        <v xml:space="preserve">Nelchina  </v>
      </c>
      <c r="Y214" s="85" t="str">
        <f>IFERROR(AVERAGE(DoNotChange[[#This Row],[RI_IQ1]],DoNotChange[[#This Row],[RI_IQ2]],DoNotChange[[#This Row],[RI_IQ3]]),"ERROR")</f>
        <v>ERROR</v>
      </c>
      <c r="Z214" s="93" t="str">
        <f>DoNotChange[[#This Row],[Community]]</f>
        <v xml:space="preserve">Nelchina  </v>
      </c>
      <c r="AA214" s="84">
        <f>IF(DoNotChange[[#This Row],[SNAP_PercentagePoints]]&gt;20%,1, IF(DoNotChange[[#This Row],[SNAP_PercentagePoints]]&lt;=10%, 3, 2))</f>
        <v>1</v>
      </c>
      <c r="AB214" s="93" t="str">
        <f>DoNotChange[[#This Row],[Community]]</f>
        <v xml:space="preserve">Nelchina  </v>
      </c>
      <c r="AC214" s="84">
        <f>IF(DoNotChange[[#This Row],[Poverty_PercentagePoints]]&gt;20%,1, IF(DoNotChange[[#This Row],[Poverty_PercentagePoints]]&lt;=10%, 3, 2))</f>
        <v>3</v>
      </c>
      <c r="AD214" s="93" t="str">
        <f>DoNotChange[[#This Row],[Community]]</f>
        <v xml:space="preserve">Nelchina  </v>
      </c>
      <c r="AE214" s="84">
        <f>IF(DoNotChange[[#This Row],[FTE_PercentagePoints]]&lt;=30%,1, IF(DoNotChange[[#This Row],[FTE_PercentagePoints]]&gt;50%, 3, 2))</f>
        <v>3</v>
      </c>
      <c r="AF214" s="93" t="str">
        <f>DoNotChange[[#This Row],[Community]]</f>
        <v xml:space="preserve">Nelchina  </v>
      </c>
      <c r="AG214" s="86">
        <f>AVERAGE(DoNotChange[[#This Row],[SNAP_FCI]],DoNotChange[[#This Row],[Poverty_FCI]],DoNotChange[[#This Row],[FTE_FCI]])</f>
        <v>2.3333333333333335</v>
      </c>
      <c r="AH214" s="112"/>
      <c r="AI214" s="86">
        <f>IF(DoNotChange[[#This Row],[Village_FCI]]&gt;2.5, 0.24, IF(DoNotChange[[#This Row],[Village_FCI]]&lt;=1.5, 0.06, 0.15))</f>
        <v>0.15</v>
      </c>
      <c r="AJ214" s="86">
        <f>IF(DoNotChange[[#This Row],[Village_FCI]]&gt;2.5, 0.15, IF(DoNotChange[[#This Row],[Village_FCI]]&lt;=1.5, "FALSE", 0.06))</f>
        <v>0.06</v>
      </c>
      <c r="AK214" s="115">
        <f>(1/DoNotChange[[#This Row],[IQ1_Average]]+1/DoNotChange[[#This Row],[IQ2_Average]]+1/DoNotChange[[#This Row],[IQ3_Average]])</f>
        <v>2.3327771255727132E-5</v>
      </c>
      <c r="AL21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4" s="84">
        <f>ROUND(DoNotChange[[#This Row],[MediumBurden
Threshold_Calc]],1)</f>
        <v>535.79999999999995</v>
      </c>
      <c r="AN214" s="88">
        <f>(DoNotChange[[#This Row],[3RI_Calculation
Medium]]/DoNotChange[[#This Row],[Y = 1/IQ1+1/IQ2+1/IQ3]])/12</f>
        <v>535.84201692354816</v>
      </c>
      <c r="AO214" s="88">
        <f>DoNotChange[[#This Row],[MediumBurden
Threshold_Calc]]*12</f>
        <v>6430.1042030825774</v>
      </c>
      <c r="AP214" s="137">
        <f>DoNotChange[[#This Row],[LowBurden
Annual]]/12</f>
        <v>214.33680676941927</v>
      </c>
      <c r="AQ214" s="88">
        <f>(DoNotChange[[#This Row],[3RI_Calculation
Low]]/DoNotChange[[#This Row],[Y = 1/IQ1+1/IQ2+1/IQ3]])</f>
        <v>2572.0416812330313</v>
      </c>
      <c r="AR214" s="95"/>
      <c r="AS214" s="93" t="str">
        <f>Table1422[[#This Row],[Community]]</f>
        <v xml:space="preserve">Nelchina  </v>
      </c>
      <c r="AT214" s="87">
        <f>Table1422[[#This Row],[IQ1_Average]]</f>
        <v>127855</v>
      </c>
      <c r="AU214" s="93" t="str">
        <f>DoNotChange[[#This Row],[Community]]</f>
        <v xml:space="preserve">Nelchina  </v>
      </c>
      <c r="AV214" s="96">
        <f>Table1422[[#This Row],[IQ2_Average]]</f>
        <v>128605</v>
      </c>
      <c r="AW214" s="93" t="str">
        <f>DoNotChange[[#This Row],[Community]]</f>
        <v xml:space="preserve">Nelchina  </v>
      </c>
      <c r="AX214" s="97">
        <f>Table1422[[#This Row],[IQ3_Average]]</f>
        <v>129355</v>
      </c>
      <c r="AY214" s="93" t="str">
        <f>DoNotChange[[#This Row],[Community]]</f>
        <v xml:space="preserve">Nelchina  </v>
      </c>
      <c r="AZ214" s="89">
        <f>Table1422[[#This Row],[SNAP_Average 
(Percentage Points)]]/100</f>
        <v>0.5454</v>
      </c>
      <c r="BA214" s="98" t="str">
        <f>DoNotChange[[#This Row],[Community]]</f>
        <v xml:space="preserve">Nelchina  </v>
      </c>
      <c r="BB214" s="89">
        <f>Table1422[[#This Row],[Poverty_Average
(Percentage Points)]]/100</f>
        <v>0</v>
      </c>
      <c r="BC214" s="98" t="str">
        <f>DoNotChange[[#This Row],[Community]]</f>
        <v xml:space="preserve">Nelchina  </v>
      </c>
      <c r="BD214" s="89">
        <f>Table1422[[#This Row],[Full Time Employment_Average
(Percentage Points)]]/100</f>
        <v>0.88780000000000003</v>
      </c>
    </row>
    <row r="215" spans="1:56" s="99" customFormat="1" x14ac:dyDescent="0.25">
      <c r="A215" s="93" t="str">
        <f>DoNotChange[[#This Row],[Community]]</f>
        <v xml:space="preserve">Nelson Lagoon  </v>
      </c>
      <c r="B21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5" s="93" t="str">
        <f>DoNotChange[[#This Row],[Community]]</f>
        <v xml:space="preserve">Nelson Lagoon  </v>
      </c>
      <c r="D215" s="109">
        <f>IFERROR(DoNotChange[[#This Row],[Medium Burden Threshold]],"Cannot Calculate")</f>
        <v>83.8</v>
      </c>
      <c r="E215" s="118" t="str">
        <f>DoNotChange[[#This Row],[Community]]</f>
        <v xml:space="preserve">Nelson Lagoon  </v>
      </c>
      <c r="F215" s="109">
        <f>IFERROR(DoNotChange[[#This Row],[MediumBurden
Annual]], "Cannot Calculate")</f>
        <v>1005.4083150295507</v>
      </c>
      <c r="G215" s="93" t="str">
        <f>DoNotChange[[#This Row],[Community]]</f>
        <v xml:space="preserve">Nelson Lagoon  </v>
      </c>
      <c r="H215" s="140" t="str">
        <f>IFERROR(DoNotChange[[#This Row],[LowBurden
Threshold]],"Any fee will be at least a medium burden")</f>
        <v>Any fee will be at least a medium burden</v>
      </c>
      <c r="I215" s="118" t="str">
        <f>DoNotChange[[#This Row],[Community]]</f>
        <v xml:space="preserve">Nelson Lagoon  </v>
      </c>
      <c r="J215" s="109" t="str">
        <f>IFERROR(DoNotChange[[#This Row],[LowBurden
Annual]], "Any fee will be at least a medium burden")</f>
        <v>Any fee will be at least a medium burden</v>
      </c>
      <c r="K215" s="93" t="str">
        <f>DoNotChange[[#This Row],[Community]]</f>
        <v xml:space="preserve">Nelson Lagoon  </v>
      </c>
      <c r="L215" s="102">
        <f>Table1422[[#This Row],[Monthly Fees]]</f>
        <v>224</v>
      </c>
      <c r="M215" s="93" t="str">
        <f>DoNotChange[[#This Row],[Community]]</f>
        <v xml:space="preserve">Nelson Lagoon  </v>
      </c>
      <c r="N215" s="102">
        <f>DoNotChange[[#This Row],[Monthly_Fees]]*12</f>
        <v>2688</v>
      </c>
      <c r="O215" s="93" t="str">
        <f>DoNotChange[[#This Row],[Community]]</f>
        <v xml:space="preserve">Nelson Lagoon  </v>
      </c>
      <c r="P215" s="94" t="str">
        <f>Table1422[[#This Row],[Notes]]</f>
        <v>This is the reported user fee for combined water and sewer services.</v>
      </c>
      <c r="Q215" s="95"/>
      <c r="R215" s="93" t="str">
        <f>DoNotChange[[#This Row],[Community]]</f>
        <v xml:space="preserve">Nelson Lagoon  </v>
      </c>
      <c r="S215" s="85">
        <f>IF(DoNotChange[[#This Row],[Annual_Fees]]/DoNotChange[[#This Row],[IQ1_Average]]&gt;0, DoNotChange[[#This Row],[Annual_Fees]]/DoNotChange[[#This Row],[IQ1_Average]], "Do not know fees")</f>
        <v>6.4313913147505689E-2</v>
      </c>
      <c r="T215" s="93" t="str">
        <f>DoNotChange[[#This Row],[Community]]</f>
        <v xml:space="preserve">Nelson Lagoon  </v>
      </c>
      <c r="U215" s="85">
        <f>IF(DoNotChange[[#This Row],[Annual_Fees]]/DoNotChange[[#This Row],[IQ2_Average]]&gt;0, DoNotChange[[#This Row],[Annual_Fees]]/DoNotChange[[#This Row],[IQ2_Average]], "Do not know fees")</f>
        <v>5.7744112807248955E-2</v>
      </c>
      <c r="V215" s="93" t="str">
        <f>DoNotChange[[#This Row],[Community]]</f>
        <v xml:space="preserve">Nelson Lagoon  </v>
      </c>
      <c r="W215" s="85">
        <f>IF(DoNotChange[[#This Row],[Annual_Fees]]/DoNotChange[[#This Row],[IQ3_Average]]&gt;0,DoNotChange[[#This Row],[Annual_Fees]]/DoNotChange[[#This Row],[IQ3_Average]], "Do not know fees")</f>
        <v>3.8354413040500433E-2</v>
      </c>
      <c r="X215" s="93" t="str">
        <f>DoNotChange[[#This Row],[Community]]</f>
        <v xml:space="preserve">Nelson Lagoon  </v>
      </c>
      <c r="Y215" s="85">
        <f>IFERROR(AVERAGE(DoNotChange[[#This Row],[RI_IQ1]],DoNotChange[[#This Row],[RI_IQ2]],DoNotChange[[#This Row],[RI_IQ3]]),"ERROR")</f>
        <v>5.3470812998418361E-2</v>
      </c>
      <c r="Z215" s="93" t="str">
        <f>DoNotChange[[#This Row],[Community]]</f>
        <v xml:space="preserve">Nelson Lagoon  </v>
      </c>
      <c r="AA215" s="84">
        <f>IF(DoNotChange[[#This Row],[SNAP_PercentagePoints]]&gt;20%,1, IF(DoNotChange[[#This Row],[SNAP_PercentagePoints]]&lt;=10%, 3, 2))</f>
        <v>1</v>
      </c>
      <c r="AB215" s="93" t="str">
        <f>DoNotChange[[#This Row],[Community]]</f>
        <v xml:space="preserve">Nelson Lagoon  </v>
      </c>
      <c r="AC215" s="84">
        <f>IF(DoNotChange[[#This Row],[Poverty_PercentagePoints]]&gt;20%,1, IF(DoNotChange[[#This Row],[Poverty_PercentagePoints]]&lt;=10%, 3, 2))</f>
        <v>1</v>
      </c>
      <c r="AD215" s="93" t="str">
        <f>DoNotChange[[#This Row],[Community]]</f>
        <v xml:space="preserve">Nelson Lagoon  </v>
      </c>
      <c r="AE215" s="84">
        <f>IF(DoNotChange[[#This Row],[FTE_PercentagePoints]]&lt;=30%,1, IF(DoNotChange[[#This Row],[FTE_PercentagePoints]]&gt;50%, 3, 2))</f>
        <v>2</v>
      </c>
      <c r="AF215" s="93" t="str">
        <f>DoNotChange[[#This Row],[Community]]</f>
        <v xml:space="preserve">Nelson Lagoon  </v>
      </c>
      <c r="AG215" s="86">
        <f>AVERAGE(DoNotChange[[#This Row],[SNAP_FCI]],DoNotChange[[#This Row],[Poverty_FCI]],DoNotChange[[#This Row],[FTE_FCI]])</f>
        <v>1.3333333333333333</v>
      </c>
      <c r="AH215" s="112"/>
      <c r="AI215" s="86">
        <f>IF(DoNotChange[[#This Row],[Village_FCI]]&gt;2.5, 0.24, IF(DoNotChange[[#This Row],[Village_FCI]]&lt;=1.5, 0.06, 0.15))</f>
        <v>0.06</v>
      </c>
      <c r="AJ215" s="86" t="str">
        <f>IF(DoNotChange[[#This Row],[Village_FCI]]&gt;2.5, 0.15, IF(DoNotChange[[#This Row],[Village_FCI]]&lt;=1.5, "FALSE", 0.06))</f>
        <v>FALSE</v>
      </c>
      <c r="AK215" s="115">
        <f>(1/DoNotChange[[#This Row],[IQ1_Average]]+1/DoNotChange[[#This Row],[IQ2_Average]]+1/DoNotChange[[#This Row],[IQ3_Average]])</f>
        <v>5.9677246650020488E-5</v>
      </c>
      <c r="AL21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5" s="84">
        <f>ROUND(DoNotChange[[#This Row],[MediumBurden
Threshold_Calc]],1)</f>
        <v>83.8</v>
      </c>
      <c r="AN215" s="88">
        <f>(DoNotChange[[#This Row],[3RI_Calculation
Medium]]/DoNotChange[[#This Row],[Y = 1/IQ1+1/IQ2+1/IQ3]])/12</f>
        <v>83.784026252462567</v>
      </c>
      <c r="AO215" s="88">
        <f>DoNotChange[[#This Row],[MediumBurden
Threshold_Calc]]*12</f>
        <v>1005.4083150295507</v>
      </c>
      <c r="AP215" s="137" t="e">
        <f>DoNotChange[[#This Row],[LowBurden
Annual]]/12</f>
        <v>#VALUE!</v>
      </c>
      <c r="AQ215" s="88" t="e">
        <f>(DoNotChange[[#This Row],[3RI_Calculation
Low]]/DoNotChange[[#This Row],[Y = 1/IQ1+1/IQ2+1/IQ3]])</f>
        <v>#VALUE!</v>
      </c>
      <c r="AR215" s="95"/>
      <c r="AS215" s="93" t="str">
        <f>Table1422[[#This Row],[Community]]</f>
        <v xml:space="preserve">Nelson Lagoon  </v>
      </c>
      <c r="AT215" s="87">
        <f>Table1422[[#This Row],[IQ1_Average]]</f>
        <v>41795</v>
      </c>
      <c r="AU215" s="93" t="str">
        <f>DoNotChange[[#This Row],[Community]]</f>
        <v xml:space="preserve">Nelson Lagoon  </v>
      </c>
      <c r="AV215" s="96">
        <f>Table1422[[#This Row],[IQ2_Average]]</f>
        <v>46550.2</v>
      </c>
      <c r="AW215" s="93" t="str">
        <f>DoNotChange[[#This Row],[Community]]</f>
        <v xml:space="preserve">Nelson Lagoon  </v>
      </c>
      <c r="AX215" s="97">
        <f>Table1422[[#This Row],[IQ3_Average]]</f>
        <v>70083.199999999997</v>
      </c>
      <c r="AY215" s="93" t="str">
        <f>DoNotChange[[#This Row],[Community]]</f>
        <v xml:space="preserve">Nelson Lagoon  </v>
      </c>
      <c r="AZ215" s="89">
        <f>Table1422[[#This Row],[SNAP_Average 
(Percentage Points)]]/100</f>
        <v>0.27120000000000005</v>
      </c>
      <c r="BA215" s="98" t="str">
        <f>DoNotChange[[#This Row],[Community]]</f>
        <v xml:space="preserve">Nelson Lagoon  </v>
      </c>
      <c r="BB215" s="89">
        <f>Table1422[[#This Row],[Poverty_Average
(Percentage Points)]]/100</f>
        <v>0.52359999999999995</v>
      </c>
      <c r="BC215" s="98" t="str">
        <f>DoNotChange[[#This Row],[Community]]</f>
        <v xml:space="preserve">Nelson Lagoon  </v>
      </c>
      <c r="BD215" s="89">
        <f>Table1422[[#This Row],[Full Time Employment_Average
(Percentage Points)]]/100</f>
        <v>0.34480000000000005</v>
      </c>
    </row>
    <row r="216" spans="1:56" s="99" customFormat="1" x14ac:dyDescent="0.25">
      <c r="A216" s="93" t="str">
        <f>DoNotChange[[#This Row],[Community]]</f>
        <v xml:space="preserve">Nenana </v>
      </c>
      <c r="B21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6" s="93" t="str">
        <f>DoNotChange[[#This Row],[Community]]</f>
        <v xml:space="preserve">Nenana </v>
      </c>
      <c r="D216" s="109">
        <f>IFERROR(DoNotChange[[#This Row],[Medium Burden Threshold]],"Cannot Calculate")</f>
        <v>51.4</v>
      </c>
      <c r="E216" s="118" t="str">
        <f>DoNotChange[[#This Row],[Community]]</f>
        <v xml:space="preserve">Nenana </v>
      </c>
      <c r="F216" s="109">
        <f>IFERROR(DoNotChange[[#This Row],[MediumBurden
Annual]], "Cannot Calculate")</f>
        <v>616.94095003718678</v>
      </c>
      <c r="G216" s="93" t="str">
        <f>DoNotChange[[#This Row],[Community]]</f>
        <v xml:space="preserve">Nenana </v>
      </c>
      <c r="H216" s="140" t="str">
        <f>IFERROR(DoNotChange[[#This Row],[LowBurden
Threshold]],"Any fee will be at least a medium burden")</f>
        <v>Any fee will be at least a medium burden</v>
      </c>
      <c r="I216" s="118" t="str">
        <f>DoNotChange[[#This Row],[Community]]</f>
        <v xml:space="preserve">Nenana </v>
      </c>
      <c r="J216" s="109" t="str">
        <f>IFERROR(DoNotChange[[#This Row],[LowBurden
Annual]], "Any fee will be at least a medium burden")</f>
        <v>Any fee will be at least a medium burden</v>
      </c>
      <c r="K216" s="93" t="str">
        <f>DoNotChange[[#This Row],[Community]]</f>
        <v xml:space="preserve">Nenana </v>
      </c>
      <c r="L216" s="102">
        <f>Table1422[[#This Row],[Monthly Fees]]</f>
        <v>86.5</v>
      </c>
      <c r="M216" s="93" t="str">
        <f>DoNotChange[[#This Row],[Community]]</f>
        <v xml:space="preserve">Nenana </v>
      </c>
      <c r="N216" s="102">
        <f>DoNotChange[[#This Row],[Monthly_Fees]]*12</f>
        <v>1038</v>
      </c>
      <c r="O216" s="93" t="str">
        <f>DoNotChange[[#This Row],[Community]]</f>
        <v xml:space="preserve">Nenana </v>
      </c>
      <c r="P216" s="94" t="str">
        <f>Table1422[[#This Row],[Notes]]</f>
        <v>This is the reported user fee for combined water and sewer services. $1600 during school year $100 during summer.</v>
      </c>
      <c r="Q216" s="95"/>
      <c r="R216" s="93" t="str">
        <f>DoNotChange[[#This Row],[Community]]</f>
        <v xml:space="preserve">Nenana </v>
      </c>
      <c r="S216" s="85">
        <f>IF(DoNotChange[[#This Row],[Annual_Fees]]/DoNotChange[[#This Row],[IQ1_Average]]&gt;0, DoNotChange[[#This Row],[Annual_Fees]]/DoNotChange[[#This Row],[IQ1_Average]], "Do not know fees")</f>
        <v>5.4214979630209964E-2</v>
      </c>
      <c r="T216" s="93" t="str">
        <f>DoNotChange[[#This Row],[Community]]</f>
        <v xml:space="preserve">Nenana </v>
      </c>
      <c r="U216" s="85">
        <f>IF(DoNotChange[[#This Row],[Annual_Fees]]/DoNotChange[[#This Row],[IQ2_Average]]&gt;0, DoNotChange[[#This Row],[Annual_Fees]]/DoNotChange[[#This Row],[IQ2_Average]], "Do not know fees")</f>
        <v>2.9520840917364399E-2</v>
      </c>
      <c r="V216" s="93" t="str">
        <f>DoNotChange[[#This Row],[Community]]</f>
        <v xml:space="preserve">Nenana </v>
      </c>
      <c r="W216" s="85">
        <f>IF(DoNotChange[[#This Row],[Annual_Fees]]/DoNotChange[[#This Row],[IQ3_Average]]&gt;0,DoNotChange[[#This Row],[Annual_Fees]]/DoNotChange[[#This Row],[IQ3_Average]], "Do not know fees")</f>
        <v>1.7213873254151729E-2</v>
      </c>
      <c r="X216" s="93" t="str">
        <f>DoNotChange[[#This Row],[Community]]</f>
        <v xml:space="preserve">Nenana </v>
      </c>
      <c r="Y216" s="85">
        <f>IFERROR(AVERAGE(DoNotChange[[#This Row],[RI_IQ1]],DoNotChange[[#This Row],[RI_IQ2]],DoNotChange[[#This Row],[RI_IQ3]]),"ERROR")</f>
        <v>3.3649897933908698E-2</v>
      </c>
      <c r="Z216" s="93" t="str">
        <f>DoNotChange[[#This Row],[Community]]</f>
        <v xml:space="preserve">Nenana </v>
      </c>
      <c r="AA216" s="84">
        <f>IF(DoNotChange[[#This Row],[SNAP_PercentagePoints]]&gt;20%,1, IF(DoNotChange[[#This Row],[SNAP_PercentagePoints]]&lt;=10%, 3, 2))</f>
        <v>1</v>
      </c>
      <c r="AB216" s="93" t="str">
        <f>DoNotChange[[#This Row],[Community]]</f>
        <v xml:space="preserve">Nenana </v>
      </c>
      <c r="AC216" s="84">
        <f>IF(DoNotChange[[#This Row],[Poverty_PercentagePoints]]&gt;20%,1, IF(DoNotChange[[#This Row],[Poverty_PercentagePoints]]&lt;=10%, 3, 2))</f>
        <v>1</v>
      </c>
      <c r="AD216" s="93" t="str">
        <f>DoNotChange[[#This Row],[Community]]</f>
        <v xml:space="preserve">Nenana </v>
      </c>
      <c r="AE216" s="84">
        <f>IF(DoNotChange[[#This Row],[FTE_PercentagePoints]]&lt;=30%,1, IF(DoNotChange[[#This Row],[FTE_PercentagePoints]]&gt;50%, 3, 2))</f>
        <v>2</v>
      </c>
      <c r="AF216" s="93" t="str">
        <f>DoNotChange[[#This Row],[Community]]</f>
        <v xml:space="preserve">Nenana </v>
      </c>
      <c r="AG216" s="86">
        <f>AVERAGE(DoNotChange[[#This Row],[SNAP_FCI]],DoNotChange[[#This Row],[Poverty_FCI]],DoNotChange[[#This Row],[FTE_FCI]])</f>
        <v>1.3333333333333333</v>
      </c>
      <c r="AH216" s="112"/>
      <c r="AI216" s="86">
        <f>IF(DoNotChange[[#This Row],[Village_FCI]]&gt;2.5, 0.24, IF(DoNotChange[[#This Row],[Village_FCI]]&lt;=1.5, 0.06, 0.15))</f>
        <v>0.06</v>
      </c>
      <c r="AJ216" s="86" t="str">
        <f>IF(DoNotChange[[#This Row],[Village_FCI]]&gt;2.5, 0.15, IF(DoNotChange[[#This Row],[Village_FCI]]&lt;=1.5, "FALSE", 0.06))</f>
        <v>FALSE</v>
      </c>
      <c r="AK216" s="115">
        <f>(1/DoNotChange[[#This Row],[IQ1_Average]]+1/DoNotChange[[#This Row],[IQ2_Average]]+1/DoNotChange[[#This Row],[IQ3_Average]])</f>
        <v>9.7254040271412413E-5</v>
      </c>
      <c r="AL21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6" s="84">
        <f>ROUND(DoNotChange[[#This Row],[MediumBurden
Threshold_Calc]],1)</f>
        <v>51.4</v>
      </c>
      <c r="AN216" s="88">
        <f>(DoNotChange[[#This Row],[3RI_Calculation
Medium]]/DoNotChange[[#This Row],[Y = 1/IQ1+1/IQ2+1/IQ3]])/12</f>
        <v>51.411745836432232</v>
      </c>
      <c r="AO216" s="88">
        <f>DoNotChange[[#This Row],[MediumBurden
Threshold_Calc]]*12</f>
        <v>616.94095003718678</v>
      </c>
      <c r="AP216" s="137" t="e">
        <f>DoNotChange[[#This Row],[LowBurden
Annual]]/12</f>
        <v>#VALUE!</v>
      </c>
      <c r="AQ216" s="88" t="e">
        <f>(DoNotChange[[#This Row],[3RI_Calculation
Low]]/DoNotChange[[#This Row],[Y = 1/IQ1+1/IQ2+1/IQ3]])</f>
        <v>#VALUE!</v>
      </c>
      <c r="AR216" s="95"/>
      <c r="AS216" s="93" t="str">
        <f>Table1422[[#This Row],[Community]]</f>
        <v xml:space="preserve">Nenana </v>
      </c>
      <c r="AT216" s="87">
        <f>Table1422[[#This Row],[IQ1_Average]]</f>
        <v>19146</v>
      </c>
      <c r="AU216" s="93" t="str">
        <f>DoNotChange[[#This Row],[Community]]</f>
        <v xml:space="preserve">Nenana </v>
      </c>
      <c r="AV216" s="96">
        <f>Table1422[[#This Row],[IQ2_Average]]</f>
        <v>35161.599999999999</v>
      </c>
      <c r="AW216" s="93" t="str">
        <f>DoNotChange[[#This Row],[Community]]</f>
        <v xml:space="preserve">Nenana </v>
      </c>
      <c r="AX216" s="97">
        <f>Table1422[[#This Row],[IQ3_Average]]</f>
        <v>60300.2</v>
      </c>
      <c r="AY216" s="93" t="str">
        <f>DoNotChange[[#This Row],[Community]]</f>
        <v xml:space="preserve">Nenana </v>
      </c>
      <c r="AZ216" s="89">
        <f>Table1422[[#This Row],[SNAP_Average 
(Percentage Points)]]/100</f>
        <v>0.57239999999999991</v>
      </c>
      <c r="BA216" s="98" t="str">
        <f>DoNotChange[[#This Row],[Community]]</f>
        <v xml:space="preserve">Nenana </v>
      </c>
      <c r="BB216" s="89">
        <f>Table1422[[#This Row],[Poverty_Average
(Percentage Points)]]/100</f>
        <v>0.46059999999999995</v>
      </c>
      <c r="BC216" s="98" t="str">
        <f>DoNotChange[[#This Row],[Community]]</f>
        <v xml:space="preserve">Nenana </v>
      </c>
      <c r="BD216" s="89">
        <f>Table1422[[#This Row],[Full Time Employment_Average
(Percentage Points)]]/100</f>
        <v>0.46920000000000001</v>
      </c>
    </row>
    <row r="217" spans="1:56" s="99" customFormat="1" x14ac:dyDescent="0.25">
      <c r="A217" s="93" t="str">
        <f>DoNotChange[[#This Row],[Community]]</f>
        <v xml:space="preserve">New Stuyahok </v>
      </c>
      <c r="B21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17" s="93" t="str">
        <f>DoNotChange[[#This Row],[Community]]</f>
        <v xml:space="preserve">New Stuyahok </v>
      </c>
      <c r="D217" s="109">
        <f>IFERROR(DoNotChange[[#This Row],[Medium Burden Threshold]],"Cannot Calculate")</f>
        <v>61.9</v>
      </c>
      <c r="E217" s="118" t="str">
        <f>DoNotChange[[#This Row],[Community]]</f>
        <v xml:space="preserve">New Stuyahok </v>
      </c>
      <c r="F217" s="109">
        <f>IFERROR(DoNotChange[[#This Row],[MediumBurden
Annual]], "Cannot Calculate")</f>
        <v>743.29405034534375</v>
      </c>
      <c r="G217" s="93" t="str">
        <f>DoNotChange[[#This Row],[Community]]</f>
        <v xml:space="preserve">New Stuyahok </v>
      </c>
      <c r="H217" s="140" t="str">
        <f>IFERROR(DoNotChange[[#This Row],[LowBurden
Threshold]],"Any fee will be at least a medium burden")</f>
        <v>Any fee will be at least a medium burden</v>
      </c>
      <c r="I217" s="118" t="str">
        <f>DoNotChange[[#This Row],[Community]]</f>
        <v xml:space="preserve">New Stuyahok </v>
      </c>
      <c r="J217" s="109" t="str">
        <f>IFERROR(DoNotChange[[#This Row],[LowBurden
Annual]], "Any fee will be at least a medium burden")</f>
        <v>Any fee will be at least a medium burden</v>
      </c>
      <c r="K217" s="93" t="str">
        <f>DoNotChange[[#This Row],[Community]]</f>
        <v xml:space="preserve">New Stuyahok </v>
      </c>
      <c r="L217" s="102">
        <f>Table1422[[#This Row],[Monthly Fees]]</f>
        <v>75</v>
      </c>
      <c r="M217" s="93" t="str">
        <f>DoNotChange[[#This Row],[Community]]</f>
        <v xml:space="preserve">New Stuyahok </v>
      </c>
      <c r="N217" s="102">
        <f>DoNotChange[[#This Row],[Monthly_Fees]]*12</f>
        <v>900</v>
      </c>
      <c r="O217" s="93" t="str">
        <f>DoNotChange[[#This Row],[Community]]</f>
        <v xml:space="preserve">New Stuyahok </v>
      </c>
      <c r="P217" s="94" t="str">
        <f>Table1422[[#This Row],[Notes]]</f>
        <v>This is the reported user fee for combined water and sewer services.</v>
      </c>
      <c r="Q217" s="95"/>
      <c r="R217" s="93" t="str">
        <f>DoNotChange[[#This Row],[Community]]</f>
        <v xml:space="preserve">New Stuyahok </v>
      </c>
      <c r="S217" s="85">
        <f>IF(DoNotChange[[#This Row],[Annual_Fees]]/DoNotChange[[#This Row],[IQ1_Average]]&gt;0, DoNotChange[[#This Row],[Annual_Fees]]/DoNotChange[[#This Row],[IQ1_Average]], "Do not know fees")</f>
        <v>3.6764705882352942E-2</v>
      </c>
      <c r="T217" s="93" t="str">
        <f>DoNotChange[[#This Row],[Community]]</f>
        <v xml:space="preserve">New Stuyahok </v>
      </c>
      <c r="U217" s="85">
        <f>IF(DoNotChange[[#This Row],[Annual_Fees]]/DoNotChange[[#This Row],[IQ2_Average]]&gt;0, DoNotChange[[#This Row],[Annual_Fees]]/DoNotChange[[#This Row],[IQ2_Average]], "Do not know fees")</f>
        <v>2.0792710537745701E-2</v>
      </c>
      <c r="V217" s="93" t="str">
        <f>DoNotChange[[#This Row],[Community]]</f>
        <v xml:space="preserve">New Stuyahok </v>
      </c>
      <c r="W217" s="85">
        <f>IF(DoNotChange[[#This Row],[Annual_Fees]]/DoNotChange[[#This Row],[IQ3_Average]]&gt;0,DoNotChange[[#This Row],[Annual_Fees]]/DoNotChange[[#This Row],[IQ3_Average]], "Do not know fees")</f>
        <v>1.509216280754474E-2</v>
      </c>
      <c r="X217" s="93" t="str">
        <f>DoNotChange[[#This Row],[Community]]</f>
        <v xml:space="preserve">New Stuyahok </v>
      </c>
      <c r="Y217" s="85">
        <f>IFERROR(AVERAGE(DoNotChange[[#This Row],[RI_IQ1]],DoNotChange[[#This Row],[RI_IQ2]],DoNotChange[[#This Row],[RI_IQ3]]),"ERROR")</f>
        <v>2.421652640921446E-2</v>
      </c>
      <c r="Z217" s="93" t="str">
        <f>DoNotChange[[#This Row],[Community]]</f>
        <v xml:space="preserve">New Stuyahok </v>
      </c>
      <c r="AA217" s="84">
        <f>IF(DoNotChange[[#This Row],[SNAP_PercentagePoints]]&gt;20%,1, IF(DoNotChange[[#This Row],[SNAP_PercentagePoints]]&lt;=10%, 3, 2))</f>
        <v>1</v>
      </c>
      <c r="AB217" s="93" t="str">
        <f>DoNotChange[[#This Row],[Community]]</f>
        <v xml:space="preserve">New Stuyahok </v>
      </c>
      <c r="AC217" s="84">
        <f>IF(DoNotChange[[#This Row],[Poverty_PercentagePoints]]&gt;20%,1, IF(DoNotChange[[#This Row],[Poverty_PercentagePoints]]&lt;=10%, 3, 2))</f>
        <v>1</v>
      </c>
      <c r="AD217" s="93" t="str">
        <f>DoNotChange[[#This Row],[Community]]</f>
        <v xml:space="preserve">New Stuyahok </v>
      </c>
      <c r="AE217" s="84">
        <f>IF(DoNotChange[[#This Row],[FTE_PercentagePoints]]&lt;=30%,1, IF(DoNotChange[[#This Row],[FTE_PercentagePoints]]&gt;50%, 3, 2))</f>
        <v>1</v>
      </c>
      <c r="AF217" s="93" t="str">
        <f>DoNotChange[[#This Row],[Community]]</f>
        <v xml:space="preserve">New Stuyahok </v>
      </c>
      <c r="AG217" s="86">
        <f>AVERAGE(DoNotChange[[#This Row],[SNAP_FCI]],DoNotChange[[#This Row],[Poverty_FCI]],DoNotChange[[#This Row],[FTE_FCI]])</f>
        <v>1</v>
      </c>
      <c r="AH217" s="112"/>
      <c r="AI217" s="86">
        <f>IF(DoNotChange[[#This Row],[Village_FCI]]&gt;2.5, 0.24, IF(DoNotChange[[#This Row],[Village_FCI]]&lt;=1.5, 0.06, 0.15))</f>
        <v>0.06</v>
      </c>
      <c r="AJ217" s="86" t="str">
        <f>IF(DoNotChange[[#This Row],[Village_FCI]]&gt;2.5, 0.15, IF(DoNotChange[[#This Row],[Village_FCI]]&lt;=1.5, "FALSE", 0.06))</f>
        <v>FALSE</v>
      </c>
      <c r="AK217" s="115">
        <f>(1/DoNotChange[[#This Row],[IQ1_Average]]+1/DoNotChange[[#This Row],[IQ2_Average]]+1/DoNotChange[[#This Row],[IQ3_Average]])</f>
        <v>8.0721754697381535E-5</v>
      </c>
      <c r="AL21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7" s="84">
        <f>ROUND(DoNotChange[[#This Row],[MediumBurden
Threshold_Calc]],1)</f>
        <v>61.9</v>
      </c>
      <c r="AN217" s="88">
        <f>(DoNotChange[[#This Row],[3RI_Calculation
Medium]]/DoNotChange[[#This Row],[Y = 1/IQ1+1/IQ2+1/IQ3]])/12</f>
        <v>61.941170862111981</v>
      </c>
      <c r="AO217" s="88">
        <f>DoNotChange[[#This Row],[MediumBurden
Threshold_Calc]]*12</f>
        <v>743.29405034534375</v>
      </c>
      <c r="AP217" s="137" t="e">
        <f>DoNotChange[[#This Row],[LowBurden
Annual]]/12</f>
        <v>#VALUE!</v>
      </c>
      <c r="AQ217" s="88" t="e">
        <f>(DoNotChange[[#This Row],[3RI_Calculation
Low]]/DoNotChange[[#This Row],[Y = 1/IQ1+1/IQ2+1/IQ3]])</f>
        <v>#VALUE!</v>
      </c>
      <c r="AR217" s="95"/>
      <c r="AS217" s="93" t="str">
        <f>Table1422[[#This Row],[Community]]</f>
        <v xml:space="preserve">New Stuyahok </v>
      </c>
      <c r="AT217" s="87">
        <f>Table1422[[#This Row],[IQ1_Average]]</f>
        <v>24480</v>
      </c>
      <c r="AU217" s="93" t="str">
        <f>DoNotChange[[#This Row],[Community]]</f>
        <v xml:space="preserve">New Stuyahok </v>
      </c>
      <c r="AV217" s="96">
        <f>Table1422[[#This Row],[IQ2_Average]]</f>
        <v>43284.4</v>
      </c>
      <c r="AW217" s="93" t="str">
        <f>DoNotChange[[#This Row],[Community]]</f>
        <v xml:space="preserve">New Stuyahok </v>
      </c>
      <c r="AX217" s="97">
        <f>Table1422[[#This Row],[IQ3_Average]]</f>
        <v>59633.599999999999</v>
      </c>
      <c r="AY217" s="93" t="str">
        <f>DoNotChange[[#This Row],[Community]]</f>
        <v xml:space="preserve">New Stuyahok </v>
      </c>
      <c r="AZ217" s="89">
        <f>Table1422[[#This Row],[SNAP_Average 
(Percentage Points)]]/100</f>
        <v>0.67200000000000004</v>
      </c>
      <c r="BA217" s="98" t="str">
        <f>DoNotChange[[#This Row],[Community]]</f>
        <v xml:space="preserve">New Stuyahok </v>
      </c>
      <c r="BB217" s="89">
        <f>Table1422[[#This Row],[Poverty_Average
(Percentage Points)]]/100</f>
        <v>0.28339999999999999</v>
      </c>
      <c r="BC217" s="98" t="str">
        <f>DoNotChange[[#This Row],[Community]]</f>
        <v xml:space="preserve">New Stuyahok </v>
      </c>
      <c r="BD217" s="89">
        <f>Table1422[[#This Row],[Full Time Employment_Average
(Percentage Points)]]/100</f>
        <v>0.26679999999999998</v>
      </c>
    </row>
    <row r="218" spans="1:56" s="99" customFormat="1" x14ac:dyDescent="0.25">
      <c r="A218" s="93" t="str">
        <f>DoNotChange[[#This Row],[Community]]</f>
        <v xml:space="preserve">Newhalen </v>
      </c>
      <c r="B21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18" s="93" t="str">
        <f>DoNotChange[[#This Row],[Community]]</f>
        <v xml:space="preserve">Newhalen </v>
      </c>
      <c r="D218" s="109">
        <f>IFERROR(DoNotChange[[#This Row],[Medium Burden Threshold]],"Cannot Calculate")</f>
        <v>194.7</v>
      </c>
      <c r="E218" s="118" t="str">
        <f>DoNotChange[[#This Row],[Community]]</f>
        <v xml:space="preserve">Newhalen </v>
      </c>
      <c r="F218" s="109">
        <f>IFERROR(DoNotChange[[#This Row],[MediumBurden
Annual]], "Cannot Calculate")</f>
        <v>2335.8595807632455</v>
      </c>
      <c r="G218" s="93" t="str">
        <f>DoNotChange[[#This Row],[Community]]</f>
        <v xml:space="preserve">Newhalen </v>
      </c>
      <c r="H218" s="140">
        <f>IFERROR(DoNotChange[[#This Row],[LowBurden
Threshold]],"Any fee will be at least a medium burden")</f>
        <v>77.86198602544151</v>
      </c>
      <c r="I218" s="118" t="str">
        <f>DoNotChange[[#This Row],[Community]]</f>
        <v xml:space="preserve">Newhalen </v>
      </c>
      <c r="J218" s="109">
        <f>IFERROR(DoNotChange[[#This Row],[LowBurden
Annual]], "Any fee will be at least a medium burden")</f>
        <v>934.34383230529818</v>
      </c>
      <c r="K218" s="93" t="str">
        <f>DoNotChange[[#This Row],[Community]]</f>
        <v xml:space="preserve">Newhalen </v>
      </c>
      <c r="L218" s="102">
        <f>Table1422[[#This Row],[Monthly Fees]]</f>
        <v>175</v>
      </c>
      <c r="M218" s="93" t="str">
        <f>DoNotChange[[#This Row],[Community]]</f>
        <v xml:space="preserve">Newhalen </v>
      </c>
      <c r="N218" s="102">
        <f>DoNotChange[[#This Row],[Monthly_Fees]]*12</f>
        <v>2100</v>
      </c>
      <c r="O218" s="93" t="str">
        <f>DoNotChange[[#This Row],[Community]]</f>
        <v xml:space="preserve">Newhalen </v>
      </c>
      <c r="P218" s="94" t="str">
        <f>Table1422[[#This Row],[Notes]]</f>
        <v>This is the reported user fee for combined water and sewer services.</v>
      </c>
      <c r="Q218" s="95"/>
      <c r="R218" s="93" t="str">
        <f>DoNotChange[[#This Row],[Community]]</f>
        <v xml:space="preserve">Newhalen </v>
      </c>
      <c r="S218" s="85">
        <f>IF(DoNotChange[[#This Row],[Annual_Fees]]/DoNotChange[[#This Row],[IQ1_Average]]&gt;0, DoNotChange[[#This Row],[Annual_Fees]]/DoNotChange[[#This Row],[IQ1_Average]], "Do not know fees")</f>
        <v>5.239520958083832E-2</v>
      </c>
      <c r="T218" s="93" t="str">
        <f>DoNotChange[[#This Row],[Community]]</f>
        <v xml:space="preserve">Newhalen </v>
      </c>
      <c r="U218" s="85">
        <f>IF(DoNotChange[[#This Row],[Annual_Fees]]/DoNotChange[[#This Row],[IQ2_Average]]&gt;0, DoNotChange[[#This Row],[Annual_Fees]]/DoNotChange[[#This Row],[IQ2_Average]], "Do not know fees")</f>
        <v>4.5820314545549759E-2</v>
      </c>
      <c r="V218" s="93" t="str">
        <f>DoNotChange[[#This Row],[Community]]</f>
        <v xml:space="preserve">Newhalen </v>
      </c>
      <c r="W218" s="85">
        <f>IF(DoNotChange[[#This Row],[Annual_Fees]]/DoNotChange[[#This Row],[IQ3_Average]]&gt;0,DoNotChange[[#This Row],[Annual_Fees]]/DoNotChange[[#This Row],[IQ3_Average]], "Do not know fees")</f>
        <v>3.6638472489741225E-2</v>
      </c>
      <c r="X218" s="93" t="str">
        <f>DoNotChange[[#This Row],[Community]]</f>
        <v xml:space="preserve">Newhalen </v>
      </c>
      <c r="Y218" s="85">
        <f>IFERROR(AVERAGE(DoNotChange[[#This Row],[RI_IQ1]],DoNotChange[[#This Row],[RI_IQ2]],DoNotChange[[#This Row],[RI_IQ3]]),"ERROR")</f>
        <v>4.4951332205376428E-2</v>
      </c>
      <c r="Z218" s="93" t="str">
        <f>DoNotChange[[#This Row],[Community]]</f>
        <v xml:space="preserve">Newhalen </v>
      </c>
      <c r="AA218" s="84">
        <f>IF(DoNotChange[[#This Row],[SNAP_PercentagePoints]]&gt;20%,1, IF(DoNotChange[[#This Row],[SNAP_PercentagePoints]]&lt;=10%, 3, 2))</f>
        <v>1</v>
      </c>
      <c r="AB218" s="93" t="str">
        <f>DoNotChange[[#This Row],[Community]]</f>
        <v xml:space="preserve">Newhalen </v>
      </c>
      <c r="AC218" s="84">
        <f>IF(DoNotChange[[#This Row],[Poverty_PercentagePoints]]&gt;20%,1, IF(DoNotChange[[#This Row],[Poverty_PercentagePoints]]&lt;=10%, 3, 2))</f>
        <v>3</v>
      </c>
      <c r="AD218" s="93" t="str">
        <f>DoNotChange[[#This Row],[Community]]</f>
        <v xml:space="preserve">Newhalen </v>
      </c>
      <c r="AE218" s="84">
        <f>IF(DoNotChange[[#This Row],[FTE_PercentagePoints]]&lt;=30%,1, IF(DoNotChange[[#This Row],[FTE_PercentagePoints]]&gt;50%, 3, 2))</f>
        <v>1</v>
      </c>
      <c r="AF218" s="93" t="str">
        <f>DoNotChange[[#This Row],[Community]]</f>
        <v xml:space="preserve">Newhalen </v>
      </c>
      <c r="AG218" s="86">
        <f>AVERAGE(DoNotChange[[#This Row],[SNAP_FCI]],DoNotChange[[#This Row],[Poverty_FCI]],DoNotChange[[#This Row],[FTE_FCI]])</f>
        <v>1.6666666666666667</v>
      </c>
      <c r="AH218" s="112"/>
      <c r="AI218" s="86">
        <f>IF(DoNotChange[[#This Row],[Village_FCI]]&gt;2.5, 0.24, IF(DoNotChange[[#This Row],[Village_FCI]]&lt;=1.5, 0.06, 0.15))</f>
        <v>0.15</v>
      </c>
      <c r="AJ218" s="86">
        <f>IF(DoNotChange[[#This Row],[Village_FCI]]&gt;2.5, 0.15, IF(DoNotChange[[#This Row],[Village_FCI]]&lt;=1.5, "FALSE", 0.06))</f>
        <v>0.06</v>
      </c>
      <c r="AK218" s="115">
        <f>(1/DoNotChange[[#This Row],[IQ1_Average]]+1/DoNotChange[[#This Row],[IQ2_Average]]+1/DoNotChange[[#This Row],[IQ3_Average]])</f>
        <v>6.4216188864823489E-5</v>
      </c>
      <c r="AL21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18" s="84">
        <f>ROUND(DoNotChange[[#This Row],[MediumBurden
Threshold_Calc]],1)</f>
        <v>194.7</v>
      </c>
      <c r="AN218" s="88">
        <f>(DoNotChange[[#This Row],[3RI_Calculation
Medium]]/DoNotChange[[#This Row],[Y = 1/IQ1+1/IQ2+1/IQ3]])/12</f>
        <v>194.65496506360378</v>
      </c>
      <c r="AO218" s="88">
        <f>DoNotChange[[#This Row],[MediumBurden
Threshold_Calc]]*12</f>
        <v>2335.8595807632455</v>
      </c>
      <c r="AP218" s="137">
        <f>DoNotChange[[#This Row],[LowBurden
Annual]]/12</f>
        <v>77.86198602544151</v>
      </c>
      <c r="AQ218" s="88">
        <f>(DoNotChange[[#This Row],[3RI_Calculation
Low]]/DoNotChange[[#This Row],[Y = 1/IQ1+1/IQ2+1/IQ3]])</f>
        <v>934.34383230529818</v>
      </c>
      <c r="AR218" s="95"/>
      <c r="AS218" s="93" t="str">
        <f>Table1422[[#This Row],[Community]]</f>
        <v xml:space="preserve">Newhalen </v>
      </c>
      <c r="AT218" s="87">
        <f>Table1422[[#This Row],[IQ1_Average]]</f>
        <v>40080</v>
      </c>
      <c r="AU218" s="93" t="str">
        <f>DoNotChange[[#This Row],[Community]]</f>
        <v xml:space="preserve">Newhalen </v>
      </c>
      <c r="AV218" s="96">
        <f>Table1422[[#This Row],[IQ2_Average]]</f>
        <v>45831.199999999997</v>
      </c>
      <c r="AW218" s="93" t="str">
        <f>DoNotChange[[#This Row],[Community]]</f>
        <v xml:space="preserve">Newhalen </v>
      </c>
      <c r="AX218" s="97">
        <f>Table1422[[#This Row],[IQ3_Average]]</f>
        <v>57316.800000000003</v>
      </c>
      <c r="AY218" s="93" t="str">
        <f>DoNotChange[[#This Row],[Community]]</f>
        <v xml:space="preserve">Newhalen </v>
      </c>
      <c r="AZ218" s="89">
        <f>Table1422[[#This Row],[SNAP_Average 
(Percentage Points)]]/100</f>
        <v>0.51840000000000008</v>
      </c>
      <c r="BA218" s="98" t="str">
        <f>DoNotChange[[#This Row],[Community]]</f>
        <v xml:space="preserve">Newhalen </v>
      </c>
      <c r="BB218" s="89">
        <f>Table1422[[#This Row],[Poverty_Average
(Percentage Points)]]/100</f>
        <v>5.16E-2</v>
      </c>
      <c r="BC218" s="98" t="str">
        <f>DoNotChange[[#This Row],[Community]]</f>
        <v xml:space="preserve">Newhalen </v>
      </c>
      <c r="BD218" s="89">
        <f>Table1422[[#This Row],[Full Time Employment_Average
(Percentage Points)]]/100</f>
        <v>0.25880000000000003</v>
      </c>
    </row>
    <row r="219" spans="1:56" s="99" customFormat="1" x14ac:dyDescent="0.25">
      <c r="A219" s="93" t="str">
        <f>DoNotChange[[#This Row],[Community]]</f>
        <v xml:space="preserve">Newtok  </v>
      </c>
      <c r="B21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19" s="93" t="str">
        <f>DoNotChange[[#This Row],[Community]]</f>
        <v xml:space="preserve">Newtok  </v>
      </c>
      <c r="D219" s="109">
        <f>IFERROR(DoNotChange[[#This Row],[Medium Burden Threshold]],"Cannot Calculate")</f>
        <v>46.5</v>
      </c>
      <c r="E219" s="118" t="str">
        <f>DoNotChange[[#This Row],[Community]]</f>
        <v xml:space="preserve">Newtok  </v>
      </c>
      <c r="F219" s="109">
        <f>IFERROR(DoNotChange[[#This Row],[MediumBurden
Annual]], "Cannot Calculate")</f>
        <v>557.41287482687574</v>
      </c>
      <c r="G219" s="93" t="str">
        <f>DoNotChange[[#This Row],[Community]]</f>
        <v xml:space="preserve">Newtok  </v>
      </c>
      <c r="H219" s="140" t="str">
        <f>IFERROR(DoNotChange[[#This Row],[LowBurden
Threshold]],"Any fee will be at least a medium burden")</f>
        <v>Any fee will be at least a medium burden</v>
      </c>
      <c r="I219" s="118" t="str">
        <f>DoNotChange[[#This Row],[Community]]</f>
        <v xml:space="preserve">Newtok  </v>
      </c>
      <c r="J219" s="109" t="str">
        <f>IFERROR(DoNotChange[[#This Row],[LowBurden
Annual]], "Any fee will be at least a medium burden")</f>
        <v>Any fee will be at least a medium burden</v>
      </c>
      <c r="K219" s="93" t="str">
        <f>DoNotChange[[#This Row],[Community]]</f>
        <v xml:space="preserve">Newtok  </v>
      </c>
      <c r="L219" s="102">
        <f>Table1422[[#This Row],[Monthly Fees]]</f>
        <v>0</v>
      </c>
      <c r="M219" s="93" t="str">
        <f>DoNotChange[[#This Row],[Community]]</f>
        <v xml:space="preserve">Newtok  </v>
      </c>
      <c r="N219" s="102">
        <f>DoNotChange[[#This Row],[Monthly_Fees]]*12</f>
        <v>0</v>
      </c>
      <c r="O219" s="93" t="str">
        <f>DoNotChange[[#This Row],[Community]]</f>
        <v xml:space="preserve">Newtok  </v>
      </c>
      <c r="P219" s="94" t="str">
        <f>Table1422[[#This Row],[Notes]]</f>
        <v>The water and sewer charges are unknown</v>
      </c>
      <c r="Q219" s="95"/>
      <c r="R219" s="93" t="str">
        <f>DoNotChange[[#This Row],[Community]]</f>
        <v xml:space="preserve">Newtok  </v>
      </c>
      <c r="S219" s="85" t="str">
        <f>IF(DoNotChange[[#This Row],[Annual_Fees]]/DoNotChange[[#This Row],[IQ1_Average]]&gt;0, DoNotChange[[#This Row],[Annual_Fees]]/DoNotChange[[#This Row],[IQ1_Average]], "Do not know fees")</f>
        <v>Do not know fees</v>
      </c>
      <c r="T219" s="93" t="str">
        <f>DoNotChange[[#This Row],[Community]]</f>
        <v xml:space="preserve">Newtok  </v>
      </c>
      <c r="U219" s="85" t="str">
        <f>IF(DoNotChange[[#This Row],[Annual_Fees]]/DoNotChange[[#This Row],[IQ2_Average]]&gt;0, DoNotChange[[#This Row],[Annual_Fees]]/DoNotChange[[#This Row],[IQ2_Average]], "Do not know fees")</f>
        <v>Do not know fees</v>
      </c>
      <c r="V219" s="93" t="str">
        <f>DoNotChange[[#This Row],[Community]]</f>
        <v xml:space="preserve">Newtok  </v>
      </c>
      <c r="W219" s="85" t="str">
        <f>IF(DoNotChange[[#This Row],[Annual_Fees]]/DoNotChange[[#This Row],[IQ3_Average]]&gt;0,DoNotChange[[#This Row],[Annual_Fees]]/DoNotChange[[#This Row],[IQ3_Average]], "Do not know fees")</f>
        <v>Do not know fees</v>
      </c>
      <c r="X219" s="93" t="str">
        <f>DoNotChange[[#This Row],[Community]]</f>
        <v xml:space="preserve">Newtok  </v>
      </c>
      <c r="Y219" s="85" t="str">
        <f>IFERROR(AVERAGE(DoNotChange[[#This Row],[RI_IQ1]],DoNotChange[[#This Row],[RI_IQ2]],DoNotChange[[#This Row],[RI_IQ3]]),"ERROR")</f>
        <v>ERROR</v>
      </c>
      <c r="Z219" s="93" t="str">
        <f>DoNotChange[[#This Row],[Community]]</f>
        <v xml:space="preserve">Newtok  </v>
      </c>
      <c r="AA219" s="84">
        <f>IF(DoNotChange[[#This Row],[SNAP_PercentagePoints]]&gt;20%,1, IF(DoNotChange[[#This Row],[SNAP_PercentagePoints]]&lt;=10%, 3, 2))</f>
        <v>1</v>
      </c>
      <c r="AB219" s="93" t="str">
        <f>DoNotChange[[#This Row],[Community]]</f>
        <v xml:space="preserve">Newtok  </v>
      </c>
      <c r="AC219" s="84">
        <f>IF(DoNotChange[[#This Row],[Poverty_PercentagePoints]]&gt;20%,1, IF(DoNotChange[[#This Row],[Poverty_PercentagePoints]]&lt;=10%, 3, 2))</f>
        <v>2</v>
      </c>
      <c r="AD219" s="93" t="str">
        <f>DoNotChange[[#This Row],[Community]]</f>
        <v xml:space="preserve">Newtok  </v>
      </c>
      <c r="AE219" s="84">
        <f>IF(DoNotChange[[#This Row],[FTE_PercentagePoints]]&lt;=30%,1, IF(DoNotChange[[#This Row],[FTE_PercentagePoints]]&gt;50%, 3, 2))</f>
        <v>1</v>
      </c>
      <c r="AF219" s="93" t="str">
        <f>DoNotChange[[#This Row],[Community]]</f>
        <v xml:space="preserve">Newtok  </v>
      </c>
      <c r="AG219" s="86">
        <f>AVERAGE(DoNotChange[[#This Row],[SNAP_FCI]],DoNotChange[[#This Row],[Poverty_FCI]],DoNotChange[[#This Row],[FTE_FCI]])</f>
        <v>1.3333333333333333</v>
      </c>
      <c r="AH219" s="112"/>
      <c r="AI219" s="86">
        <f>IF(DoNotChange[[#This Row],[Village_FCI]]&gt;2.5, 0.24, IF(DoNotChange[[#This Row],[Village_FCI]]&lt;=1.5, 0.06, 0.15))</f>
        <v>0.06</v>
      </c>
      <c r="AJ219" s="86" t="str">
        <f>IF(DoNotChange[[#This Row],[Village_FCI]]&gt;2.5, 0.15, IF(DoNotChange[[#This Row],[Village_FCI]]&lt;=1.5, "FALSE", 0.06))</f>
        <v>FALSE</v>
      </c>
      <c r="AK219" s="115">
        <f>(1/DoNotChange[[#This Row],[IQ1_Average]]+1/DoNotChange[[#This Row],[IQ2_Average]]+1/DoNotChange[[#This Row],[IQ3_Average]])</f>
        <v>1.0764014020780398E-4</v>
      </c>
      <c r="AL21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19" s="84">
        <f>ROUND(DoNotChange[[#This Row],[MediumBurden
Threshold_Calc]],1)</f>
        <v>46.5</v>
      </c>
      <c r="AN219" s="88">
        <f>(DoNotChange[[#This Row],[3RI_Calculation
Medium]]/DoNotChange[[#This Row],[Y = 1/IQ1+1/IQ2+1/IQ3]])/12</f>
        <v>46.451072902239645</v>
      </c>
      <c r="AO219" s="88">
        <f>DoNotChange[[#This Row],[MediumBurden
Threshold_Calc]]*12</f>
        <v>557.41287482687574</v>
      </c>
      <c r="AP219" s="137" t="e">
        <f>DoNotChange[[#This Row],[LowBurden
Annual]]/12</f>
        <v>#VALUE!</v>
      </c>
      <c r="AQ219" s="88" t="e">
        <f>(DoNotChange[[#This Row],[3RI_Calculation
Low]]/DoNotChange[[#This Row],[Y = 1/IQ1+1/IQ2+1/IQ3]])</f>
        <v>#VALUE!</v>
      </c>
      <c r="AR219" s="95"/>
      <c r="AS219" s="93" t="str">
        <f>Table1422[[#This Row],[Community]]</f>
        <v xml:space="preserve">Newtok  </v>
      </c>
      <c r="AT219" s="87">
        <f>Table1422[[#This Row],[IQ1_Average]]</f>
        <v>21346.6</v>
      </c>
      <c r="AU219" s="93" t="str">
        <f>DoNotChange[[#This Row],[Community]]</f>
        <v xml:space="preserve">Newtok  </v>
      </c>
      <c r="AV219" s="96">
        <f>Table1422[[#This Row],[IQ2_Average]]</f>
        <v>25445</v>
      </c>
      <c r="AW219" s="93" t="str">
        <f>DoNotChange[[#This Row],[Community]]</f>
        <v xml:space="preserve">Newtok  </v>
      </c>
      <c r="AX219" s="97">
        <f>Table1422[[#This Row],[IQ3_Average]]</f>
        <v>46525</v>
      </c>
      <c r="AY219" s="93" t="str">
        <f>DoNotChange[[#This Row],[Community]]</f>
        <v xml:space="preserve">Newtok  </v>
      </c>
      <c r="AZ219" s="89">
        <f>Table1422[[#This Row],[SNAP_Average 
(Percentage Points)]]/100</f>
        <v>0.33540000000000009</v>
      </c>
      <c r="BA219" s="98" t="str">
        <f>DoNotChange[[#This Row],[Community]]</f>
        <v xml:space="preserve">Newtok  </v>
      </c>
      <c r="BB219" s="89">
        <f>Table1422[[#This Row],[Poverty_Average
(Percentage Points)]]/100</f>
        <v>0.16979999999999998</v>
      </c>
      <c r="BC219" s="98" t="str">
        <f>DoNotChange[[#This Row],[Community]]</f>
        <v xml:space="preserve">Newtok  </v>
      </c>
      <c r="BD219" s="89">
        <f>Table1422[[#This Row],[Full Time Employment_Average
(Percentage Points)]]/100</f>
        <v>9.3399999999999997E-2</v>
      </c>
    </row>
    <row r="220" spans="1:56" s="99" customFormat="1" x14ac:dyDescent="0.25">
      <c r="A220" s="93" t="str">
        <f>DoNotChange[[#This Row],[Community]]</f>
        <v xml:space="preserve">Nightmute </v>
      </c>
      <c r="B22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0" s="93" t="str">
        <f>DoNotChange[[#This Row],[Community]]</f>
        <v xml:space="preserve">Nightmute </v>
      </c>
      <c r="D220" s="109">
        <f>IFERROR(DoNotChange[[#This Row],[Medium Burden Threshold]],"Cannot Calculate")</f>
        <v>74.8</v>
      </c>
      <c r="E220" s="118" t="str">
        <f>DoNotChange[[#This Row],[Community]]</f>
        <v xml:space="preserve">Nightmute </v>
      </c>
      <c r="F220" s="109">
        <f>IFERROR(DoNotChange[[#This Row],[MediumBurden
Annual]], "Cannot Calculate")</f>
        <v>897.0366240816403</v>
      </c>
      <c r="G220" s="93" t="str">
        <f>DoNotChange[[#This Row],[Community]]</f>
        <v xml:space="preserve">Nightmute </v>
      </c>
      <c r="H220" s="140" t="str">
        <f>IFERROR(DoNotChange[[#This Row],[LowBurden
Threshold]],"Any fee will be at least a medium burden")</f>
        <v>Any fee will be at least a medium burden</v>
      </c>
      <c r="I220" s="118" t="str">
        <f>DoNotChange[[#This Row],[Community]]</f>
        <v xml:space="preserve">Nightmute </v>
      </c>
      <c r="J220" s="109" t="str">
        <f>IFERROR(DoNotChange[[#This Row],[LowBurden
Annual]], "Any fee will be at least a medium burden")</f>
        <v>Any fee will be at least a medium burden</v>
      </c>
      <c r="K220" s="93" t="str">
        <f>DoNotChange[[#This Row],[Community]]</f>
        <v xml:space="preserve">Nightmute </v>
      </c>
      <c r="L220" s="102">
        <f>Table1422[[#This Row],[Monthly Fees]]</f>
        <v>0</v>
      </c>
      <c r="M220" s="93" t="str">
        <f>DoNotChange[[#This Row],[Community]]</f>
        <v xml:space="preserve">Nightmute </v>
      </c>
      <c r="N220" s="102">
        <f>DoNotChange[[#This Row],[Monthly_Fees]]*12</f>
        <v>0</v>
      </c>
      <c r="O220" s="93" t="str">
        <f>DoNotChange[[#This Row],[Community]]</f>
        <v xml:space="preserve">Nightmute </v>
      </c>
      <c r="P220" s="94" t="str">
        <f>Table1422[[#This Row],[Notes]]</f>
        <v>The water and sewer charges are unknown</v>
      </c>
      <c r="Q220" s="95"/>
      <c r="R220" s="93" t="str">
        <f>DoNotChange[[#This Row],[Community]]</f>
        <v xml:space="preserve">Nightmute </v>
      </c>
      <c r="S220" s="85" t="str">
        <f>IF(DoNotChange[[#This Row],[Annual_Fees]]/DoNotChange[[#This Row],[IQ1_Average]]&gt;0, DoNotChange[[#This Row],[Annual_Fees]]/DoNotChange[[#This Row],[IQ1_Average]], "Do not know fees")</f>
        <v>Do not know fees</v>
      </c>
      <c r="T220" s="93" t="str">
        <f>DoNotChange[[#This Row],[Community]]</f>
        <v xml:space="preserve">Nightmute </v>
      </c>
      <c r="U220" s="85" t="str">
        <f>IF(DoNotChange[[#This Row],[Annual_Fees]]/DoNotChange[[#This Row],[IQ2_Average]]&gt;0, DoNotChange[[#This Row],[Annual_Fees]]/DoNotChange[[#This Row],[IQ2_Average]], "Do not know fees")</f>
        <v>Do not know fees</v>
      </c>
      <c r="V220" s="93" t="str">
        <f>DoNotChange[[#This Row],[Community]]</f>
        <v xml:space="preserve">Nightmute </v>
      </c>
      <c r="W220" s="85" t="str">
        <f>IF(DoNotChange[[#This Row],[Annual_Fees]]/DoNotChange[[#This Row],[IQ3_Average]]&gt;0,DoNotChange[[#This Row],[Annual_Fees]]/DoNotChange[[#This Row],[IQ3_Average]], "Do not know fees")</f>
        <v>Do not know fees</v>
      </c>
      <c r="X220" s="93" t="str">
        <f>DoNotChange[[#This Row],[Community]]</f>
        <v xml:space="preserve">Nightmute </v>
      </c>
      <c r="Y220" s="85" t="str">
        <f>IFERROR(AVERAGE(DoNotChange[[#This Row],[RI_IQ1]],DoNotChange[[#This Row],[RI_IQ2]],DoNotChange[[#This Row],[RI_IQ3]]),"ERROR")</f>
        <v>ERROR</v>
      </c>
      <c r="Z220" s="93" t="str">
        <f>DoNotChange[[#This Row],[Community]]</f>
        <v xml:space="preserve">Nightmute </v>
      </c>
      <c r="AA220" s="84">
        <f>IF(DoNotChange[[#This Row],[SNAP_PercentagePoints]]&gt;20%,1, IF(DoNotChange[[#This Row],[SNAP_PercentagePoints]]&lt;=10%, 3, 2))</f>
        <v>1</v>
      </c>
      <c r="AB220" s="93" t="str">
        <f>DoNotChange[[#This Row],[Community]]</f>
        <v xml:space="preserve">Nightmute </v>
      </c>
      <c r="AC220" s="84">
        <f>IF(DoNotChange[[#This Row],[Poverty_PercentagePoints]]&gt;20%,1, IF(DoNotChange[[#This Row],[Poverty_PercentagePoints]]&lt;=10%, 3, 2))</f>
        <v>1</v>
      </c>
      <c r="AD220" s="93" t="str">
        <f>DoNotChange[[#This Row],[Community]]</f>
        <v xml:space="preserve">Nightmute </v>
      </c>
      <c r="AE220" s="84">
        <f>IF(DoNotChange[[#This Row],[FTE_PercentagePoints]]&lt;=30%,1, IF(DoNotChange[[#This Row],[FTE_PercentagePoints]]&gt;50%, 3, 2))</f>
        <v>1</v>
      </c>
      <c r="AF220" s="93" t="str">
        <f>DoNotChange[[#This Row],[Community]]</f>
        <v xml:space="preserve">Nightmute </v>
      </c>
      <c r="AG220" s="86">
        <f>AVERAGE(DoNotChange[[#This Row],[SNAP_FCI]],DoNotChange[[#This Row],[Poverty_FCI]],DoNotChange[[#This Row],[FTE_FCI]])</f>
        <v>1</v>
      </c>
      <c r="AH220" s="112"/>
      <c r="AI220" s="86">
        <f>IF(DoNotChange[[#This Row],[Village_FCI]]&gt;2.5, 0.24, IF(DoNotChange[[#This Row],[Village_FCI]]&lt;=1.5, 0.06, 0.15))</f>
        <v>0.06</v>
      </c>
      <c r="AJ220" s="86" t="str">
        <f>IF(DoNotChange[[#This Row],[Village_FCI]]&gt;2.5, 0.15, IF(DoNotChange[[#This Row],[Village_FCI]]&lt;=1.5, "FALSE", 0.06))</f>
        <v>FALSE</v>
      </c>
      <c r="AK220" s="115">
        <f>(1/DoNotChange[[#This Row],[IQ1_Average]]+1/DoNotChange[[#This Row],[IQ2_Average]]+1/DoNotChange[[#This Row],[IQ3_Average]])</f>
        <v>6.6886901146791231E-5</v>
      </c>
      <c r="AL22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0" s="84">
        <f>ROUND(DoNotChange[[#This Row],[MediumBurden
Threshold_Calc]],1)</f>
        <v>74.8</v>
      </c>
      <c r="AN220" s="88">
        <f>(DoNotChange[[#This Row],[3RI_Calculation
Medium]]/DoNotChange[[#This Row],[Y = 1/IQ1+1/IQ2+1/IQ3]])/12</f>
        <v>74.753052006803358</v>
      </c>
      <c r="AO220" s="88">
        <f>DoNotChange[[#This Row],[MediumBurden
Threshold_Calc]]*12</f>
        <v>897.0366240816403</v>
      </c>
      <c r="AP220" s="137" t="e">
        <f>DoNotChange[[#This Row],[LowBurden
Annual]]/12</f>
        <v>#VALUE!</v>
      </c>
      <c r="AQ220" s="88" t="e">
        <f>(DoNotChange[[#This Row],[3RI_Calculation
Low]]/DoNotChange[[#This Row],[Y = 1/IQ1+1/IQ2+1/IQ3]])</f>
        <v>#VALUE!</v>
      </c>
      <c r="AR220" s="95"/>
      <c r="AS220" s="93" t="str">
        <f>Table1422[[#This Row],[Community]]</f>
        <v xml:space="preserve">Nightmute </v>
      </c>
      <c r="AT220" s="87">
        <f>Table1422[[#This Row],[IQ1_Average]]</f>
        <v>31683.200000000001</v>
      </c>
      <c r="AU220" s="93" t="str">
        <f>DoNotChange[[#This Row],[Community]]</f>
        <v xml:space="preserve">Nightmute </v>
      </c>
      <c r="AV220" s="96">
        <f>Table1422[[#This Row],[IQ2_Average]]</f>
        <v>55780.6</v>
      </c>
      <c r="AW220" s="93" t="str">
        <f>DoNotChange[[#This Row],[Community]]</f>
        <v xml:space="preserve">Nightmute </v>
      </c>
      <c r="AX220" s="97">
        <f>Table1422[[#This Row],[IQ3_Average]]</f>
        <v>57481</v>
      </c>
      <c r="AY220" s="93" t="str">
        <f>DoNotChange[[#This Row],[Community]]</f>
        <v xml:space="preserve">Nightmute </v>
      </c>
      <c r="AZ220" s="89">
        <f>Table1422[[#This Row],[SNAP_Average 
(Percentage Points)]]/100</f>
        <v>0.42680000000000001</v>
      </c>
      <c r="BA220" s="98" t="str">
        <f>DoNotChange[[#This Row],[Community]]</f>
        <v xml:space="preserve">Nightmute </v>
      </c>
      <c r="BB220" s="89">
        <f>Table1422[[#This Row],[Poverty_Average
(Percentage Points)]]/100</f>
        <v>0.24080000000000001</v>
      </c>
      <c r="BC220" s="98" t="str">
        <f>DoNotChange[[#This Row],[Community]]</f>
        <v xml:space="preserve">Nightmute </v>
      </c>
      <c r="BD220" s="89">
        <f>Table1422[[#This Row],[Full Time Employment_Average
(Percentage Points)]]/100</f>
        <v>0.2346</v>
      </c>
    </row>
    <row r="221" spans="1:56" s="99" customFormat="1" x14ac:dyDescent="0.25">
      <c r="A221" s="93" t="str">
        <f>DoNotChange[[#This Row],[Community]]</f>
        <v xml:space="preserve">Nikiski  </v>
      </c>
      <c r="B22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1" s="93" t="str">
        <f>DoNotChange[[#This Row],[Community]]</f>
        <v xml:space="preserve">Nikiski  </v>
      </c>
      <c r="D221" s="109">
        <f>IFERROR(DoNotChange[[#This Row],[Medium Burden Threshold]],"Cannot Calculate")</f>
        <v>175.1</v>
      </c>
      <c r="E221" s="118" t="str">
        <f>DoNotChange[[#This Row],[Community]]</f>
        <v xml:space="preserve">Nikiski  </v>
      </c>
      <c r="F221" s="109">
        <f>IFERROR(DoNotChange[[#This Row],[MediumBurden
Annual]], "Cannot Calculate")</f>
        <v>2100.600992187784</v>
      </c>
      <c r="G221" s="93" t="str">
        <f>DoNotChange[[#This Row],[Community]]</f>
        <v xml:space="preserve">Nikiski  </v>
      </c>
      <c r="H221" s="140">
        <f>IFERROR(DoNotChange[[#This Row],[LowBurden
Threshold]],"Any fee will be at least a medium burden")</f>
        <v>70.02003307292614</v>
      </c>
      <c r="I221" s="118" t="str">
        <f>DoNotChange[[#This Row],[Community]]</f>
        <v xml:space="preserve">Nikiski  </v>
      </c>
      <c r="J221" s="109">
        <f>IFERROR(DoNotChange[[#This Row],[LowBurden
Annual]], "Any fee will be at least a medium burden")</f>
        <v>840.24039687511367</v>
      </c>
      <c r="K221" s="93" t="str">
        <f>DoNotChange[[#This Row],[Community]]</f>
        <v xml:space="preserve">Nikiski  </v>
      </c>
      <c r="L221" s="102">
        <f>Table1422[[#This Row],[Monthly Fees]]</f>
        <v>0</v>
      </c>
      <c r="M221" s="93" t="str">
        <f>DoNotChange[[#This Row],[Community]]</f>
        <v xml:space="preserve">Nikiski  </v>
      </c>
      <c r="N221" s="102">
        <f>DoNotChange[[#This Row],[Monthly_Fees]]*12</f>
        <v>0</v>
      </c>
      <c r="O221" s="93" t="str">
        <f>DoNotChange[[#This Row],[Community]]</f>
        <v xml:space="preserve">Nikiski  </v>
      </c>
      <c r="P221" s="94" t="str">
        <f>Table1422[[#This Row],[Notes]]</f>
        <v>The water and sewer charges are unknown</v>
      </c>
      <c r="Q221" s="95"/>
      <c r="R221" s="93" t="str">
        <f>DoNotChange[[#This Row],[Community]]</f>
        <v xml:space="preserve">Nikiski  </v>
      </c>
      <c r="S221" s="85" t="str">
        <f>IF(DoNotChange[[#This Row],[Annual_Fees]]/DoNotChange[[#This Row],[IQ1_Average]]&gt;0, DoNotChange[[#This Row],[Annual_Fees]]/DoNotChange[[#This Row],[IQ1_Average]], "Do not know fees")</f>
        <v>Do not know fees</v>
      </c>
      <c r="T221" s="93" t="str">
        <f>DoNotChange[[#This Row],[Community]]</f>
        <v xml:space="preserve">Nikiski  </v>
      </c>
      <c r="U221" s="85" t="str">
        <f>IF(DoNotChange[[#This Row],[Annual_Fees]]/DoNotChange[[#This Row],[IQ2_Average]]&gt;0, DoNotChange[[#This Row],[Annual_Fees]]/DoNotChange[[#This Row],[IQ2_Average]], "Do not know fees")</f>
        <v>Do not know fees</v>
      </c>
      <c r="V221" s="93" t="str">
        <f>DoNotChange[[#This Row],[Community]]</f>
        <v xml:space="preserve">Nikiski  </v>
      </c>
      <c r="W221" s="85" t="str">
        <f>IF(DoNotChange[[#This Row],[Annual_Fees]]/DoNotChange[[#This Row],[IQ3_Average]]&gt;0,DoNotChange[[#This Row],[Annual_Fees]]/DoNotChange[[#This Row],[IQ3_Average]], "Do not know fees")</f>
        <v>Do not know fees</v>
      </c>
      <c r="X221" s="93" t="str">
        <f>DoNotChange[[#This Row],[Community]]</f>
        <v xml:space="preserve">Nikiski  </v>
      </c>
      <c r="Y221" s="85" t="str">
        <f>IFERROR(AVERAGE(DoNotChange[[#This Row],[RI_IQ1]],DoNotChange[[#This Row],[RI_IQ2]],DoNotChange[[#This Row],[RI_IQ3]]),"ERROR")</f>
        <v>ERROR</v>
      </c>
      <c r="Z221" s="93" t="str">
        <f>DoNotChange[[#This Row],[Community]]</f>
        <v xml:space="preserve">Nikiski  </v>
      </c>
      <c r="AA221" s="84">
        <f>IF(DoNotChange[[#This Row],[SNAP_PercentagePoints]]&gt;20%,1, IF(DoNotChange[[#This Row],[SNAP_PercentagePoints]]&lt;=10%, 3, 2))</f>
        <v>1</v>
      </c>
      <c r="AB221" s="93" t="str">
        <f>DoNotChange[[#This Row],[Community]]</f>
        <v xml:space="preserve">Nikiski  </v>
      </c>
      <c r="AC221" s="84">
        <f>IF(DoNotChange[[#This Row],[Poverty_PercentagePoints]]&gt;20%,1, IF(DoNotChange[[#This Row],[Poverty_PercentagePoints]]&lt;=10%, 3, 2))</f>
        <v>1</v>
      </c>
      <c r="AD221" s="93" t="str">
        <f>DoNotChange[[#This Row],[Community]]</f>
        <v xml:space="preserve">Nikiski  </v>
      </c>
      <c r="AE221" s="84">
        <f>IF(DoNotChange[[#This Row],[FTE_PercentagePoints]]&lt;=30%,1, IF(DoNotChange[[#This Row],[FTE_PercentagePoints]]&gt;50%, 3, 2))</f>
        <v>3</v>
      </c>
      <c r="AF221" s="93" t="str">
        <f>DoNotChange[[#This Row],[Community]]</f>
        <v xml:space="preserve">Nikiski  </v>
      </c>
      <c r="AG221" s="86">
        <f>AVERAGE(DoNotChange[[#This Row],[SNAP_FCI]],DoNotChange[[#This Row],[Poverty_FCI]],DoNotChange[[#This Row],[FTE_FCI]])</f>
        <v>1.6666666666666667</v>
      </c>
      <c r="AH221" s="112"/>
      <c r="AI221" s="86">
        <f>IF(DoNotChange[[#This Row],[Village_FCI]]&gt;2.5, 0.24, IF(DoNotChange[[#This Row],[Village_FCI]]&lt;=1.5, 0.06, 0.15))</f>
        <v>0.15</v>
      </c>
      <c r="AJ221" s="86">
        <f>IF(DoNotChange[[#This Row],[Village_FCI]]&gt;2.5, 0.15, IF(DoNotChange[[#This Row],[Village_FCI]]&lt;=1.5, "FALSE", 0.06))</f>
        <v>0.06</v>
      </c>
      <c r="AK221" s="115">
        <f>(1/DoNotChange[[#This Row],[IQ1_Average]]+1/DoNotChange[[#This Row],[IQ2_Average]]+1/DoNotChange[[#This Row],[IQ3_Average]])</f>
        <v>7.1408135365952773E-5</v>
      </c>
      <c r="AL22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1" s="84">
        <f>ROUND(DoNotChange[[#This Row],[MediumBurden
Threshold_Calc]],1)</f>
        <v>175.1</v>
      </c>
      <c r="AN221" s="88">
        <f>(DoNotChange[[#This Row],[3RI_Calculation
Medium]]/DoNotChange[[#This Row],[Y = 1/IQ1+1/IQ2+1/IQ3]])/12</f>
        <v>175.05008268231532</v>
      </c>
      <c r="AO221" s="88">
        <f>DoNotChange[[#This Row],[MediumBurden
Threshold_Calc]]*12</f>
        <v>2100.600992187784</v>
      </c>
      <c r="AP221" s="137">
        <f>DoNotChange[[#This Row],[LowBurden
Annual]]/12</f>
        <v>70.02003307292614</v>
      </c>
      <c r="AQ221" s="88">
        <f>(DoNotChange[[#This Row],[3RI_Calculation
Low]]/DoNotChange[[#This Row],[Y = 1/IQ1+1/IQ2+1/IQ3]])</f>
        <v>840.24039687511367</v>
      </c>
      <c r="AR221" s="95"/>
      <c r="AS221" s="93" t="str">
        <f>Table1422[[#This Row],[Community]]</f>
        <v xml:space="preserve">Nikiski  </v>
      </c>
      <c r="AT221" s="87">
        <f>Table1422[[#This Row],[IQ1_Average]]</f>
        <v>26249.200000000001</v>
      </c>
      <c r="AU221" s="93" t="str">
        <f>DoNotChange[[#This Row],[Community]]</f>
        <v xml:space="preserve">Nikiski  </v>
      </c>
      <c r="AV221" s="96">
        <f>Table1422[[#This Row],[IQ2_Average]]</f>
        <v>50277.8</v>
      </c>
      <c r="AW221" s="93" t="str">
        <f>DoNotChange[[#This Row],[Community]]</f>
        <v xml:space="preserve">Nikiski  </v>
      </c>
      <c r="AX221" s="97">
        <f>Table1422[[#This Row],[IQ3_Average]]</f>
        <v>74503.199999999997</v>
      </c>
      <c r="AY221" s="93" t="str">
        <f>DoNotChange[[#This Row],[Community]]</f>
        <v xml:space="preserve">Nikiski  </v>
      </c>
      <c r="AZ221" s="89">
        <f>Table1422[[#This Row],[SNAP_Average 
(Percentage Points)]]/100</f>
        <v>3.0824000000000003</v>
      </c>
      <c r="BA221" s="98" t="str">
        <f>DoNotChange[[#This Row],[Community]]</f>
        <v xml:space="preserve">Nikiski  </v>
      </c>
      <c r="BB221" s="89">
        <f>Table1422[[#This Row],[Poverty_Average
(Percentage Points)]]/100</f>
        <v>0.38079999999999997</v>
      </c>
      <c r="BC221" s="98" t="str">
        <f>DoNotChange[[#This Row],[Community]]</f>
        <v xml:space="preserve">Nikiski  </v>
      </c>
      <c r="BD221" s="89">
        <f>Table1422[[#This Row],[Full Time Employment_Average
(Percentage Points)]]/100</f>
        <v>0.51660000000000006</v>
      </c>
    </row>
    <row r="222" spans="1:56" s="99" customFormat="1" x14ac:dyDescent="0.25">
      <c r="A222" s="93" t="str">
        <f>DoNotChange[[#This Row],[Community]]</f>
        <v xml:space="preserve">Nikolaevsk  </v>
      </c>
      <c r="B22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22" s="93" t="str">
        <f>DoNotChange[[#This Row],[Community]]</f>
        <v xml:space="preserve">Nikolaevsk  </v>
      </c>
      <c r="D222" s="109">
        <f>IFERROR(DoNotChange[[#This Row],[Medium Burden Threshold]],"Cannot Calculate")</f>
        <v>55.9</v>
      </c>
      <c r="E222" s="118" t="str">
        <f>DoNotChange[[#This Row],[Community]]</f>
        <v xml:space="preserve">Nikolaevsk  </v>
      </c>
      <c r="F222" s="109">
        <f>IFERROR(DoNotChange[[#This Row],[MediumBurden
Annual]], "Cannot Calculate")</f>
        <v>670.2938374495227</v>
      </c>
      <c r="G222" s="93" t="str">
        <f>DoNotChange[[#This Row],[Community]]</f>
        <v xml:space="preserve">Nikolaevsk  </v>
      </c>
      <c r="H222" s="140" t="str">
        <f>IFERROR(DoNotChange[[#This Row],[LowBurden
Threshold]],"Any fee will be at least a medium burden")</f>
        <v>Any fee will be at least a medium burden</v>
      </c>
      <c r="I222" s="118" t="str">
        <f>DoNotChange[[#This Row],[Community]]</f>
        <v xml:space="preserve">Nikolaevsk  </v>
      </c>
      <c r="J222" s="109" t="str">
        <f>IFERROR(DoNotChange[[#This Row],[LowBurden
Annual]], "Any fee will be at least a medium burden")</f>
        <v>Any fee will be at least a medium burden</v>
      </c>
      <c r="K222" s="93" t="str">
        <f>DoNotChange[[#This Row],[Community]]</f>
        <v xml:space="preserve">Nikolaevsk  </v>
      </c>
      <c r="L222" s="102">
        <f>Table1422[[#This Row],[Monthly Fees]]</f>
        <v>80</v>
      </c>
      <c r="M222" s="93" t="str">
        <f>DoNotChange[[#This Row],[Community]]</f>
        <v xml:space="preserve">Nikolaevsk  </v>
      </c>
      <c r="N222" s="102">
        <f>DoNotChange[[#This Row],[Monthly_Fees]]*12</f>
        <v>960</v>
      </c>
      <c r="O222" s="93" t="str">
        <f>DoNotChange[[#This Row],[Community]]</f>
        <v xml:space="preserve">Nikolaevsk  </v>
      </c>
      <c r="P222" s="94" t="str">
        <f>Table1422[[#This Row],[Notes]]</f>
        <v xml:space="preserve">This is the reported user fee for this community for piped water services.  </v>
      </c>
      <c r="Q222" s="95"/>
      <c r="R222" s="93" t="str">
        <f>DoNotChange[[#This Row],[Community]]</f>
        <v xml:space="preserve">Nikolaevsk  </v>
      </c>
      <c r="S222" s="85">
        <f>IF(DoNotChange[[#This Row],[Annual_Fees]]/DoNotChange[[#This Row],[IQ1_Average]]&gt;0, DoNotChange[[#This Row],[Annual_Fees]]/DoNotChange[[#This Row],[IQ1_Average]], "Do not know fees")</f>
        <v>4.7619047619047616E-2</v>
      </c>
      <c r="T222" s="93" t="str">
        <f>DoNotChange[[#This Row],[Community]]</f>
        <v xml:space="preserve">Nikolaevsk  </v>
      </c>
      <c r="U222" s="85">
        <f>IF(DoNotChange[[#This Row],[Annual_Fees]]/DoNotChange[[#This Row],[IQ2_Average]]&gt;0, DoNotChange[[#This Row],[Annual_Fees]]/DoNotChange[[#This Row],[IQ2_Average]], "Do not know fees")</f>
        <v>2.2754207158094335E-2</v>
      </c>
      <c r="V222" s="93" t="str">
        <f>DoNotChange[[#This Row],[Community]]</f>
        <v xml:space="preserve">Nikolaevsk  </v>
      </c>
      <c r="W222" s="85">
        <f>IF(DoNotChange[[#This Row],[Annual_Fees]]/DoNotChange[[#This Row],[IQ3_Average]]&gt;0,DoNotChange[[#This Row],[Annual_Fees]]/DoNotChange[[#This Row],[IQ3_Average]], "Do not know fees")</f>
        <v>1.5559207647350557E-2</v>
      </c>
      <c r="X222" s="93" t="str">
        <f>DoNotChange[[#This Row],[Community]]</f>
        <v xml:space="preserve">Nikolaevsk  </v>
      </c>
      <c r="Y222" s="85">
        <f>IFERROR(AVERAGE(DoNotChange[[#This Row],[RI_IQ1]],DoNotChange[[#This Row],[RI_IQ2]],DoNotChange[[#This Row],[RI_IQ3]]),"ERROR")</f>
        <v>2.8644154141497503E-2</v>
      </c>
      <c r="Z222" s="93" t="str">
        <f>DoNotChange[[#This Row],[Community]]</f>
        <v xml:space="preserve">Nikolaevsk  </v>
      </c>
      <c r="AA222" s="84">
        <f>IF(DoNotChange[[#This Row],[SNAP_PercentagePoints]]&gt;20%,1, IF(DoNotChange[[#This Row],[SNAP_PercentagePoints]]&lt;=10%, 3, 2))</f>
        <v>1</v>
      </c>
      <c r="AB222" s="93" t="str">
        <f>DoNotChange[[#This Row],[Community]]</f>
        <v xml:space="preserve">Nikolaevsk  </v>
      </c>
      <c r="AC222" s="84">
        <f>IF(DoNotChange[[#This Row],[Poverty_PercentagePoints]]&gt;20%,1, IF(DoNotChange[[#This Row],[Poverty_PercentagePoints]]&lt;=10%, 3, 2))</f>
        <v>1</v>
      </c>
      <c r="AD222" s="93" t="str">
        <f>DoNotChange[[#This Row],[Community]]</f>
        <v xml:space="preserve">Nikolaevsk  </v>
      </c>
      <c r="AE222" s="84">
        <f>IF(DoNotChange[[#This Row],[FTE_PercentagePoints]]&lt;=30%,1, IF(DoNotChange[[#This Row],[FTE_PercentagePoints]]&gt;50%, 3, 2))</f>
        <v>2</v>
      </c>
      <c r="AF222" s="93" t="str">
        <f>DoNotChange[[#This Row],[Community]]</f>
        <v xml:space="preserve">Nikolaevsk  </v>
      </c>
      <c r="AG222" s="86">
        <f>AVERAGE(DoNotChange[[#This Row],[SNAP_FCI]],DoNotChange[[#This Row],[Poverty_FCI]],DoNotChange[[#This Row],[FTE_FCI]])</f>
        <v>1.3333333333333333</v>
      </c>
      <c r="AH222" s="112"/>
      <c r="AI222" s="86">
        <f>IF(DoNotChange[[#This Row],[Village_FCI]]&gt;2.5, 0.24, IF(DoNotChange[[#This Row],[Village_FCI]]&lt;=1.5, 0.06, 0.15))</f>
        <v>0.06</v>
      </c>
      <c r="AJ222" s="86" t="str">
        <f>IF(DoNotChange[[#This Row],[Village_FCI]]&gt;2.5, 0.15, IF(DoNotChange[[#This Row],[Village_FCI]]&lt;=1.5, "FALSE", 0.06))</f>
        <v>FALSE</v>
      </c>
      <c r="AK222" s="115">
        <f>(1/DoNotChange[[#This Row],[IQ1_Average]]+1/DoNotChange[[#This Row],[IQ2_Average]]+1/DoNotChange[[#This Row],[IQ3_Average]])</f>
        <v>8.9512981692179702E-5</v>
      </c>
      <c r="AL22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2" s="84">
        <f>ROUND(DoNotChange[[#This Row],[MediumBurden
Threshold_Calc]],1)</f>
        <v>55.9</v>
      </c>
      <c r="AN222" s="88">
        <f>(DoNotChange[[#This Row],[3RI_Calculation
Medium]]/DoNotChange[[#This Row],[Y = 1/IQ1+1/IQ2+1/IQ3]])/12</f>
        <v>55.857819787460222</v>
      </c>
      <c r="AO222" s="88">
        <f>DoNotChange[[#This Row],[MediumBurden
Threshold_Calc]]*12</f>
        <v>670.2938374495227</v>
      </c>
      <c r="AP222" s="137" t="e">
        <f>DoNotChange[[#This Row],[LowBurden
Annual]]/12</f>
        <v>#VALUE!</v>
      </c>
      <c r="AQ222" s="88" t="e">
        <f>(DoNotChange[[#This Row],[3RI_Calculation
Low]]/DoNotChange[[#This Row],[Y = 1/IQ1+1/IQ2+1/IQ3]])</f>
        <v>#VALUE!</v>
      </c>
      <c r="AR222" s="95"/>
      <c r="AS222" s="93" t="str">
        <f>Table1422[[#This Row],[Community]]</f>
        <v xml:space="preserve">Nikolaevsk  </v>
      </c>
      <c r="AT222" s="87">
        <f>Table1422[[#This Row],[IQ1_Average]]</f>
        <v>20160</v>
      </c>
      <c r="AU222" s="93" t="str">
        <f>DoNotChange[[#This Row],[Community]]</f>
        <v xml:space="preserve">Nikolaevsk  </v>
      </c>
      <c r="AV222" s="96">
        <f>Table1422[[#This Row],[IQ2_Average]]</f>
        <v>42190</v>
      </c>
      <c r="AW222" s="93" t="str">
        <f>DoNotChange[[#This Row],[Community]]</f>
        <v xml:space="preserve">Nikolaevsk  </v>
      </c>
      <c r="AX222" s="97">
        <f>Table1422[[#This Row],[IQ3_Average]]</f>
        <v>61699.8</v>
      </c>
      <c r="AY222" s="93" t="str">
        <f>DoNotChange[[#This Row],[Community]]</f>
        <v xml:space="preserve">Nikolaevsk  </v>
      </c>
      <c r="AZ222" s="89">
        <f>Table1422[[#This Row],[SNAP_Average 
(Percentage Points)]]/100</f>
        <v>0.32919999999999999</v>
      </c>
      <c r="BA222" s="98" t="str">
        <f>DoNotChange[[#This Row],[Community]]</f>
        <v xml:space="preserve">Nikolaevsk  </v>
      </c>
      <c r="BB222" s="89">
        <f>Table1422[[#This Row],[Poverty_Average
(Percentage Points)]]/100</f>
        <v>0.39839999999999998</v>
      </c>
      <c r="BC222" s="98" t="str">
        <f>DoNotChange[[#This Row],[Community]]</f>
        <v xml:space="preserve">Nikolaevsk  </v>
      </c>
      <c r="BD222" s="89">
        <f>Table1422[[#This Row],[Full Time Employment_Average
(Percentage Points)]]/100</f>
        <v>0.46799999999999997</v>
      </c>
    </row>
    <row r="223" spans="1:56" s="99" customFormat="1" x14ac:dyDescent="0.25">
      <c r="A223" s="93" t="str">
        <f>DoNotChange[[#This Row],[Community]]</f>
        <v xml:space="preserve">Nikolai </v>
      </c>
      <c r="B22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3" s="93" t="str">
        <f>DoNotChange[[#This Row],[Community]]</f>
        <v xml:space="preserve">Nikolai </v>
      </c>
      <c r="D223" s="109">
        <f>IFERROR(DoNotChange[[#This Row],[Medium Burden Threshold]],"Cannot Calculate")</f>
        <v>13.2</v>
      </c>
      <c r="E223" s="118" t="str">
        <f>DoNotChange[[#This Row],[Community]]</f>
        <v xml:space="preserve">Nikolai </v>
      </c>
      <c r="F223" s="109">
        <f>IFERROR(DoNotChange[[#This Row],[MediumBurden
Annual]], "Cannot Calculate")</f>
        <v>157.86948845541579</v>
      </c>
      <c r="G223" s="93" t="str">
        <f>DoNotChange[[#This Row],[Community]]</f>
        <v xml:space="preserve">Nikolai </v>
      </c>
      <c r="H223" s="140" t="str">
        <f>IFERROR(DoNotChange[[#This Row],[LowBurden
Threshold]],"Any fee will be at least a medium burden")</f>
        <v>Any fee will be at least a medium burden</v>
      </c>
      <c r="I223" s="118" t="str">
        <f>DoNotChange[[#This Row],[Community]]</f>
        <v xml:space="preserve">Nikolai </v>
      </c>
      <c r="J223" s="109" t="str">
        <f>IFERROR(DoNotChange[[#This Row],[LowBurden
Annual]], "Any fee will be at least a medium burden")</f>
        <v>Any fee will be at least a medium burden</v>
      </c>
      <c r="K223" s="93" t="str">
        <f>DoNotChange[[#This Row],[Community]]</f>
        <v xml:space="preserve">Nikolai </v>
      </c>
      <c r="L223" s="102">
        <f>Table1422[[#This Row],[Monthly Fees]]</f>
        <v>0</v>
      </c>
      <c r="M223" s="93" t="str">
        <f>DoNotChange[[#This Row],[Community]]</f>
        <v xml:space="preserve">Nikolai </v>
      </c>
      <c r="N223" s="102">
        <f>DoNotChange[[#This Row],[Monthly_Fees]]*12</f>
        <v>0</v>
      </c>
      <c r="O223" s="93" t="str">
        <f>DoNotChange[[#This Row],[Community]]</f>
        <v xml:space="preserve">Nikolai </v>
      </c>
      <c r="P223" s="94" t="str">
        <f>Table1422[[#This Row],[Notes]]</f>
        <v>The water and sewer charges are unknown</v>
      </c>
      <c r="Q223" s="95"/>
      <c r="R223" s="93" t="str">
        <f>DoNotChange[[#This Row],[Community]]</f>
        <v xml:space="preserve">Nikolai </v>
      </c>
      <c r="S223" s="85" t="str">
        <f>IF(DoNotChange[[#This Row],[Annual_Fees]]/DoNotChange[[#This Row],[IQ1_Average]]&gt;0, DoNotChange[[#This Row],[Annual_Fees]]/DoNotChange[[#This Row],[IQ1_Average]], "Do not know fees")</f>
        <v>Do not know fees</v>
      </c>
      <c r="T223" s="93" t="str">
        <f>DoNotChange[[#This Row],[Community]]</f>
        <v xml:space="preserve">Nikolai </v>
      </c>
      <c r="U223" s="85" t="str">
        <f>IF(DoNotChange[[#This Row],[Annual_Fees]]/DoNotChange[[#This Row],[IQ2_Average]]&gt;0, DoNotChange[[#This Row],[Annual_Fees]]/DoNotChange[[#This Row],[IQ2_Average]], "Do not know fees")</f>
        <v>Do not know fees</v>
      </c>
      <c r="V223" s="93" t="str">
        <f>DoNotChange[[#This Row],[Community]]</f>
        <v xml:space="preserve">Nikolai </v>
      </c>
      <c r="W223" s="85" t="str">
        <f>IF(DoNotChange[[#This Row],[Annual_Fees]]/DoNotChange[[#This Row],[IQ3_Average]]&gt;0,DoNotChange[[#This Row],[Annual_Fees]]/DoNotChange[[#This Row],[IQ3_Average]], "Do not know fees")</f>
        <v>Do not know fees</v>
      </c>
      <c r="X223" s="93" t="str">
        <f>DoNotChange[[#This Row],[Community]]</f>
        <v xml:space="preserve">Nikolai </v>
      </c>
      <c r="Y223" s="85" t="str">
        <f>IFERROR(AVERAGE(DoNotChange[[#This Row],[RI_IQ1]],DoNotChange[[#This Row],[RI_IQ2]],DoNotChange[[#This Row],[RI_IQ3]]),"ERROR")</f>
        <v>ERROR</v>
      </c>
      <c r="Z223" s="93" t="str">
        <f>DoNotChange[[#This Row],[Community]]</f>
        <v xml:space="preserve">Nikolai </v>
      </c>
      <c r="AA223" s="84">
        <f>IF(DoNotChange[[#This Row],[SNAP_PercentagePoints]]&gt;20%,1, IF(DoNotChange[[#This Row],[SNAP_PercentagePoints]]&lt;=10%, 3, 2))</f>
        <v>1</v>
      </c>
      <c r="AB223" s="93" t="str">
        <f>DoNotChange[[#This Row],[Community]]</f>
        <v xml:space="preserve">Nikolai </v>
      </c>
      <c r="AC223" s="84">
        <f>IF(DoNotChange[[#This Row],[Poverty_PercentagePoints]]&gt;20%,1, IF(DoNotChange[[#This Row],[Poverty_PercentagePoints]]&lt;=10%, 3, 2))</f>
        <v>1</v>
      </c>
      <c r="AD223" s="93" t="str">
        <f>DoNotChange[[#This Row],[Community]]</f>
        <v xml:space="preserve">Nikolai </v>
      </c>
      <c r="AE223" s="84">
        <f>IF(DoNotChange[[#This Row],[FTE_PercentagePoints]]&lt;=30%,1, IF(DoNotChange[[#This Row],[FTE_PercentagePoints]]&gt;50%, 3, 2))</f>
        <v>1</v>
      </c>
      <c r="AF223" s="93" t="str">
        <f>DoNotChange[[#This Row],[Community]]</f>
        <v xml:space="preserve">Nikolai </v>
      </c>
      <c r="AG223" s="86">
        <f>AVERAGE(DoNotChange[[#This Row],[SNAP_FCI]],DoNotChange[[#This Row],[Poverty_FCI]],DoNotChange[[#This Row],[FTE_FCI]])</f>
        <v>1</v>
      </c>
      <c r="AH223" s="112"/>
      <c r="AI223" s="86">
        <f>IF(DoNotChange[[#This Row],[Village_FCI]]&gt;2.5, 0.24, IF(DoNotChange[[#This Row],[Village_FCI]]&lt;=1.5, 0.06, 0.15))</f>
        <v>0.06</v>
      </c>
      <c r="AJ223" s="86" t="str">
        <f>IF(DoNotChange[[#This Row],[Village_FCI]]&gt;2.5, 0.15, IF(DoNotChange[[#This Row],[Village_FCI]]&lt;=1.5, "FALSE", 0.06))</f>
        <v>FALSE</v>
      </c>
      <c r="AK223" s="115">
        <f>(1/DoNotChange[[#This Row],[IQ1_Average]]+1/DoNotChange[[#This Row],[IQ2_Average]]+1/DoNotChange[[#This Row],[IQ3_Average]])</f>
        <v>3.8006077416881417E-4</v>
      </c>
      <c r="AL22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3" s="84">
        <f>ROUND(DoNotChange[[#This Row],[MediumBurden
Threshold_Calc]],1)</f>
        <v>13.2</v>
      </c>
      <c r="AN223" s="88">
        <f>(DoNotChange[[#This Row],[3RI_Calculation
Medium]]/DoNotChange[[#This Row],[Y = 1/IQ1+1/IQ2+1/IQ3]])/12</f>
        <v>13.155790704617983</v>
      </c>
      <c r="AO223" s="88">
        <f>DoNotChange[[#This Row],[MediumBurden
Threshold_Calc]]*12</f>
        <v>157.86948845541579</v>
      </c>
      <c r="AP223" s="137" t="e">
        <f>DoNotChange[[#This Row],[LowBurden
Annual]]/12</f>
        <v>#VALUE!</v>
      </c>
      <c r="AQ223" s="88" t="e">
        <f>(DoNotChange[[#This Row],[3RI_Calculation
Low]]/DoNotChange[[#This Row],[Y = 1/IQ1+1/IQ2+1/IQ3]])</f>
        <v>#VALUE!</v>
      </c>
      <c r="AR223" s="95"/>
      <c r="AS223" s="93" t="str">
        <f>Table1422[[#This Row],[Community]]</f>
        <v xml:space="preserve">Nikolai </v>
      </c>
      <c r="AT223" s="87">
        <f>Table1422[[#This Row],[IQ1_Average]]</f>
        <v>3250</v>
      </c>
      <c r="AU223" s="93" t="str">
        <f>DoNotChange[[#This Row],[Community]]</f>
        <v xml:space="preserve">Nikolai </v>
      </c>
      <c r="AV223" s="96">
        <f>Table1422[[#This Row],[IQ2_Average]]</f>
        <v>19642.8</v>
      </c>
      <c r="AW223" s="93" t="str">
        <f>DoNotChange[[#This Row],[Community]]</f>
        <v xml:space="preserve">Nikolai </v>
      </c>
      <c r="AX223" s="97">
        <f>Table1422[[#This Row],[IQ3_Average]]</f>
        <v>46600</v>
      </c>
      <c r="AY223" s="93" t="str">
        <f>DoNotChange[[#This Row],[Community]]</f>
        <v xml:space="preserve">Nikolai </v>
      </c>
      <c r="AZ223" s="89">
        <f>Table1422[[#This Row],[SNAP_Average 
(Percentage Points)]]/100</f>
        <v>0.40660000000000002</v>
      </c>
      <c r="BA223" s="98" t="str">
        <f>DoNotChange[[#This Row],[Community]]</f>
        <v xml:space="preserve">Nikolai </v>
      </c>
      <c r="BB223" s="89">
        <f>Table1422[[#This Row],[Poverty_Average
(Percentage Points)]]/100</f>
        <v>0.58260000000000001</v>
      </c>
      <c r="BC223" s="98" t="str">
        <f>DoNotChange[[#This Row],[Community]]</f>
        <v xml:space="preserve">Nikolai </v>
      </c>
      <c r="BD223" s="89">
        <f>Table1422[[#This Row],[Full Time Employment_Average
(Percentage Points)]]/100</f>
        <v>0.26939999999999997</v>
      </c>
    </row>
    <row r="224" spans="1:56" s="99" customFormat="1" x14ac:dyDescent="0.25">
      <c r="A224" s="93" t="str">
        <f>DoNotChange[[#This Row],[Community]]</f>
        <v xml:space="preserve">Nikolski  </v>
      </c>
      <c r="B22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24" s="93" t="str">
        <f>DoNotChange[[#This Row],[Community]]</f>
        <v xml:space="preserve">Nikolski  </v>
      </c>
      <c r="D224" s="109">
        <f>IFERROR(DoNotChange[[#This Row],[Medium Burden Threshold]],"Cannot Calculate")</f>
        <v>159.19999999999999</v>
      </c>
      <c r="E224" s="118" t="str">
        <f>DoNotChange[[#This Row],[Community]]</f>
        <v xml:space="preserve">Nikolski  </v>
      </c>
      <c r="F224" s="109">
        <f>IFERROR(DoNotChange[[#This Row],[MediumBurden
Annual]], "Cannot Calculate")</f>
        <v>1910.3773584905657</v>
      </c>
      <c r="G224" s="93" t="str">
        <f>DoNotChange[[#This Row],[Community]]</f>
        <v xml:space="preserve">Nikolski  </v>
      </c>
      <c r="H224" s="140">
        <f>IFERROR(DoNotChange[[#This Row],[LowBurden
Threshold]],"Any fee will be at least a medium burden")</f>
        <v>63.679245283018865</v>
      </c>
      <c r="I224" s="118" t="str">
        <f>DoNotChange[[#This Row],[Community]]</f>
        <v xml:space="preserve">Nikolski  </v>
      </c>
      <c r="J224" s="109">
        <f>IFERROR(DoNotChange[[#This Row],[LowBurden
Annual]], "Any fee will be at least a medium burden")</f>
        <v>764.15094339622635</v>
      </c>
      <c r="K224" s="93" t="str">
        <f>DoNotChange[[#This Row],[Community]]</f>
        <v xml:space="preserve">Nikolski  </v>
      </c>
      <c r="L224" s="102">
        <f>Table1422[[#This Row],[Monthly Fees]]</f>
        <v>31</v>
      </c>
      <c r="M224" s="93" t="str">
        <f>DoNotChange[[#This Row],[Community]]</f>
        <v xml:space="preserve">Nikolski  </v>
      </c>
      <c r="N224" s="102">
        <f>DoNotChange[[#This Row],[Monthly_Fees]]*12</f>
        <v>372</v>
      </c>
      <c r="O224" s="93" t="str">
        <f>DoNotChange[[#This Row],[Community]]</f>
        <v xml:space="preserve">Nikolski  </v>
      </c>
      <c r="P224" s="94" t="str">
        <f>Table1422[[#This Row],[Notes]]</f>
        <v>$1 per day, per household, combined water and sewer services.</v>
      </c>
      <c r="Q224" s="95"/>
      <c r="R224" s="93" t="str">
        <f>DoNotChange[[#This Row],[Community]]</f>
        <v xml:space="preserve">Nikolski  </v>
      </c>
      <c r="S224" s="85">
        <f>IF(DoNotChange[[#This Row],[Annual_Fees]]/DoNotChange[[#This Row],[IQ1_Average]]&gt;0, DoNotChange[[#This Row],[Annual_Fees]]/DoNotChange[[#This Row],[IQ1_Average]], "Do not know fees")</f>
        <v>1.1022222222222221E-2</v>
      </c>
      <c r="T224" s="93" t="str">
        <f>DoNotChange[[#This Row],[Community]]</f>
        <v xml:space="preserve">Nikolski  </v>
      </c>
      <c r="U224" s="85">
        <f>IF(DoNotChange[[#This Row],[Annual_Fees]]/DoNotChange[[#This Row],[IQ2_Average]]&gt;0, DoNotChange[[#This Row],[Annual_Fees]]/DoNotChange[[#This Row],[IQ2_Average]], "Do not know fees")</f>
        <v>9.92E-3</v>
      </c>
      <c r="V224" s="93" t="str">
        <f>DoNotChange[[#This Row],[Community]]</f>
        <v xml:space="preserve">Nikolski  </v>
      </c>
      <c r="W224" s="85">
        <f>IF(DoNotChange[[#This Row],[Annual_Fees]]/DoNotChange[[#This Row],[IQ3_Average]]&gt;0,DoNotChange[[#This Row],[Annual_Fees]]/DoNotChange[[#This Row],[IQ3_Average]], "Do not know fees")</f>
        <v>8.266666666666667E-3</v>
      </c>
      <c r="X224" s="93" t="str">
        <f>DoNotChange[[#This Row],[Community]]</f>
        <v xml:space="preserve">Nikolski  </v>
      </c>
      <c r="Y224" s="85">
        <f>IFERROR(AVERAGE(DoNotChange[[#This Row],[RI_IQ1]],DoNotChange[[#This Row],[RI_IQ2]],DoNotChange[[#This Row],[RI_IQ3]]),"ERROR")</f>
        <v>9.7362962962962967E-3</v>
      </c>
      <c r="Z224" s="93" t="str">
        <f>DoNotChange[[#This Row],[Community]]</f>
        <v xml:space="preserve">Nikolski  </v>
      </c>
      <c r="AA224" s="84">
        <f>IF(DoNotChange[[#This Row],[SNAP_PercentagePoints]]&gt;20%,1, IF(DoNotChange[[#This Row],[SNAP_PercentagePoints]]&lt;=10%, 3, 2))</f>
        <v>2</v>
      </c>
      <c r="AB224" s="93" t="str">
        <f>DoNotChange[[#This Row],[Community]]</f>
        <v xml:space="preserve">Nikolski  </v>
      </c>
      <c r="AC224" s="84">
        <f>IF(DoNotChange[[#This Row],[Poverty_PercentagePoints]]&gt;20%,1, IF(DoNotChange[[#This Row],[Poverty_PercentagePoints]]&lt;=10%, 3, 2))</f>
        <v>3</v>
      </c>
      <c r="AD224" s="93" t="str">
        <f>DoNotChange[[#This Row],[Community]]</f>
        <v xml:space="preserve">Nikolski  </v>
      </c>
      <c r="AE224" s="84">
        <f>IF(DoNotChange[[#This Row],[FTE_PercentagePoints]]&lt;=30%,1, IF(DoNotChange[[#This Row],[FTE_PercentagePoints]]&gt;50%, 3, 2))</f>
        <v>2</v>
      </c>
      <c r="AF224" s="93" t="str">
        <f>DoNotChange[[#This Row],[Community]]</f>
        <v xml:space="preserve">Nikolski  </v>
      </c>
      <c r="AG224" s="86">
        <f>AVERAGE(DoNotChange[[#This Row],[SNAP_FCI]],DoNotChange[[#This Row],[Poverty_FCI]],DoNotChange[[#This Row],[FTE_FCI]])</f>
        <v>2.3333333333333335</v>
      </c>
      <c r="AH224" s="112"/>
      <c r="AI224" s="86">
        <f>IF(DoNotChange[[#This Row],[Village_FCI]]&gt;2.5, 0.24, IF(DoNotChange[[#This Row],[Village_FCI]]&lt;=1.5, 0.06, 0.15))</f>
        <v>0.15</v>
      </c>
      <c r="AJ224" s="86">
        <f>IF(DoNotChange[[#This Row],[Village_FCI]]&gt;2.5, 0.15, IF(DoNotChange[[#This Row],[Village_FCI]]&lt;=1.5, "FALSE", 0.06))</f>
        <v>0.06</v>
      </c>
      <c r="AK224" s="115">
        <f>(1/DoNotChange[[#This Row],[IQ1_Average]]+1/DoNotChange[[#This Row],[IQ2_Average]]+1/DoNotChange[[#This Row],[IQ3_Average]])</f>
        <v>7.8518518518518523E-5</v>
      </c>
      <c r="AL22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24" s="84">
        <f>ROUND(DoNotChange[[#This Row],[MediumBurden
Threshold_Calc]],1)</f>
        <v>159.19999999999999</v>
      </c>
      <c r="AN224" s="88">
        <f>(DoNotChange[[#This Row],[3RI_Calculation
Medium]]/DoNotChange[[#This Row],[Y = 1/IQ1+1/IQ2+1/IQ3]])/12</f>
        <v>159.19811320754715</v>
      </c>
      <c r="AO224" s="88">
        <f>DoNotChange[[#This Row],[MediumBurden
Threshold_Calc]]*12</f>
        <v>1910.3773584905657</v>
      </c>
      <c r="AP224" s="137">
        <f>DoNotChange[[#This Row],[LowBurden
Annual]]/12</f>
        <v>63.679245283018865</v>
      </c>
      <c r="AQ224" s="88">
        <f>(DoNotChange[[#This Row],[3RI_Calculation
Low]]/DoNotChange[[#This Row],[Y = 1/IQ1+1/IQ2+1/IQ3]])</f>
        <v>764.15094339622635</v>
      </c>
      <c r="AR224" s="95"/>
      <c r="AS224" s="93" t="str">
        <f>Table1422[[#This Row],[Community]]</f>
        <v xml:space="preserve">Nikolski  </v>
      </c>
      <c r="AT224" s="87">
        <f>Table1422[[#This Row],[IQ1_Average]]</f>
        <v>33750</v>
      </c>
      <c r="AU224" s="93" t="str">
        <f>DoNotChange[[#This Row],[Community]]</f>
        <v xml:space="preserve">Nikolski  </v>
      </c>
      <c r="AV224" s="96">
        <f>Table1422[[#This Row],[IQ2_Average]]</f>
        <v>37500</v>
      </c>
      <c r="AW224" s="93" t="str">
        <f>DoNotChange[[#This Row],[Community]]</f>
        <v xml:space="preserve">Nikolski  </v>
      </c>
      <c r="AX224" s="97">
        <f>Table1422[[#This Row],[IQ3_Average]]</f>
        <v>45000</v>
      </c>
      <c r="AY224" s="93" t="str">
        <f>DoNotChange[[#This Row],[Community]]</f>
        <v xml:space="preserve">Nikolski  </v>
      </c>
      <c r="AZ224" s="89">
        <f>Table1422[[#This Row],[SNAP_Average 
(Percentage Points)]]/100</f>
        <v>0.16619999999999999</v>
      </c>
      <c r="BA224" s="98" t="str">
        <f>DoNotChange[[#This Row],[Community]]</f>
        <v xml:space="preserve">Nikolski  </v>
      </c>
      <c r="BB224" s="89">
        <f>Table1422[[#This Row],[Poverty_Average
(Percentage Points)]]/100</f>
        <v>5.5500000000000001E-2</v>
      </c>
      <c r="BC224" s="98" t="str">
        <f>DoNotChange[[#This Row],[Community]]</f>
        <v xml:space="preserve">Nikolski  </v>
      </c>
      <c r="BD224" s="89">
        <f>Table1422[[#This Row],[Full Time Employment_Average
(Percentage Points)]]/100</f>
        <v>0.4632</v>
      </c>
    </row>
    <row r="225" spans="1:56" s="99" customFormat="1" x14ac:dyDescent="0.25">
      <c r="A225" s="93" t="str">
        <f>DoNotChange[[#This Row],[Community]]</f>
        <v xml:space="preserve">Ninilchik  </v>
      </c>
      <c r="B22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5" s="93" t="str">
        <f>DoNotChange[[#This Row],[Community]]</f>
        <v xml:space="preserve">Ninilchik  </v>
      </c>
      <c r="D225" s="109">
        <f>IFERROR(DoNotChange[[#This Row],[Medium Burden Threshold]],"Cannot Calculate")</f>
        <v>51.8</v>
      </c>
      <c r="E225" s="118" t="str">
        <f>DoNotChange[[#This Row],[Community]]</f>
        <v xml:space="preserve">Ninilchik  </v>
      </c>
      <c r="F225" s="109">
        <f>IFERROR(DoNotChange[[#This Row],[MediumBurden
Annual]], "Cannot Calculate")</f>
        <v>621.65512009991733</v>
      </c>
      <c r="G225" s="93" t="str">
        <f>DoNotChange[[#This Row],[Community]]</f>
        <v xml:space="preserve">Ninilchik  </v>
      </c>
      <c r="H225" s="140" t="str">
        <f>IFERROR(DoNotChange[[#This Row],[LowBurden
Threshold]],"Any fee will be at least a medium burden")</f>
        <v>Any fee will be at least a medium burden</v>
      </c>
      <c r="I225" s="118" t="str">
        <f>DoNotChange[[#This Row],[Community]]</f>
        <v xml:space="preserve">Ninilchik  </v>
      </c>
      <c r="J225" s="109" t="str">
        <f>IFERROR(DoNotChange[[#This Row],[LowBurden
Annual]], "Any fee will be at least a medium burden")</f>
        <v>Any fee will be at least a medium burden</v>
      </c>
      <c r="K225" s="93" t="str">
        <f>DoNotChange[[#This Row],[Community]]</f>
        <v xml:space="preserve">Ninilchik  </v>
      </c>
      <c r="L225" s="102">
        <f>Table1422[[#This Row],[Monthly Fees]]</f>
        <v>0</v>
      </c>
      <c r="M225" s="93" t="str">
        <f>DoNotChange[[#This Row],[Community]]</f>
        <v xml:space="preserve">Ninilchik  </v>
      </c>
      <c r="N225" s="102">
        <f>DoNotChange[[#This Row],[Monthly_Fees]]*12</f>
        <v>0</v>
      </c>
      <c r="O225" s="93" t="str">
        <f>DoNotChange[[#This Row],[Community]]</f>
        <v xml:space="preserve">Ninilchik  </v>
      </c>
      <c r="P225" s="94" t="str">
        <f>Table1422[[#This Row],[Notes]]</f>
        <v>The water and sewer charges are unknown</v>
      </c>
      <c r="Q225" s="95"/>
      <c r="R225" s="93" t="str">
        <f>DoNotChange[[#This Row],[Community]]</f>
        <v xml:space="preserve">Ninilchik  </v>
      </c>
      <c r="S225" s="85" t="str">
        <f>IF(DoNotChange[[#This Row],[Annual_Fees]]/DoNotChange[[#This Row],[IQ1_Average]]&gt;0, DoNotChange[[#This Row],[Annual_Fees]]/DoNotChange[[#This Row],[IQ1_Average]], "Do not know fees")</f>
        <v>Do not know fees</v>
      </c>
      <c r="T225" s="93" t="str">
        <f>DoNotChange[[#This Row],[Community]]</f>
        <v xml:space="preserve">Ninilchik  </v>
      </c>
      <c r="U225" s="85" t="str">
        <f>IF(DoNotChange[[#This Row],[Annual_Fees]]/DoNotChange[[#This Row],[IQ2_Average]]&gt;0, DoNotChange[[#This Row],[Annual_Fees]]/DoNotChange[[#This Row],[IQ2_Average]], "Do not know fees")</f>
        <v>Do not know fees</v>
      </c>
      <c r="V225" s="93" t="str">
        <f>DoNotChange[[#This Row],[Community]]</f>
        <v xml:space="preserve">Ninilchik  </v>
      </c>
      <c r="W225" s="85" t="str">
        <f>IF(DoNotChange[[#This Row],[Annual_Fees]]/DoNotChange[[#This Row],[IQ3_Average]]&gt;0,DoNotChange[[#This Row],[Annual_Fees]]/DoNotChange[[#This Row],[IQ3_Average]], "Do not know fees")</f>
        <v>Do not know fees</v>
      </c>
      <c r="X225" s="93" t="str">
        <f>DoNotChange[[#This Row],[Community]]</f>
        <v xml:space="preserve">Ninilchik  </v>
      </c>
      <c r="Y225" s="85" t="str">
        <f>IFERROR(AVERAGE(DoNotChange[[#This Row],[RI_IQ1]],DoNotChange[[#This Row],[RI_IQ2]],DoNotChange[[#This Row],[RI_IQ3]]),"ERROR")</f>
        <v>ERROR</v>
      </c>
      <c r="Z225" s="93" t="str">
        <f>DoNotChange[[#This Row],[Community]]</f>
        <v xml:space="preserve">Ninilchik  </v>
      </c>
      <c r="AA225" s="84">
        <f>IF(DoNotChange[[#This Row],[SNAP_PercentagePoints]]&gt;20%,1, IF(DoNotChange[[#This Row],[SNAP_PercentagePoints]]&lt;=10%, 3, 2))</f>
        <v>1</v>
      </c>
      <c r="AB225" s="93" t="str">
        <f>DoNotChange[[#This Row],[Community]]</f>
        <v xml:space="preserve">Ninilchik  </v>
      </c>
      <c r="AC225" s="84">
        <f>IF(DoNotChange[[#This Row],[Poverty_PercentagePoints]]&gt;20%,1, IF(DoNotChange[[#This Row],[Poverty_PercentagePoints]]&lt;=10%, 3, 2))</f>
        <v>1</v>
      </c>
      <c r="AD225" s="93" t="str">
        <f>DoNotChange[[#This Row],[Community]]</f>
        <v xml:space="preserve">Ninilchik  </v>
      </c>
      <c r="AE225" s="84">
        <f>IF(DoNotChange[[#This Row],[FTE_PercentagePoints]]&lt;=30%,1, IF(DoNotChange[[#This Row],[FTE_PercentagePoints]]&gt;50%, 3, 2))</f>
        <v>2</v>
      </c>
      <c r="AF225" s="93" t="str">
        <f>DoNotChange[[#This Row],[Community]]</f>
        <v xml:space="preserve">Ninilchik  </v>
      </c>
      <c r="AG225" s="86">
        <f>AVERAGE(DoNotChange[[#This Row],[SNAP_FCI]],DoNotChange[[#This Row],[Poverty_FCI]],DoNotChange[[#This Row],[FTE_FCI]])</f>
        <v>1.3333333333333333</v>
      </c>
      <c r="AH225" s="112"/>
      <c r="AI225" s="86">
        <f>IF(DoNotChange[[#This Row],[Village_FCI]]&gt;2.5, 0.24, IF(DoNotChange[[#This Row],[Village_FCI]]&lt;=1.5, 0.06, 0.15))</f>
        <v>0.06</v>
      </c>
      <c r="AJ225" s="86" t="str">
        <f>IF(DoNotChange[[#This Row],[Village_FCI]]&gt;2.5, 0.15, IF(DoNotChange[[#This Row],[Village_FCI]]&lt;=1.5, "FALSE", 0.06))</f>
        <v>FALSE</v>
      </c>
      <c r="AK225" s="115">
        <f>(1/DoNotChange[[#This Row],[IQ1_Average]]+1/DoNotChange[[#This Row],[IQ2_Average]]+1/DoNotChange[[#This Row],[IQ3_Average]])</f>
        <v>9.651653796458127E-5</v>
      </c>
      <c r="AL22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5" s="84">
        <f>ROUND(DoNotChange[[#This Row],[MediumBurden
Threshold_Calc]],1)</f>
        <v>51.8</v>
      </c>
      <c r="AN225" s="88">
        <f>(DoNotChange[[#This Row],[3RI_Calculation
Medium]]/DoNotChange[[#This Row],[Y = 1/IQ1+1/IQ2+1/IQ3]])/12</f>
        <v>51.804593341659775</v>
      </c>
      <c r="AO225" s="88">
        <f>DoNotChange[[#This Row],[MediumBurden
Threshold_Calc]]*12</f>
        <v>621.65512009991733</v>
      </c>
      <c r="AP225" s="137" t="e">
        <f>DoNotChange[[#This Row],[LowBurden
Annual]]/12</f>
        <v>#VALUE!</v>
      </c>
      <c r="AQ225" s="88" t="e">
        <f>(DoNotChange[[#This Row],[3RI_Calculation
Low]]/DoNotChange[[#This Row],[Y = 1/IQ1+1/IQ2+1/IQ3]])</f>
        <v>#VALUE!</v>
      </c>
      <c r="AR225" s="95"/>
      <c r="AS225" s="93" t="str">
        <f>Table1422[[#This Row],[Community]]</f>
        <v xml:space="preserve">Ninilchik  </v>
      </c>
      <c r="AT225" s="87">
        <f>Table1422[[#This Row],[IQ1_Average]]</f>
        <v>18752</v>
      </c>
      <c r="AU225" s="93" t="str">
        <f>DoNotChange[[#This Row],[Community]]</f>
        <v xml:space="preserve">Ninilchik  </v>
      </c>
      <c r="AV225" s="96">
        <f>Table1422[[#This Row],[IQ2_Average]]</f>
        <v>37100</v>
      </c>
      <c r="AW225" s="93" t="str">
        <f>DoNotChange[[#This Row],[Community]]</f>
        <v xml:space="preserve">Ninilchik  </v>
      </c>
      <c r="AX225" s="97">
        <f>Table1422[[#This Row],[IQ3_Average]]</f>
        <v>61596.4</v>
      </c>
      <c r="AY225" s="93" t="str">
        <f>DoNotChange[[#This Row],[Community]]</f>
        <v xml:space="preserve">Ninilchik  </v>
      </c>
      <c r="AZ225" s="89">
        <f>Table1422[[#This Row],[SNAP_Average 
(Percentage Points)]]/100</f>
        <v>0.90460000000000007</v>
      </c>
      <c r="BA225" s="98" t="str">
        <f>DoNotChange[[#This Row],[Community]]</f>
        <v xml:space="preserve">Ninilchik  </v>
      </c>
      <c r="BB225" s="89">
        <f>Table1422[[#This Row],[Poverty_Average
(Percentage Points)]]/100</f>
        <v>0.33179999999999993</v>
      </c>
      <c r="BC225" s="98" t="str">
        <f>DoNotChange[[#This Row],[Community]]</f>
        <v xml:space="preserve">Ninilchik  </v>
      </c>
      <c r="BD225" s="89">
        <f>Table1422[[#This Row],[Full Time Employment_Average
(Percentage Points)]]/100</f>
        <v>0.43339999999999995</v>
      </c>
    </row>
    <row r="226" spans="1:56" s="99" customFormat="1" x14ac:dyDescent="0.25">
      <c r="A226" s="93" t="str">
        <f>DoNotChange[[#This Row],[Community]]</f>
        <v xml:space="preserve">Noatak  </v>
      </c>
      <c r="B22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26" s="93" t="str">
        <f>DoNotChange[[#This Row],[Community]]</f>
        <v xml:space="preserve">Noatak  </v>
      </c>
      <c r="D226" s="109">
        <f>IFERROR(DoNotChange[[#This Row],[Medium Burden Threshold]],"Cannot Calculate")</f>
        <v>87.1</v>
      </c>
      <c r="E226" s="118" t="str">
        <f>DoNotChange[[#This Row],[Community]]</f>
        <v xml:space="preserve">Noatak  </v>
      </c>
      <c r="F226" s="109">
        <f>IFERROR(DoNotChange[[#This Row],[MediumBurden
Annual]], "Cannot Calculate")</f>
        <v>1044.941263996214</v>
      </c>
      <c r="G226" s="93" t="str">
        <f>DoNotChange[[#This Row],[Community]]</f>
        <v xml:space="preserve">Noatak  </v>
      </c>
      <c r="H226" s="140" t="str">
        <f>IFERROR(DoNotChange[[#This Row],[LowBurden
Threshold]],"Any fee will be at least a medium burden")</f>
        <v>Any fee will be at least a medium burden</v>
      </c>
      <c r="I226" s="118" t="str">
        <f>DoNotChange[[#This Row],[Community]]</f>
        <v xml:space="preserve">Noatak  </v>
      </c>
      <c r="J226" s="109" t="str">
        <f>IFERROR(DoNotChange[[#This Row],[LowBurden
Annual]], "Any fee will be at least a medium burden")</f>
        <v>Any fee will be at least a medium burden</v>
      </c>
      <c r="K226" s="93" t="str">
        <f>DoNotChange[[#This Row],[Community]]</f>
        <v xml:space="preserve">Noatak  </v>
      </c>
      <c r="L226" s="102">
        <f>Table1422[[#This Row],[Monthly Fees]]</f>
        <v>138</v>
      </c>
      <c r="M226" s="93" t="str">
        <f>DoNotChange[[#This Row],[Community]]</f>
        <v xml:space="preserve">Noatak  </v>
      </c>
      <c r="N226" s="102">
        <f>DoNotChange[[#This Row],[Monthly_Fees]]*12</f>
        <v>1656</v>
      </c>
      <c r="O226" s="93" t="str">
        <f>DoNotChange[[#This Row],[Community]]</f>
        <v xml:space="preserve">Noatak  </v>
      </c>
      <c r="P226" s="94" t="str">
        <f>Table1422[[#This Row],[Notes]]</f>
        <v>This is the reported user fee for combined water and sewer services.</v>
      </c>
      <c r="Q226" s="95"/>
      <c r="R226" s="93" t="str">
        <f>DoNotChange[[#This Row],[Community]]</f>
        <v xml:space="preserve">Noatak  </v>
      </c>
      <c r="S226" s="85">
        <f>IF(DoNotChange[[#This Row],[Annual_Fees]]/DoNotChange[[#This Row],[IQ1_Average]]&gt;0, DoNotChange[[#This Row],[Annual_Fees]]/DoNotChange[[#This Row],[IQ1_Average]], "Do not know fees")</f>
        <v>4.4159999999999998E-2</v>
      </c>
      <c r="T226" s="93" t="str">
        <f>DoNotChange[[#This Row],[Community]]</f>
        <v xml:space="preserve">Noatak  </v>
      </c>
      <c r="U226" s="85">
        <f>IF(DoNotChange[[#This Row],[Annual_Fees]]/DoNotChange[[#This Row],[IQ2_Average]]&gt;0, DoNotChange[[#This Row],[Annual_Fees]]/DoNotChange[[#This Row],[IQ2_Average]], "Do not know fees")</f>
        <v>2.9577344040236618E-2</v>
      </c>
      <c r="V226" s="93" t="str">
        <f>DoNotChange[[#This Row],[Community]]</f>
        <v xml:space="preserve">Noatak  </v>
      </c>
      <c r="W226" s="85">
        <f>IF(DoNotChange[[#This Row],[Annual_Fees]]/DoNotChange[[#This Row],[IQ3_Average]]&gt;0,DoNotChange[[#This Row],[Annual_Fees]]/DoNotChange[[#This Row],[IQ3_Average]], "Do not know fees")</f>
        <v>2.1349340181624096E-2</v>
      </c>
      <c r="X226" s="93" t="str">
        <f>DoNotChange[[#This Row],[Community]]</f>
        <v xml:space="preserve">Noatak  </v>
      </c>
      <c r="Y226" s="85">
        <f>IFERROR(AVERAGE(DoNotChange[[#This Row],[RI_IQ1]],DoNotChange[[#This Row],[RI_IQ2]],DoNotChange[[#This Row],[RI_IQ3]]),"ERROR")</f>
        <v>3.1695561407286903E-2</v>
      </c>
      <c r="Z226" s="93" t="str">
        <f>DoNotChange[[#This Row],[Community]]</f>
        <v xml:space="preserve">Noatak  </v>
      </c>
      <c r="AA226" s="84">
        <f>IF(DoNotChange[[#This Row],[SNAP_PercentagePoints]]&gt;20%,1, IF(DoNotChange[[#This Row],[SNAP_PercentagePoints]]&lt;=10%, 3, 2))</f>
        <v>1</v>
      </c>
      <c r="AB226" s="93" t="str">
        <f>DoNotChange[[#This Row],[Community]]</f>
        <v xml:space="preserve">Noatak  </v>
      </c>
      <c r="AC226" s="84">
        <f>IF(DoNotChange[[#This Row],[Poverty_PercentagePoints]]&gt;20%,1, IF(DoNotChange[[#This Row],[Poverty_PercentagePoints]]&lt;=10%, 3, 2))</f>
        <v>2</v>
      </c>
      <c r="AD226" s="93" t="str">
        <f>DoNotChange[[#This Row],[Community]]</f>
        <v xml:space="preserve">Noatak  </v>
      </c>
      <c r="AE226" s="84">
        <f>IF(DoNotChange[[#This Row],[FTE_PercentagePoints]]&lt;=30%,1, IF(DoNotChange[[#This Row],[FTE_PercentagePoints]]&gt;50%, 3, 2))</f>
        <v>1</v>
      </c>
      <c r="AF226" s="93" t="str">
        <f>DoNotChange[[#This Row],[Community]]</f>
        <v xml:space="preserve">Noatak  </v>
      </c>
      <c r="AG226" s="86">
        <f>AVERAGE(DoNotChange[[#This Row],[SNAP_FCI]],DoNotChange[[#This Row],[Poverty_FCI]],DoNotChange[[#This Row],[FTE_FCI]])</f>
        <v>1.3333333333333333</v>
      </c>
      <c r="AH226" s="112"/>
      <c r="AI226" s="86">
        <f>IF(DoNotChange[[#This Row],[Village_FCI]]&gt;2.5, 0.24, IF(DoNotChange[[#This Row],[Village_FCI]]&lt;=1.5, 0.06, 0.15))</f>
        <v>0.06</v>
      </c>
      <c r="AJ226" s="86" t="str">
        <f>IF(DoNotChange[[#This Row],[Village_FCI]]&gt;2.5, 0.15, IF(DoNotChange[[#This Row],[Village_FCI]]&lt;=1.5, "FALSE", 0.06))</f>
        <v>FALSE</v>
      </c>
      <c r="AK226" s="115">
        <f>(1/DoNotChange[[#This Row],[IQ1_Average]]+1/DoNotChange[[#This Row],[IQ2_Average]]+1/DoNotChange[[#This Row],[IQ3_Average]])</f>
        <v>5.7419495303055989E-5</v>
      </c>
      <c r="AL22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6" s="84">
        <f>ROUND(DoNotChange[[#This Row],[MediumBurden
Threshold_Calc]],1)</f>
        <v>87.1</v>
      </c>
      <c r="AN226" s="88">
        <f>(DoNotChange[[#This Row],[3RI_Calculation
Medium]]/DoNotChange[[#This Row],[Y = 1/IQ1+1/IQ2+1/IQ3]])/12</f>
        <v>87.078438666351175</v>
      </c>
      <c r="AO226" s="88">
        <f>DoNotChange[[#This Row],[MediumBurden
Threshold_Calc]]*12</f>
        <v>1044.941263996214</v>
      </c>
      <c r="AP226" s="137" t="e">
        <f>DoNotChange[[#This Row],[LowBurden
Annual]]/12</f>
        <v>#VALUE!</v>
      </c>
      <c r="AQ226" s="88" t="e">
        <f>(DoNotChange[[#This Row],[3RI_Calculation
Low]]/DoNotChange[[#This Row],[Y = 1/IQ1+1/IQ2+1/IQ3]])</f>
        <v>#VALUE!</v>
      </c>
      <c r="AR226" s="95"/>
      <c r="AS226" s="93" t="str">
        <f>Table1422[[#This Row],[Community]]</f>
        <v xml:space="preserve">Noatak  </v>
      </c>
      <c r="AT226" s="87">
        <f>Table1422[[#This Row],[IQ1_Average]]</f>
        <v>37500</v>
      </c>
      <c r="AU226" s="93" t="str">
        <f>DoNotChange[[#This Row],[Community]]</f>
        <v xml:space="preserve">Noatak  </v>
      </c>
      <c r="AV226" s="96">
        <f>Table1422[[#This Row],[IQ2_Average]]</f>
        <v>55988.800000000003</v>
      </c>
      <c r="AW226" s="93" t="str">
        <f>DoNotChange[[#This Row],[Community]]</f>
        <v xml:space="preserve">Noatak  </v>
      </c>
      <c r="AX226" s="97">
        <f>Table1422[[#This Row],[IQ3_Average]]</f>
        <v>77566.8</v>
      </c>
      <c r="AY226" s="93" t="str">
        <f>DoNotChange[[#This Row],[Community]]</f>
        <v xml:space="preserve">Noatak  </v>
      </c>
      <c r="AZ226" s="89">
        <f>Table1422[[#This Row],[SNAP_Average 
(Percentage Points)]]/100</f>
        <v>0.59660000000000002</v>
      </c>
      <c r="BA226" s="98" t="str">
        <f>DoNotChange[[#This Row],[Community]]</f>
        <v xml:space="preserve">Noatak  </v>
      </c>
      <c r="BB226" s="89">
        <f>Table1422[[#This Row],[Poverty_Average
(Percentage Points)]]/100</f>
        <v>0.15080000000000002</v>
      </c>
      <c r="BC226" s="98" t="str">
        <f>DoNotChange[[#This Row],[Community]]</f>
        <v xml:space="preserve">Noatak  </v>
      </c>
      <c r="BD226" s="89">
        <f>Table1422[[#This Row],[Full Time Employment_Average
(Percentage Points)]]/100</f>
        <v>0.23440000000000003</v>
      </c>
    </row>
    <row r="227" spans="1:56" s="99" customFormat="1" x14ac:dyDescent="0.25">
      <c r="A227" s="93" t="str">
        <f>DoNotChange[[#This Row],[Community]]</f>
        <v xml:space="preserve">Nome </v>
      </c>
      <c r="B22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27" s="93" t="str">
        <f>DoNotChange[[#This Row],[Community]]</f>
        <v xml:space="preserve">Nome </v>
      </c>
      <c r="D227" s="109">
        <f>IFERROR(DoNotChange[[#This Row],[Medium Burden Threshold]],"Cannot Calculate")</f>
        <v>303.89999999999998</v>
      </c>
      <c r="E227" s="118" t="str">
        <f>DoNotChange[[#This Row],[Community]]</f>
        <v xml:space="preserve">Nome </v>
      </c>
      <c r="F227" s="109">
        <f>IFERROR(DoNotChange[[#This Row],[MediumBurden
Annual]], "Cannot Calculate")</f>
        <v>3647.3551964527114</v>
      </c>
      <c r="G227" s="93" t="str">
        <f>DoNotChange[[#This Row],[Community]]</f>
        <v xml:space="preserve">Nome </v>
      </c>
      <c r="H227" s="140">
        <f>IFERROR(DoNotChange[[#This Row],[LowBurden
Threshold]],"Any fee will be at least a medium burden")</f>
        <v>121.5785065484237</v>
      </c>
      <c r="I227" s="118" t="str">
        <f>DoNotChange[[#This Row],[Community]]</f>
        <v xml:space="preserve">Nome </v>
      </c>
      <c r="J227" s="109">
        <f>IFERROR(DoNotChange[[#This Row],[LowBurden
Annual]], "Any fee will be at least a medium burden")</f>
        <v>1458.9420785810844</v>
      </c>
      <c r="K227" s="93" t="str">
        <f>DoNotChange[[#This Row],[Community]]</f>
        <v xml:space="preserve">Nome </v>
      </c>
      <c r="L227" s="102">
        <f>Table1422[[#This Row],[Monthly Fees]]</f>
        <v>0</v>
      </c>
      <c r="M227" s="93" t="str">
        <f>DoNotChange[[#This Row],[Community]]</f>
        <v xml:space="preserve">Nome </v>
      </c>
      <c r="N227" s="102">
        <f>DoNotChange[[#This Row],[Monthly_Fees]]*12</f>
        <v>0</v>
      </c>
      <c r="O227" s="93" t="str">
        <f>DoNotChange[[#This Row],[Community]]</f>
        <v xml:space="preserve">Nome </v>
      </c>
      <c r="P227" s="94" t="str">
        <f>Table1422[[#This Row],[Notes]]</f>
        <v>The water and sewer charges are unknown</v>
      </c>
      <c r="Q227" s="95"/>
      <c r="R227" s="93" t="str">
        <f>DoNotChange[[#This Row],[Community]]</f>
        <v xml:space="preserve">Nome </v>
      </c>
      <c r="S227" s="85" t="str">
        <f>IF(DoNotChange[[#This Row],[Annual_Fees]]/DoNotChange[[#This Row],[IQ1_Average]]&gt;0, DoNotChange[[#This Row],[Annual_Fees]]/DoNotChange[[#This Row],[IQ1_Average]], "Do not know fees")</f>
        <v>Do not know fees</v>
      </c>
      <c r="T227" s="93" t="str">
        <f>DoNotChange[[#This Row],[Community]]</f>
        <v xml:space="preserve">Nome </v>
      </c>
      <c r="U227" s="85" t="str">
        <f>IF(DoNotChange[[#This Row],[Annual_Fees]]/DoNotChange[[#This Row],[IQ2_Average]]&gt;0, DoNotChange[[#This Row],[Annual_Fees]]/DoNotChange[[#This Row],[IQ2_Average]], "Do not know fees")</f>
        <v>Do not know fees</v>
      </c>
      <c r="V227" s="93" t="str">
        <f>DoNotChange[[#This Row],[Community]]</f>
        <v xml:space="preserve">Nome </v>
      </c>
      <c r="W227" s="85" t="str">
        <f>IF(DoNotChange[[#This Row],[Annual_Fees]]/DoNotChange[[#This Row],[IQ3_Average]]&gt;0,DoNotChange[[#This Row],[Annual_Fees]]/DoNotChange[[#This Row],[IQ3_Average]], "Do not know fees")</f>
        <v>Do not know fees</v>
      </c>
      <c r="X227" s="93" t="str">
        <f>DoNotChange[[#This Row],[Community]]</f>
        <v xml:space="preserve">Nome </v>
      </c>
      <c r="Y227" s="85" t="str">
        <f>IFERROR(AVERAGE(DoNotChange[[#This Row],[RI_IQ1]],DoNotChange[[#This Row],[RI_IQ2]],DoNotChange[[#This Row],[RI_IQ3]]),"ERROR")</f>
        <v>ERROR</v>
      </c>
      <c r="Z227" s="93" t="str">
        <f>DoNotChange[[#This Row],[Community]]</f>
        <v xml:space="preserve">Nome </v>
      </c>
      <c r="AA227" s="84">
        <f>IF(DoNotChange[[#This Row],[SNAP_PercentagePoints]]&gt;20%,1, IF(DoNotChange[[#This Row],[SNAP_PercentagePoints]]&lt;=10%, 3, 2))</f>
        <v>1</v>
      </c>
      <c r="AB227" s="93" t="str">
        <f>DoNotChange[[#This Row],[Community]]</f>
        <v xml:space="preserve">Nome </v>
      </c>
      <c r="AC227" s="84">
        <f>IF(DoNotChange[[#This Row],[Poverty_PercentagePoints]]&gt;20%,1, IF(DoNotChange[[#This Row],[Poverty_PercentagePoints]]&lt;=10%, 3, 2))</f>
        <v>3</v>
      </c>
      <c r="AD227" s="93" t="str">
        <f>DoNotChange[[#This Row],[Community]]</f>
        <v xml:space="preserve">Nome </v>
      </c>
      <c r="AE227" s="84">
        <f>IF(DoNotChange[[#This Row],[FTE_PercentagePoints]]&lt;=30%,1, IF(DoNotChange[[#This Row],[FTE_PercentagePoints]]&gt;50%, 3, 2))</f>
        <v>3</v>
      </c>
      <c r="AF227" s="93" t="str">
        <f>DoNotChange[[#This Row],[Community]]</f>
        <v xml:space="preserve">Nome </v>
      </c>
      <c r="AG227" s="86">
        <f>AVERAGE(DoNotChange[[#This Row],[SNAP_FCI]],DoNotChange[[#This Row],[Poverty_FCI]],DoNotChange[[#This Row],[FTE_FCI]])</f>
        <v>2.3333333333333335</v>
      </c>
      <c r="AH227" s="112"/>
      <c r="AI227" s="86">
        <f>IF(DoNotChange[[#This Row],[Village_FCI]]&gt;2.5, 0.24, IF(DoNotChange[[#This Row],[Village_FCI]]&lt;=1.5, 0.06, 0.15))</f>
        <v>0.15</v>
      </c>
      <c r="AJ227" s="86">
        <f>IF(DoNotChange[[#This Row],[Village_FCI]]&gt;2.5, 0.15, IF(DoNotChange[[#This Row],[Village_FCI]]&lt;=1.5, "FALSE", 0.06))</f>
        <v>0.06</v>
      </c>
      <c r="AK227" s="115">
        <f>(1/DoNotChange[[#This Row],[IQ1_Average]]+1/DoNotChange[[#This Row],[IQ2_Average]]+1/DoNotChange[[#This Row],[IQ3_Average]])</f>
        <v>4.1125690238747435E-5</v>
      </c>
      <c r="AL22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27" s="84">
        <f>ROUND(DoNotChange[[#This Row],[MediumBurden
Threshold_Calc]],1)</f>
        <v>303.89999999999998</v>
      </c>
      <c r="AN227" s="88">
        <f>(DoNotChange[[#This Row],[3RI_Calculation
Medium]]/DoNotChange[[#This Row],[Y = 1/IQ1+1/IQ2+1/IQ3]])/12</f>
        <v>303.94626637105927</v>
      </c>
      <c r="AO227" s="88">
        <f>DoNotChange[[#This Row],[MediumBurden
Threshold_Calc]]*12</f>
        <v>3647.3551964527114</v>
      </c>
      <c r="AP227" s="137">
        <f>DoNotChange[[#This Row],[LowBurden
Annual]]/12</f>
        <v>121.5785065484237</v>
      </c>
      <c r="AQ227" s="88">
        <f>(DoNotChange[[#This Row],[3RI_Calculation
Low]]/DoNotChange[[#This Row],[Y = 1/IQ1+1/IQ2+1/IQ3]])</f>
        <v>1458.9420785810844</v>
      </c>
      <c r="AR227" s="95"/>
      <c r="AS227" s="93" t="str">
        <f>Table1422[[#This Row],[Community]]</f>
        <v xml:space="preserve">Nome </v>
      </c>
      <c r="AT227" s="87">
        <f>Table1422[[#This Row],[IQ1_Average]]</f>
        <v>49413</v>
      </c>
      <c r="AU227" s="93" t="str">
        <f>DoNotChange[[#This Row],[Community]]</f>
        <v xml:space="preserve">Nome </v>
      </c>
      <c r="AV227" s="96">
        <f>Table1422[[#This Row],[IQ2_Average]]</f>
        <v>81623.399999999994</v>
      </c>
      <c r="AW227" s="93" t="str">
        <f>DoNotChange[[#This Row],[Community]]</f>
        <v xml:space="preserve">Nome </v>
      </c>
      <c r="AX227" s="97">
        <f>Table1422[[#This Row],[IQ3_Average]]</f>
        <v>115784.8</v>
      </c>
      <c r="AY227" s="93" t="str">
        <f>DoNotChange[[#This Row],[Community]]</f>
        <v xml:space="preserve">Nome </v>
      </c>
      <c r="AZ227" s="89">
        <f>Table1422[[#This Row],[SNAP_Average 
(Percentage Points)]]/100</f>
        <v>2.4506000000000001</v>
      </c>
      <c r="BA227" s="98" t="str">
        <f>DoNotChange[[#This Row],[Community]]</f>
        <v xml:space="preserve">Nome </v>
      </c>
      <c r="BB227" s="89">
        <f>Table1422[[#This Row],[Poverty_Average
(Percentage Points)]]/100</f>
        <v>9.6800000000000011E-2</v>
      </c>
      <c r="BC227" s="98" t="str">
        <f>DoNotChange[[#This Row],[Community]]</f>
        <v xml:space="preserve">Nome </v>
      </c>
      <c r="BD227" s="89">
        <f>Table1422[[#This Row],[Full Time Employment_Average
(Percentage Points)]]/100</f>
        <v>0.5828000000000001</v>
      </c>
    </row>
    <row r="228" spans="1:56" s="99" customFormat="1" x14ac:dyDescent="0.25">
      <c r="A228" s="93" t="str">
        <f>DoNotChange[[#This Row],[Community]]</f>
        <v xml:space="preserve">Nondalton </v>
      </c>
      <c r="B22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28" s="93" t="str">
        <f>DoNotChange[[#This Row],[Community]]</f>
        <v xml:space="preserve">Nondalton </v>
      </c>
      <c r="D228" s="109">
        <f>IFERROR(DoNotChange[[#This Row],[Medium Burden Threshold]],"Cannot Calculate")</f>
        <v>177.2</v>
      </c>
      <c r="E228" s="118" t="str">
        <f>DoNotChange[[#This Row],[Community]]</f>
        <v xml:space="preserve">Nondalton </v>
      </c>
      <c r="F228" s="109">
        <f>IFERROR(DoNotChange[[#This Row],[MediumBurden
Annual]], "Cannot Calculate")</f>
        <v>2125.8330627572677</v>
      </c>
      <c r="G228" s="93" t="str">
        <f>DoNotChange[[#This Row],[Community]]</f>
        <v xml:space="preserve">Nondalton </v>
      </c>
      <c r="H228" s="140">
        <f>IFERROR(DoNotChange[[#This Row],[LowBurden
Threshold]],"Any fee will be at least a medium burden")</f>
        <v>70.861102091908933</v>
      </c>
      <c r="I228" s="118" t="str">
        <f>DoNotChange[[#This Row],[Community]]</f>
        <v xml:space="preserve">Nondalton </v>
      </c>
      <c r="J228" s="109">
        <f>IFERROR(DoNotChange[[#This Row],[LowBurden
Annual]], "Any fee will be at least a medium burden")</f>
        <v>850.33322510290714</v>
      </c>
      <c r="K228" s="93" t="str">
        <f>DoNotChange[[#This Row],[Community]]</f>
        <v xml:space="preserve">Nondalton </v>
      </c>
      <c r="L228" s="102">
        <f>Table1422[[#This Row],[Monthly Fees]]</f>
        <v>60</v>
      </c>
      <c r="M228" s="93" t="str">
        <f>DoNotChange[[#This Row],[Community]]</f>
        <v xml:space="preserve">Nondalton </v>
      </c>
      <c r="N228" s="102">
        <f>DoNotChange[[#This Row],[Monthly_Fees]]*12</f>
        <v>720</v>
      </c>
      <c r="O228" s="93" t="str">
        <f>DoNotChange[[#This Row],[Community]]</f>
        <v xml:space="preserve">Nondalton </v>
      </c>
      <c r="P228" s="94" t="str">
        <f>Table1422[[#This Row],[Notes]]</f>
        <v>This is the reported user fee for combined water and sewer services.</v>
      </c>
      <c r="Q228" s="95"/>
      <c r="R228" s="93" t="str">
        <f>DoNotChange[[#This Row],[Community]]</f>
        <v xml:space="preserve">Nondalton </v>
      </c>
      <c r="S228" s="85">
        <f>IF(DoNotChange[[#This Row],[Annual_Fees]]/DoNotChange[[#This Row],[IQ1_Average]]&gt;0, DoNotChange[[#This Row],[Annual_Fees]]/DoNotChange[[#This Row],[IQ1_Average]], "Do not know fees")</f>
        <v>2.3101505448105037E-2</v>
      </c>
      <c r="T228" s="93" t="str">
        <f>DoNotChange[[#This Row],[Community]]</f>
        <v xml:space="preserve">Nondalton </v>
      </c>
      <c r="U228" s="85">
        <f>IF(DoNotChange[[#This Row],[Annual_Fees]]/DoNotChange[[#This Row],[IQ2_Average]]&gt;0, DoNotChange[[#This Row],[Annual_Fees]]/DoNotChange[[#This Row],[IQ2_Average]], "Do not know fees")</f>
        <v>1.6267510167193855E-2</v>
      </c>
      <c r="V228" s="93" t="str">
        <f>DoNotChange[[#This Row],[Community]]</f>
        <v xml:space="preserve">Nondalton </v>
      </c>
      <c r="W228" s="85">
        <f>IF(DoNotChange[[#This Row],[Annual_Fees]]/DoNotChange[[#This Row],[IQ3_Average]]&gt;0,DoNotChange[[#This Row],[Annual_Fees]]/DoNotChange[[#This Row],[IQ3_Average]], "Do not know fees")</f>
        <v>1.1434597279836358E-2</v>
      </c>
      <c r="X228" s="93" t="str">
        <f>DoNotChange[[#This Row],[Community]]</f>
        <v xml:space="preserve">Nondalton </v>
      </c>
      <c r="Y228" s="85">
        <f>IFERROR(AVERAGE(DoNotChange[[#This Row],[RI_IQ1]],DoNotChange[[#This Row],[RI_IQ2]],DoNotChange[[#This Row],[RI_IQ3]]),"ERROR")</f>
        <v>1.6934537631711748E-2</v>
      </c>
      <c r="Z228" s="93" t="str">
        <f>DoNotChange[[#This Row],[Community]]</f>
        <v xml:space="preserve">Nondalton </v>
      </c>
      <c r="AA228" s="84">
        <f>IF(DoNotChange[[#This Row],[SNAP_PercentagePoints]]&gt;20%,1, IF(DoNotChange[[#This Row],[SNAP_PercentagePoints]]&lt;=10%, 3, 2))</f>
        <v>1</v>
      </c>
      <c r="AB228" s="93" t="str">
        <f>DoNotChange[[#This Row],[Community]]</f>
        <v xml:space="preserve">Nondalton </v>
      </c>
      <c r="AC228" s="84">
        <f>IF(DoNotChange[[#This Row],[Poverty_PercentagePoints]]&gt;20%,1, IF(DoNotChange[[#This Row],[Poverty_PercentagePoints]]&lt;=10%, 3, 2))</f>
        <v>3</v>
      </c>
      <c r="AD228" s="93" t="str">
        <f>DoNotChange[[#This Row],[Community]]</f>
        <v xml:space="preserve">Nondalton </v>
      </c>
      <c r="AE228" s="84">
        <f>IF(DoNotChange[[#This Row],[FTE_PercentagePoints]]&lt;=30%,1, IF(DoNotChange[[#This Row],[FTE_PercentagePoints]]&gt;50%, 3, 2))</f>
        <v>1</v>
      </c>
      <c r="AF228" s="93" t="str">
        <f>DoNotChange[[#This Row],[Community]]</f>
        <v xml:space="preserve">Nondalton </v>
      </c>
      <c r="AG228" s="86">
        <f>AVERAGE(DoNotChange[[#This Row],[SNAP_FCI]],DoNotChange[[#This Row],[Poverty_FCI]],DoNotChange[[#This Row],[FTE_FCI]])</f>
        <v>1.6666666666666667</v>
      </c>
      <c r="AH228" s="112"/>
      <c r="AI228" s="86">
        <f>IF(DoNotChange[[#This Row],[Village_FCI]]&gt;2.5, 0.24, IF(DoNotChange[[#This Row],[Village_FCI]]&lt;=1.5, 0.06, 0.15))</f>
        <v>0.15</v>
      </c>
      <c r="AJ228" s="86">
        <f>IF(DoNotChange[[#This Row],[Village_FCI]]&gt;2.5, 0.15, IF(DoNotChange[[#This Row],[Village_FCI]]&lt;=1.5, "FALSE", 0.06))</f>
        <v>0.06</v>
      </c>
      <c r="AK228" s="115">
        <f>(1/DoNotChange[[#This Row],[IQ1_Average]]+1/DoNotChange[[#This Row],[IQ2_Average]]+1/DoNotChange[[#This Row],[IQ3_Average]])</f>
        <v>7.0560573465465627E-5</v>
      </c>
      <c r="AL22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28" s="84">
        <f>ROUND(DoNotChange[[#This Row],[MediumBurden
Threshold_Calc]],1)</f>
        <v>177.2</v>
      </c>
      <c r="AN228" s="88">
        <f>(DoNotChange[[#This Row],[3RI_Calculation
Medium]]/DoNotChange[[#This Row],[Y = 1/IQ1+1/IQ2+1/IQ3]])/12</f>
        <v>177.15275522977231</v>
      </c>
      <c r="AO228" s="88">
        <f>DoNotChange[[#This Row],[MediumBurden
Threshold_Calc]]*12</f>
        <v>2125.8330627572677</v>
      </c>
      <c r="AP228" s="137">
        <f>DoNotChange[[#This Row],[LowBurden
Annual]]/12</f>
        <v>70.861102091908933</v>
      </c>
      <c r="AQ228" s="88">
        <f>(DoNotChange[[#This Row],[3RI_Calculation
Low]]/DoNotChange[[#This Row],[Y = 1/IQ1+1/IQ2+1/IQ3]])</f>
        <v>850.33322510290714</v>
      </c>
      <c r="AR228" s="95"/>
      <c r="AS228" s="93" t="str">
        <f>Table1422[[#This Row],[Community]]</f>
        <v xml:space="preserve">Nondalton </v>
      </c>
      <c r="AT228" s="87">
        <f>Table1422[[#This Row],[IQ1_Average]]</f>
        <v>31166.799999999999</v>
      </c>
      <c r="AU228" s="93" t="str">
        <f>DoNotChange[[#This Row],[Community]]</f>
        <v xml:space="preserve">Nondalton </v>
      </c>
      <c r="AV228" s="96">
        <f>Table1422[[#This Row],[IQ2_Average]]</f>
        <v>44260</v>
      </c>
      <c r="AW228" s="93" t="str">
        <f>DoNotChange[[#This Row],[Community]]</f>
        <v xml:space="preserve">Nondalton </v>
      </c>
      <c r="AX228" s="97">
        <f>Table1422[[#This Row],[IQ3_Average]]</f>
        <v>62966.8</v>
      </c>
      <c r="AY228" s="93" t="str">
        <f>DoNotChange[[#This Row],[Community]]</f>
        <v xml:space="preserve">Nondalton </v>
      </c>
      <c r="AZ228" s="89">
        <f>Table1422[[#This Row],[SNAP_Average 
(Percentage Points)]]/100</f>
        <v>0.38919999999999999</v>
      </c>
      <c r="BA228" s="98" t="str">
        <f>DoNotChange[[#This Row],[Community]]</f>
        <v xml:space="preserve">Nondalton </v>
      </c>
      <c r="BB228" s="89">
        <f>Table1422[[#This Row],[Poverty_Average
(Percentage Points)]]/100</f>
        <v>8.2799999999999999E-2</v>
      </c>
      <c r="BC228" s="98" t="str">
        <f>DoNotChange[[#This Row],[Community]]</f>
        <v xml:space="preserve">Nondalton </v>
      </c>
      <c r="BD228" s="89">
        <f>Table1422[[#This Row],[Full Time Employment_Average
(Percentage Points)]]/100</f>
        <v>0.16500000000000001</v>
      </c>
    </row>
    <row r="229" spans="1:56" s="99" customFormat="1" x14ac:dyDescent="0.25">
      <c r="A229" s="93" t="str">
        <f>DoNotChange[[#This Row],[Community]]</f>
        <v xml:space="preserve">Noorvik </v>
      </c>
      <c r="B22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29" s="93" t="str">
        <f>DoNotChange[[#This Row],[Community]]</f>
        <v xml:space="preserve">Noorvik </v>
      </c>
      <c r="D229" s="109">
        <f>IFERROR(DoNotChange[[#This Row],[Medium Burden Threshold]],"Cannot Calculate")</f>
        <v>61.2</v>
      </c>
      <c r="E229" s="118" t="str">
        <f>DoNotChange[[#This Row],[Community]]</f>
        <v xml:space="preserve">Noorvik </v>
      </c>
      <c r="F229" s="109">
        <f>IFERROR(DoNotChange[[#This Row],[MediumBurden
Annual]], "Cannot Calculate")</f>
        <v>734.85192404879956</v>
      </c>
      <c r="G229" s="93" t="str">
        <f>DoNotChange[[#This Row],[Community]]</f>
        <v xml:space="preserve">Noorvik </v>
      </c>
      <c r="H229" s="140" t="str">
        <f>IFERROR(DoNotChange[[#This Row],[LowBurden
Threshold]],"Any fee will be at least a medium burden")</f>
        <v>Any fee will be at least a medium burden</v>
      </c>
      <c r="I229" s="118" t="str">
        <f>DoNotChange[[#This Row],[Community]]</f>
        <v xml:space="preserve">Noorvik </v>
      </c>
      <c r="J229" s="109" t="str">
        <f>IFERROR(DoNotChange[[#This Row],[LowBurden
Annual]], "Any fee will be at least a medium burden")</f>
        <v>Any fee will be at least a medium burden</v>
      </c>
      <c r="K229" s="93" t="str">
        <f>DoNotChange[[#This Row],[Community]]</f>
        <v xml:space="preserve">Noorvik </v>
      </c>
      <c r="L229" s="102">
        <f>Table1422[[#This Row],[Monthly Fees]]</f>
        <v>53.55</v>
      </c>
      <c r="M229" s="93" t="str">
        <f>DoNotChange[[#This Row],[Community]]</f>
        <v xml:space="preserve">Noorvik </v>
      </c>
      <c r="N229" s="102">
        <f>DoNotChange[[#This Row],[Monthly_Fees]]*12</f>
        <v>642.59999999999991</v>
      </c>
      <c r="O229" s="93" t="str">
        <f>DoNotChange[[#This Row],[Community]]</f>
        <v xml:space="preserve">Noorvik </v>
      </c>
      <c r="P229" s="94" t="str">
        <f>Table1422[[#This Row],[Notes]]</f>
        <v>The water and sewer charges are unknown. Latest info available (March 2020) was $53.55/month for combined water and sewer with fees subsidized by the borough.</v>
      </c>
      <c r="Q229" s="95"/>
      <c r="R229" s="93" t="str">
        <f>DoNotChange[[#This Row],[Community]]</f>
        <v xml:space="preserve">Noorvik </v>
      </c>
      <c r="S229" s="85">
        <f>IF(DoNotChange[[#This Row],[Annual_Fees]]/DoNotChange[[#This Row],[IQ1_Average]]&gt;0, DoNotChange[[#This Row],[Annual_Fees]]/DoNotChange[[#This Row],[IQ1_Average]], "Do not know fees")</f>
        <v>3.034338168631006E-2</v>
      </c>
      <c r="T229" s="93" t="str">
        <f>DoNotChange[[#This Row],[Community]]</f>
        <v xml:space="preserve">Noorvik </v>
      </c>
      <c r="U229" s="85">
        <f>IF(DoNotChange[[#This Row],[Annual_Fees]]/DoNotChange[[#This Row],[IQ2_Average]]&gt;0, DoNotChange[[#This Row],[Annual_Fees]]/DoNotChange[[#This Row],[IQ2_Average]], "Do not know fees")</f>
        <v>1.376258786339357E-2</v>
      </c>
      <c r="V229" s="93" t="str">
        <f>DoNotChange[[#This Row],[Community]]</f>
        <v xml:space="preserve">Noorvik </v>
      </c>
      <c r="W229" s="85">
        <f>IF(DoNotChange[[#This Row],[Annual_Fees]]/DoNotChange[[#This Row],[IQ3_Average]]&gt;0,DoNotChange[[#This Row],[Annual_Fees]]/DoNotChange[[#This Row],[IQ3_Average]], "Do not know fees")</f>
        <v>8.3617436564736494E-3</v>
      </c>
      <c r="X229" s="93" t="str">
        <f>DoNotChange[[#This Row],[Community]]</f>
        <v xml:space="preserve">Noorvik </v>
      </c>
      <c r="Y229" s="85">
        <f>IFERROR(AVERAGE(DoNotChange[[#This Row],[RI_IQ1]],DoNotChange[[#This Row],[RI_IQ2]],DoNotChange[[#This Row],[RI_IQ3]]),"ERROR")</f>
        <v>1.7489237735392429E-2</v>
      </c>
      <c r="Z229" s="93" t="str">
        <f>DoNotChange[[#This Row],[Community]]</f>
        <v xml:space="preserve">Noorvik </v>
      </c>
      <c r="AA229" s="84">
        <f>IF(DoNotChange[[#This Row],[SNAP_PercentagePoints]]&gt;20%,1, IF(DoNotChange[[#This Row],[SNAP_PercentagePoints]]&lt;=10%, 3, 2))</f>
        <v>1</v>
      </c>
      <c r="AB229" s="93" t="str">
        <f>DoNotChange[[#This Row],[Community]]</f>
        <v xml:space="preserve">Noorvik </v>
      </c>
      <c r="AC229" s="84">
        <f>IF(DoNotChange[[#This Row],[Poverty_PercentagePoints]]&gt;20%,1, IF(DoNotChange[[#This Row],[Poverty_PercentagePoints]]&lt;=10%, 3, 2))</f>
        <v>1</v>
      </c>
      <c r="AD229" s="93" t="str">
        <f>DoNotChange[[#This Row],[Community]]</f>
        <v xml:space="preserve">Noorvik </v>
      </c>
      <c r="AE229" s="84">
        <f>IF(DoNotChange[[#This Row],[FTE_PercentagePoints]]&lt;=30%,1, IF(DoNotChange[[#This Row],[FTE_PercentagePoints]]&gt;50%, 3, 2))</f>
        <v>1</v>
      </c>
      <c r="AF229" s="93" t="str">
        <f>DoNotChange[[#This Row],[Community]]</f>
        <v xml:space="preserve">Noorvik </v>
      </c>
      <c r="AG229" s="86">
        <f>AVERAGE(DoNotChange[[#This Row],[SNAP_FCI]],DoNotChange[[#This Row],[Poverty_FCI]],DoNotChange[[#This Row],[FTE_FCI]])</f>
        <v>1</v>
      </c>
      <c r="AH229" s="112"/>
      <c r="AI229" s="86">
        <f>IF(DoNotChange[[#This Row],[Village_FCI]]&gt;2.5, 0.24, IF(DoNotChange[[#This Row],[Village_FCI]]&lt;=1.5, 0.06, 0.15))</f>
        <v>0.06</v>
      </c>
      <c r="AJ229" s="86" t="str">
        <f>IF(DoNotChange[[#This Row],[Village_FCI]]&gt;2.5, 0.15, IF(DoNotChange[[#This Row],[Village_FCI]]&lt;=1.5, "FALSE", 0.06))</f>
        <v>FALSE</v>
      </c>
      <c r="AK229" s="115">
        <f>(1/DoNotChange[[#This Row],[IQ1_Average]]+1/DoNotChange[[#This Row],[IQ2_Average]]+1/DoNotChange[[#This Row],[IQ3_Average]])</f>
        <v>8.1649102406127134E-5</v>
      </c>
      <c r="AL22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29" s="84">
        <f>ROUND(DoNotChange[[#This Row],[MediumBurden
Threshold_Calc]],1)</f>
        <v>61.2</v>
      </c>
      <c r="AN229" s="88">
        <f>(DoNotChange[[#This Row],[3RI_Calculation
Medium]]/DoNotChange[[#This Row],[Y = 1/IQ1+1/IQ2+1/IQ3]])/12</f>
        <v>61.237660337399966</v>
      </c>
      <c r="AO229" s="88">
        <f>DoNotChange[[#This Row],[MediumBurden
Threshold_Calc]]*12</f>
        <v>734.85192404879956</v>
      </c>
      <c r="AP229" s="137" t="e">
        <f>DoNotChange[[#This Row],[LowBurden
Annual]]/12</f>
        <v>#VALUE!</v>
      </c>
      <c r="AQ229" s="88" t="e">
        <f>(DoNotChange[[#This Row],[3RI_Calculation
Low]]/DoNotChange[[#This Row],[Y = 1/IQ1+1/IQ2+1/IQ3]])</f>
        <v>#VALUE!</v>
      </c>
      <c r="AR229" s="95"/>
      <c r="AS229" s="93" t="str">
        <f>Table1422[[#This Row],[Community]]</f>
        <v xml:space="preserve">Noorvik </v>
      </c>
      <c r="AT229" s="87">
        <f>Table1422[[#This Row],[IQ1_Average]]</f>
        <v>21177.599999999999</v>
      </c>
      <c r="AU229" s="93" t="str">
        <f>DoNotChange[[#This Row],[Community]]</f>
        <v xml:space="preserve">Noorvik </v>
      </c>
      <c r="AV229" s="96">
        <f>Table1422[[#This Row],[IQ2_Average]]</f>
        <v>46691.8</v>
      </c>
      <c r="AW229" s="93" t="str">
        <f>DoNotChange[[#This Row],[Community]]</f>
        <v xml:space="preserve">Noorvik </v>
      </c>
      <c r="AX229" s="97">
        <f>Table1422[[#This Row],[IQ3_Average]]</f>
        <v>76850</v>
      </c>
      <c r="AY229" s="93" t="str">
        <f>DoNotChange[[#This Row],[Community]]</f>
        <v xml:space="preserve">Noorvik </v>
      </c>
      <c r="AZ229" s="89">
        <f>Table1422[[#This Row],[SNAP_Average 
(Percentage Points)]]/100</f>
        <v>0.48060000000000003</v>
      </c>
      <c r="BA229" s="98" t="str">
        <f>DoNotChange[[#This Row],[Community]]</f>
        <v xml:space="preserve">Noorvik </v>
      </c>
      <c r="BB229" s="89">
        <f>Table1422[[#This Row],[Poverty_Average
(Percentage Points)]]/100</f>
        <v>0.39720000000000005</v>
      </c>
      <c r="BC229" s="98" t="str">
        <f>DoNotChange[[#This Row],[Community]]</f>
        <v xml:space="preserve">Noorvik </v>
      </c>
      <c r="BD229" s="89">
        <f>Table1422[[#This Row],[Full Time Employment_Average
(Percentage Points)]]/100</f>
        <v>0.14180000000000001</v>
      </c>
    </row>
    <row r="230" spans="1:56" s="99" customFormat="1" x14ac:dyDescent="0.25">
      <c r="A230" s="93" t="str">
        <f>DoNotChange[[#This Row],[Community]]</f>
        <v xml:space="preserve">North Pole </v>
      </c>
      <c r="B23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0" s="93" t="str">
        <f>DoNotChange[[#This Row],[Community]]</f>
        <v xml:space="preserve">North Pole </v>
      </c>
      <c r="D230" s="109">
        <f>IFERROR(DoNotChange[[#This Row],[Medium Burden Threshold]],"Cannot Calculate")</f>
        <v>488.6</v>
      </c>
      <c r="E230" s="118" t="str">
        <f>DoNotChange[[#This Row],[Community]]</f>
        <v xml:space="preserve">North Pole </v>
      </c>
      <c r="F230" s="109">
        <f>IFERROR(DoNotChange[[#This Row],[MediumBurden
Annual]], "Cannot Calculate")</f>
        <v>5862.6114377651556</v>
      </c>
      <c r="G230" s="93" t="str">
        <f>DoNotChange[[#This Row],[Community]]</f>
        <v xml:space="preserve">North Pole </v>
      </c>
      <c r="H230" s="140">
        <f>IFERROR(DoNotChange[[#This Row],[LowBurden
Threshold]],"Any fee will be at least a medium burden")</f>
        <v>305.34434571693515</v>
      </c>
      <c r="I230" s="118" t="str">
        <f>DoNotChange[[#This Row],[Community]]</f>
        <v xml:space="preserve">North Pole </v>
      </c>
      <c r="J230" s="109">
        <f>IFERROR(DoNotChange[[#This Row],[LowBurden
Annual]], "Any fee will be at least a medium burden")</f>
        <v>3664.132148603222</v>
      </c>
      <c r="K230" s="93" t="str">
        <f>DoNotChange[[#This Row],[Community]]</f>
        <v xml:space="preserve">North Pole </v>
      </c>
      <c r="L230" s="102">
        <f>Table1422[[#This Row],[Monthly Fees]]</f>
        <v>0</v>
      </c>
      <c r="M230" s="93" t="str">
        <f>DoNotChange[[#This Row],[Community]]</f>
        <v xml:space="preserve">North Pole </v>
      </c>
      <c r="N230" s="102">
        <f>DoNotChange[[#This Row],[Monthly_Fees]]*12</f>
        <v>0</v>
      </c>
      <c r="O230" s="93" t="str">
        <f>DoNotChange[[#This Row],[Community]]</f>
        <v xml:space="preserve">North Pole </v>
      </c>
      <c r="P230" s="94" t="str">
        <f>Table1422[[#This Row],[Notes]]</f>
        <v>The water and sewer charges are unknown</v>
      </c>
      <c r="Q230" s="95"/>
      <c r="R230" s="93" t="str">
        <f>DoNotChange[[#This Row],[Community]]</f>
        <v xml:space="preserve">North Pole </v>
      </c>
      <c r="S230" s="85" t="str">
        <f>IF(DoNotChange[[#This Row],[Annual_Fees]]/DoNotChange[[#This Row],[IQ1_Average]]&gt;0, DoNotChange[[#This Row],[Annual_Fees]]/DoNotChange[[#This Row],[IQ1_Average]], "Do not know fees")</f>
        <v>Do not know fees</v>
      </c>
      <c r="T230" s="93" t="str">
        <f>DoNotChange[[#This Row],[Community]]</f>
        <v xml:space="preserve">North Pole </v>
      </c>
      <c r="U230" s="85" t="str">
        <f>IF(DoNotChange[[#This Row],[Annual_Fees]]/DoNotChange[[#This Row],[IQ2_Average]]&gt;0, DoNotChange[[#This Row],[Annual_Fees]]/DoNotChange[[#This Row],[IQ2_Average]], "Do not know fees")</f>
        <v>Do not know fees</v>
      </c>
      <c r="V230" s="93" t="str">
        <f>DoNotChange[[#This Row],[Community]]</f>
        <v xml:space="preserve">North Pole </v>
      </c>
      <c r="W230" s="85" t="str">
        <f>IF(DoNotChange[[#This Row],[Annual_Fees]]/DoNotChange[[#This Row],[IQ3_Average]]&gt;0,DoNotChange[[#This Row],[Annual_Fees]]/DoNotChange[[#This Row],[IQ3_Average]], "Do not know fees")</f>
        <v>Do not know fees</v>
      </c>
      <c r="X230" s="93" t="str">
        <f>DoNotChange[[#This Row],[Community]]</f>
        <v xml:space="preserve">North Pole </v>
      </c>
      <c r="Y230" s="85" t="str">
        <f>IFERROR(AVERAGE(DoNotChange[[#This Row],[RI_IQ1]],DoNotChange[[#This Row],[RI_IQ2]],DoNotChange[[#This Row],[RI_IQ3]]),"ERROR")</f>
        <v>ERROR</v>
      </c>
      <c r="Z230" s="93" t="str">
        <f>DoNotChange[[#This Row],[Community]]</f>
        <v xml:space="preserve">North Pole </v>
      </c>
      <c r="AA230" s="84">
        <f>IF(DoNotChange[[#This Row],[SNAP_PercentagePoints]]&gt;20%,1, IF(DoNotChange[[#This Row],[SNAP_PercentagePoints]]&lt;=10%, 3, 2))</f>
        <v>3</v>
      </c>
      <c r="AB230" s="93" t="str">
        <f>DoNotChange[[#This Row],[Community]]</f>
        <v xml:space="preserve">North Pole </v>
      </c>
      <c r="AC230" s="84">
        <f>IF(DoNotChange[[#This Row],[Poverty_PercentagePoints]]&gt;20%,1, IF(DoNotChange[[#This Row],[Poverty_PercentagePoints]]&lt;=10%, 3, 2))</f>
        <v>2</v>
      </c>
      <c r="AD230" s="93" t="str">
        <f>DoNotChange[[#This Row],[Community]]</f>
        <v xml:space="preserve">North Pole </v>
      </c>
      <c r="AE230" s="84">
        <f>IF(DoNotChange[[#This Row],[FTE_PercentagePoints]]&lt;=30%,1, IF(DoNotChange[[#This Row],[FTE_PercentagePoints]]&gt;50%, 3, 2))</f>
        <v>3</v>
      </c>
      <c r="AF230" s="93" t="str">
        <f>DoNotChange[[#This Row],[Community]]</f>
        <v xml:space="preserve">North Pole </v>
      </c>
      <c r="AG230" s="86">
        <f>AVERAGE(DoNotChange[[#This Row],[SNAP_FCI]],DoNotChange[[#This Row],[Poverty_FCI]],DoNotChange[[#This Row],[FTE_FCI]])</f>
        <v>2.6666666666666665</v>
      </c>
      <c r="AH230" s="112"/>
      <c r="AI230" s="86">
        <f>IF(DoNotChange[[#This Row],[Village_FCI]]&gt;2.5, 0.24, IF(DoNotChange[[#This Row],[Village_FCI]]&lt;=1.5, 0.06, 0.15))</f>
        <v>0.24</v>
      </c>
      <c r="AJ230" s="86">
        <f>IF(DoNotChange[[#This Row],[Village_FCI]]&gt;2.5, 0.15, IF(DoNotChange[[#This Row],[Village_FCI]]&lt;=1.5, "FALSE", 0.06))</f>
        <v>0.15</v>
      </c>
      <c r="AK230" s="115">
        <f>(1/DoNotChange[[#This Row],[IQ1_Average]]+1/DoNotChange[[#This Row],[IQ2_Average]]+1/DoNotChange[[#This Row],[IQ3_Average]])</f>
        <v>4.0937388149928063E-5</v>
      </c>
      <c r="AL23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30" s="84">
        <f>ROUND(DoNotChange[[#This Row],[MediumBurden
Threshold_Calc]],1)</f>
        <v>488.6</v>
      </c>
      <c r="AN230" s="88">
        <f>(DoNotChange[[#This Row],[3RI_Calculation
Medium]]/DoNotChange[[#This Row],[Y = 1/IQ1+1/IQ2+1/IQ3]])/12</f>
        <v>488.55095314709632</v>
      </c>
      <c r="AO230" s="88">
        <f>DoNotChange[[#This Row],[MediumBurden
Threshold_Calc]]*12</f>
        <v>5862.6114377651556</v>
      </c>
      <c r="AP230" s="137">
        <f>DoNotChange[[#This Row],[LowBurden
Annual]]/12</f>
        <v>305.34434571693515</v>
      </c>
      <c r="AQ230" s="88">
        <f>(DoNotChange[[#This Row],[3RI_Calculation
Low]]/DoNotChange[[#This Row],[Y = 1/IQ1+1/IQ2+1/IQ3]])</f>
        <v>3664.132148603222</v>
      </c>
      <c r="AR230" s="95"/>
      <c r="AS230" s="93" t="str">
        <f>Table1422[[#This Row],[Community]]</f>
        <v xml:space="preserve">North Pole </v>
      </c>
      <c r="AT230" s="87">
        <f>Table1422[[#This Row],[IQ1_Average]]</f>
        <v>53406.2</v>
      </c>
      <c r="AU230" s="93" t="str">
        <f>DoNotChange[[#This Row],[Community]]</f>
        <v xml:space="preserve">North Pole </v>
      </c>
      <c r="AV230" s="96">
        <f>Table1422[[#This Row],[IQ2_Average]]</f>
        <v>83094</v>
      </c>
      <c r="AW230" s="93" t="str">
        <f>DoNotChange[[#This Row],[Community]]</f>
        <v xml:space="preserve">North Pole </v>
      </c>
      <c r="AX230" s="97">
        <f>Table1422[[#This Row],[IQ3_Average]]</f>
        <v>98247.2</v>
      </c>
      <c r="AY230" s="93" t="str">
        <f>DoNotChange[[#This Row],[Community]]</f>
        <v xml:space="preserve">North Pole </v>
      </c>
      <c r="AZ230" s="89">
        <f>Table1422[[#This Row],[SNAP_Average 
(Percentage Points)]]/100</f>
        <v>4.0600000000000004E-2</v>
      </c>
      <c r="BA230" s="98" t="str">
        <f>DoNotChange[[#This Row],[Community]]</f>
        <v xml:space="preserve">North Pole </v>
      </c>
      <c r="BB230" s="89">
        <f>Table1422[[#This Row],[Poverty_Average
(Percentage Points)]]/100</f>
        <v>0.10300000000000001</v>
      </c>
      <c r="BC230" s="98" t="str">
        <f>DoNotChange[[#This Row],[Community]]</f>
        <v xml:space="preserve">North Pole </v>
      </c>
      <c r="BD230" s="89">
        <f>Table1422[[#This Row],[Full Time Employment_Average
(Percentage Points)]]/100</f>
        <v>0.76440000000000008</v>
      </c>
    </row>
    <row r="231" spans="1:56" s="99" customFormat="1" x14ac:dyDescent="0.25">
      <c r="A231" s="93" t="str">
        <f>DoNotChange[[#This Row],[Community]]</f>
        <v xml:space="preserve">Northway  </v>
      </c>
      <c r="B23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1" s="93" t="str">
        <f>DoNotChange[[#This Row],[Community]]</f>
        <v xml:space="preserve">Northway  </v>
      </c>
      <c r="D231" s="109">
        <f>IFERROR(DoNotChange[[#This Row],[Medium Burden Threshold]],"Cannot Calculate")</f>
        <v>22.2</v>
      </c>
      <c r="E231" s="118" t="str">
        <f>DoNotChange[[#This Row],[Community]]</f>
        <v xml:space="preserve">Northway  </v>
      </c>
      <c r="F231" s="109">
        <f>IFERROR(DoNotChange[[#This Row],[MediumBurden
Annual]], "Cannot Calculate")</f>
        <v>266.80487885967079</v>
      </c>
      <c r="G231" s="93" t="str">
        <f>DoNotChange[[#This Row],[Community]]</f>
        <v xml:space="preserve">Northway  </v>
      </c>
      <c r="H231" s="140" t="str">
        <f>IFERROR(DoNotChange[[#This Row],[LowBurden
Threshold]],"Any fee will be at least a medium burden")</f>
        <v>Any fee will be at least a medium burden</v>
      </c>
      <c r="I231" s="118" t="str">
        <f>DoNotChange[[#This Row],[Community]]</f>
        <v xml:space="preserve">Northway  </v>
      </c>
      <c r="J231" s="109" t="str">
        <f>IFERROR(DoNotChange[[#This Row],[LowBurden
Annual]], "Any fee will be at least a medium burden")</f>
        <v>Any fee will be at least a medium burden</v>
      </c>
      <c r="K231" s="93" t="str">
        <f>DoNotChange[[#This Row],[Community]]</f>
        <v xml:space="preserve">Northway  </v>
      </c>
      <c r="L231" s="102">
        <f>Table1422[[#This Row],[Monthly Fees]]</f>
        <v>0</v>
      </c>
      <c r="M231" s="93" t="str">
        <f>DoNotChange[[#This Row],[Community]]</f>
        <v xml:space="preserve">Northway  </v>
      </c>
      <c r="N231" s="102">
        <f>DoNotChange[[#This Row],[Monthly_Fees]]*12</f>
        <v>0</v>
      </c>
      <c r="O231" s="93" t="str">
        <f>DoNotChange[[#This Row],[Community]]</f>
        <v xml:space="preserve">Northway  </v>
      </c>
      <c r="P231" s="94" t="str">
        <f>Table1422[[#This Row],[Notes]]</f>
        <v>The water and sewer charges are unknown</v>
      </c>
      <c r="Q231" s="95"/>
      <c r="R231" s="93" t="str">
        <f>DoNotChange[[#This Row],[Community]]</f>
        <v xml:space="preserve">Northway  </v>
      </c>
      <c r="S231" s="85" t="str">
        <f>IF(DoNotChange[[#This Row],[Annual_Fees]]/DoNotChange[[#This Row],[IQ1_Average]]&gt;0, DoNotChange[[#This Row],[Annual_Fees]]/DoNotChange[[#This Row],[IQ1_Average]], "Do not know fees")</f>
        <v>Do not know fees</v>
      </c>
      <c r="T231" s="93" t="str">
        <f>DoNotChange[[#This Row],[Community]]</f>
        <v xml:space="preserve">Northway  </v>
      </c>
      <c r="U231" s="85" t="str">
        <f>IF(DoNotChange[[#This Row],[Annual_Fees]]/DoNotChange[[#This Row],[IQ2_Average]]&gt;0, DoNotChange[[#This Row],[Annual_Fees]]/DoNotChange[[#This Row],[IQ2_Average]], "Do not know fees")</f>
        <v>Do not know fees</v>
      </c>
      <c r="V231" s="93" t="str">
        <f>DoNotChange[[#This Row],[Community]]</f>
        <v xml:space="preserve">Northway  </v>
      </c>
      <c r="W231" s="85" t="str">
        <f>IF(DoNotChange[[#This Row],[Annual_Fees]]/DoNotChange[[#This Row],[IQ3_Average]]&gt;0,DoNotChange[[#This Row],[Annual_Fees]]/DoNotChange[[#This Row],[IQ3_Average]], "Do not know fees")</f>
        <v>Do not know fees</v>
      </c>
      <c r="X231" s="93" t="str">
        <f>DoNotChange[[#This Row],[Community]]</f>
        <v xml:space="preserve">Northway  </v>
      </c>
      <c r="Y231" s="85" t="str">
        <f>IFERROR(AVERAGE(DoNotChange[[#This Row],[RI_IQ1]],DoNotChange[[#This Row],[RI_IQ2]],DoNotChange[[#This Row],[RI_IQ3]]),"ERROR")</f>
        <v>ERROR</v>
      </c>
      <c r="Z231" s="93" t="str">
        <f>DoNotChange[[#This Row],[Community]]</f>
        <v xml:space="preserve">Northway  </v>
      </c>
      <c r="AA231" s="84">
        <f>IF(DoNotChange[[#This Row],[SNAP_PercentagePoints]]&gt;20%,1, IF(DoNotChange[[#This Row],[SNAP_PercentagePoints]]&lt;=10%, 3, 2))</f>
        <v>1</v>
      </c>
      <c r="AB231" s="93" t="str">
        <f>DoNotChange[[#This Row],[Community]]</f>
        <v xml:space="preserve">Northway  </v>
      </c>
      <c r="AC231" s="84">
        <f>IF(DoNotChange[[#This Row],[Poverty_PercentagePoints]]&gt;20%,1, IF(DoNotChange[[#This Row],[Poverty_PercentagePoints]]&lt;=10%, 3, 2))</f>
        <v>1</v>
      </c>
      <c r="AD231" s="93" t="str">
        <f>DoNotChange[[#This Row],[Community]]</f>
        <v xml:space="preserve">Northway  </v>
      </c>
      <c r="AE231" s="84">
        <f>IF(DoNotChange[[#This Row],[FTE_PercentagePoints]]&lt;=30%,1, IF(DoNotChange[[#This Row],[FTE_PercentagePoints]]&gt;50%, 3, 2))</f>
        <v>2</v>
      </c>
      <c r="AF231" s="93" t="str">
        <f>DoNotChange[[#This Row],[Community]]</f>
        <v xml:space="preserve">Northway  </v>
      </c>
      <c r="AG231" s="86">
        <f>AVERAGE(DoNotChange[[#This Row],[SNAP_FCI]],DoNotChange[[#This Row],[Poverty_FCI]],DoNotChange[[#This Row],[FTE_FCI]])</f>
        <v>1.3333333333333333</v>
      </c>
      <c r="AH231" s="112"/>
      <c r="AI231" s="86">
        <f>IF(DoNotChange[[#This Row],[Village_FCI]]&gt;2.5, 0.24, IF(DoNotChange[[#This Row],[Village_FCI]]&lt;=1.5, 0.06, 0.15))</f>
        <v>0.06</v>
      </c>
      <c r="AJ231" s="86" t="str">
        <f>IF(DoNotChange[[#This Row],[Village_FCI]]&gt;2.5, 0.15, IF(DoNotChange[[#This Row],[Village_FCI]]&lt;=1.5, "FALSE", 0.06))</f>
        <v>FALSE</v>
      </c>
      <c r="AK231" s="115">
        <f>(1/DoNotChange[[#This Row],[IQ1_Average]]+1/DoNotChange[[#This Row],[IQ2_Average]]+1/DoNotChange[[#This Row],[IQ3_Average]])</f>
        <v>2.248834438726951E-4</v>
      </c>
      <c r="AL23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1" s="84">
        <f>ROUND(DoNotChange[[#This Row],[MediumBurden
Threshold_Calc]],1)</f>
        <v>22.2</v>
      </c>
      <c r="AN231" s="88">
        <f>(DoNotChange[[#This Row],[3RI_Calculation
Medium]]/DoNotChange[[#This Row],[Y = 1/IQ1+1/IQ2+1/IQ3]])/12</f>
        <v>22.233739904972566</v>
      </c>
      <c r="AO231" s="88">
        <f>DoNotChange[[#This Row],[MediumBurden
Threshold_Calc]]*12</f>
        <v>266.80487885967079</v>
      </c>
      <c r="AP231" s="137" t="e">
        <f>DoNotChange[[#This Row],[LowBurden
Annual]]/12</f>
        <v>#VALUE!</v>
      </c>
      <c r="AQ231" s="88" t="e">
        <f>(DoNotChange[[#This Row],[3RI_Calculation
Low]]/DoNotChange[[#This Row],[Y = 1/IQ1+1/IQ2+1/IQ3]])</f>
        <v>#VALUE!</v>
      </c>
      <c r="AR231" s="95"/>
      <c r="AS231" s="93" t="str">
        <f>Table1422[[#This Row],[Community]]</f>
        <v xml:space="preserve">Northway  </v>
      </c>
      <c r="AT231" s="87">
        <f>Table1422[[#This Row],[IQ1_Average]]</f>
        <v>6550</v>
      </c>
      <c r="AU231" s="93" t="str">
        <f>DoNotChange[[#This Row],[Community]]</f>
        <v xml:space="preserve">Northway  </v>
      </c>
      <c r="AV231" s="96">
        <f>Table1422[[#This Row],[IQ2_Average]]</f>
        <v>18705</v>
      </c>
      <c r="AW231" s="93" t="str">
        <f>DoNotChange[[#This Row],[Community]]</f>
        <v xml:space="preserve">Northway  </v>
      </c>
      <c r="AX231" s="97">
        <f>Table1422[[#This Row],[IQ3_Average]]</f>
        <v>53333.2</v>
      </c>
      <c r="AY231" s="93" t="str">
        <f>DoNotChange[[#This Row],[Community]]</f>
        <v xml:space="preserve">Northway  </v>
      </c>
      <c r="AZ231" s="89">
        <f>Table1422[[#This Row],[SNAP_Average 
(Percentage Points)]]/100</f>
        <v>0.21239999999999998</v>
      </c>
      <c r="BA231" s="98" t="str">
        <f>DoNotChange[[#This Row],[Community]]</f>
        <v xml:space="preserve">Northway  </v>
      </c>
      <c r="BB231" s="89">
        <f>Table1422[[#This Row],[Poverty_Average
(Percentage Points)]]/100</f>
        <v>0.61599999999999999</v>
      </c>
      <c r="BC231" s="98" t="str">
        <f>DoNotChange[[#This Row],[Community]]</f>
        <v xml:space="preserve">Northway  </v>
      </c>
      <c r="BD231" s="89">
        <f>Table1422[[#This Row],[Full Time Employment_Average
(Percentage Points)]]/100</f>
        <v>0.47460000000000002</v>
      </c>
    </row>
    <row r="232" spans="1:56" s="99" customFormat="1" x14ac:dyDescent="0.25">
      <c r="A232" s="93" t="str">
        <f>DoNotChange[[#This Row],[Community]]</f>
        <v xml:space="preserve">Northway Junction  </v>
      </c>
      <c r="B23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2" s="93" t="str">
        <f>DoNotChange[[#This Row],[Community]]</f>
        <v xml:space="preserve">Northway Junction  </v>
      </c>
      <c r="D232" s="109" t="str">
        <f>IFERROR(DoNotChange[[#This Row],[Medium Burden Threshold]],"Cannot Calculate")</f>
        <v>Cannot Calculate</v>
      </c>
      <c r="E232" s="118" t="str">
        <f>DoNotChange[[#This Row],[Community]]</f>
        <v xml:space="preserve">Northway Junction  </v>
      </c>
      <c r="F232" s="109" t="str">
        <f>IFERROR(DoNotChange[[#This Row],[MediumBurden
Annual]], "Cannot Calculate")</f>
        <v>Cannot Calculate</v>
      </c>
      <c r="G232" s="93" t="str">
        <f>DoNotChange[[#This Row],[Community]]</f>
        <v xml:space="preserve">Northway Junction  </v>
      </c>
      <c r="H232" s="140" t="str">
        <f>IFERROR(DoNotChange[[#This Row],[LowBurden
Threshold]],"Any fee will be at least a medium burden")</f>
        <v>Any fee will be at least a medium burden</v>
      </c>
      <c r="I232" s="118" t="str">
        <f>DoNotChange[[#This Row],[Community]]</f>
        <v xml:space="preserve">Northway Junction  </v>
      </c>
      <c r="J232" s="109" t="str">
        <f>IFERROR(DoNotChange[[#This Row],[LowBurden
Annual]], "Any fee will be at least a medium burden")</f>
        <v>Any fee will be at least a medium burden</v>
      </c>
      <c r="K232" s="93" t="str">
        <f>DoNotChange[[#This Row],[Community]]</f>
        <v xml:space="preserve">Northway Junction  </v>
      </c>
      <c r="L232" s="102">
        <f>Table1422[[#This Row],[Monthly Fees]]</f>
        <v>0</v>
      </c>
      <c r="M232" s="93" t="str">
        <f>DoNotChange[[#This Row],[Community]]</f>
        <v xml:space="preserve">Northway Junction  </v>
      </c>
      <c r="N232" s="102">
        <f>DoNotChange[[#This Row],[Monthly_Fees]]*12</f>
        <v>0</v>
      </c>
      <c r="O232" s="93" t="str">
        <f>DoNotChange[[#This Row],[Community]]</f>
        <v xml:space="preserve">Northway Junction  </v>
      </c>
      <c r="P232" s="94" t="str">
        <f>Table1422[[#This Row],[Notes]]</f>
        <v>The water and sewer charges are unknown</v>
      </c>
      <c r="Q232" s="95"/>
      <c r="R232" s="93" t="str">
        <f>DoNotChange[[#This Row],[Community]]</f>
        <v xml:space="preserve">Northway Junction  </v>
      </c>
      <c r="S232" s="85" t="e">
        <f>IF(DoNotChange[[#This Row],[Annual_Fees]]/DoNotChange[[#This Row],[IQ1_Average]]&gt;0, DoNotChange[[#This Row],[Annual_Fees]]/DoNotChange[[#This Row],[IQ1_Average]], "Do not know fees")</f>
        <v>#DIV/0!</v>
      </c>
      <c r="T232" s="93" t="str">
        <f>DoNotChange[[#This Row],[Community]]</f>
        <v xml:space="preserve">Northway Junction  </v>
      </c>
      <c r="U232" s="85" t="str">
        <f>IF(DoNotChange[[#This Row],[Annual_Fees]]/DoNotChange[[#This Row],[IQ2_Average]]&gt;0, DoNotChange[[#This Row],[Annual_Fees]]/DoNotChange[[#This Row],[IQ2_Average]], "Do not know fees")</f>
        <v>Do not know fees</v>
      </c>
      <c r="V232" s="93" t="str">
        <f>DoNotChange[[#This Row],[Community]]</f>
        <v xml:space="preserve">Northway Junction  </v>
      </c>
      <c r="W232" s="85" t="str">
        <f>IF(DoNotChange[[#This Row],[Annual_Fees]]/DoNotChange[[#This Row],[IQ3_Average]]&gt;0,DoNotChange[[#This Row],[Annual_Fees]]/DoNotChange[[#This Row],[IQ3_Average]], "Do not know fees")</f>
        <v>Do not know fees</v>
      </c>
      <c r="X232" s="93" t="str">
        <f>DoNotChange[[#This Row],[Community]]</f>
        <v xml:space="preserve">Northway Junction  </v>
      </c>
      <c r="Y232" s="85" t="str">
        <f>IFERROR(AVERAGE(DoNotChange[[#This Row],[RI_IQ1]],DoNotChange[[#This Row],[RI_IQ2]],DoNotChange[[#This Row],[RI_IQ3]]),"ERROR")</f>
        <v>ERROR</v>
      </c>
      <c r="Z232" s="93" t="str">
        <f>DoNotChange[[#This Row],[Community]]</f>
        <v xml:space="preserve">Northway Junction  </v>
      </c>
      <c r="AA232" s="84">
        <f>IF(DoNotChange[[#This Row],[SNAP_PercentagePoints]]&gt;20%,1, IF(DoNotChange[[#This Row],[SNAP_PercentagePoints]]&lt;=10%, 3, 2))</f>
        <v>2</v>
      </c>
      <c r="AB232" s="93" t="str">
        <f>DoNotChange[[#This Row],[Community]]</f>
        <v xml:space="preserve">Northway Junction  </v>
      </c>
      <c r="AC232" s="84">
        <f>IF(DoNotChange[[#This Row],[Poverty_PercentagePoints]]&gt;20%,1, IF(DoNotChange[[#This Row],[Poverty_PercentagePoints]]&lt;=10%, 3, 2))</f>
        <v>2</v>
      </c>
      <c r="AD232" s="93" t="str">
        <f>DoNotChange[[#This Row],[Community]]</f>
        <v xml:space="preserve">Northway Junction  </v>
      </c>
      <c r="AE232" s="84">
        <f>IF(DoNotChange[[#This Row],[FTE_PercentagePoints]]&lt;=30%,1, IF(DoNotChange[[#This Row],[FTE_PercentagePoints]]&gt;50%, 3, 2))</f>
        <v>3</v>
      </c>
      <c r="AF232" s="93" t="str">
        <f>DoNotChange[[#This Row],[Community]]</f>
        <v xml:space="preserve">Northway Junction  </v>
      </c>
      <c r="AG232" s="86">
        <f>AVERAGE(DoNotChange[[#This Row],[SNAP_FCI]],DoNotChange[[#This Row],[Poverty_FCI]],DoNotChange[[#This Row],[FTE_FCI]])</f>
        <v>2.3333333333333335</v>
      </c>
      <c r="AH232" s="112"/>
      <c r="AI232" s="86">
        <f>IF(DoNotChange[[#This Row],[Village_FCI]]&gt;2.5, 0.24, IF(DoNotChange[[#This Row],[Village_FCI]]&lt;=1.5, 0.06, 0.15))</f>
        <v>0.15</v>
      </c>
      <c r="AJ232" s="86">
        <f>IF(DoNotChange[[#This Row],[Village_FCI]]&gt;2.5, 0.15, IF(DoNotChange[[#This Row],[Village_FCI]]&lt;=1.5, "FALSE", 0.06))</f>
        <v>0.06</v>
      </c>
      <c r="AK232" s="115" t="e">
        <f>(1/DoNotChange[[#This Row],[IQ1_Average]]+1/DoNotChange[[#This Row],[IQ2_Average]]+1/DoNotChange[[#This Row],[IQ3_Average]])</f>
        <v>#DIV/0!</v>
      </c>
      <c r="AL23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2" s="84" t="e">
        <f>ROUND(DoNotChange[[#This Row],[MediumBurden
Threshold_Calc]],1)</f>
        <v>#DIV/0!</v>
      </c>
      <c r="AN232" s="88" t="e">
        <f>(DoNotChange[[#This Row],[3RI_Calculation
Medium]]/DoNotChange[[#This Row],[Y = 1/IQ1+1/IQ2+1/IQ3]])/12</f>
        <v>#DIV/0!</v>
      </c>
      <c r="AO232" s="88" t="e">
        <f>DoNotChange[[#This Row],[MediumBurden
Threshold_Calc]]*12</f>
        <v>#DIV/0!</v>
      </c>
      <c r="AP232" s="137" t="e">
        <f>DoNotChange[[#This Row],[LowBurden
Annual]]/12</f>
        <v>#DIV/0!</v>
      </c>
      <c r="AQ232" s="88" t="e">
        <f>(DoNotChange[[#This Row],[3RI_Calculation
Low]]/DoNotChange[[#This Row],[Y = 1/IQ1+1/IQ2+1/IQ3]])</f>
        <v>#DIV/0!</v>
      </c>
      <c r="AR232" s="95"/>
      <c r="AS232" s="93" t="str">
        <f>Table1422[[#This Row],[Community]]</f>
        <v xml:space="preserve">Northway Junction  </v>
      </c>
      <c r="AT232" s="87" t="e">
        <f>Table1422[[#This Row],[IQ1_Average]]</f>
        <v>#DIV/0!</v>
      </c>
      <c r="AU232" s="93" t="str">
        <f>DoNotChange[[#This Row],[Community]]</f>
        <v xml:space="preserve">Northway Junction  </v>
      </c>
      <c r="AV232" s="96">
        <f>Table1422[[#This Row],[IQ2_Average]]</f>
        <v>51500</v>
      </c>
      <c r="AW232" s="93" t="str">
        <f>DoNotChange[[#This Row],[Community]]</f>
        <v xml:space="preserve">Northway Junction  </v>
      </c>
      <c r="AX232" s="97">
        <f>Table1422[[#This Row],[IQ3_Average]]</f>
        <v>63167</v>
      </c>
      <c r="AY232" s="93" t="str">
        <f>DoNotChange[[#This Row],[Community]]</f>
        <v xml:space="preserve">Northway Junction  </v>
      </c>
      <c r="AZ232" s="89">
        <f>Table1422[[#This Row],[SNAP_Average 
(Percentage Points)]]/100</f>
        <v>0.154</v>
      </c>
      <c r="BA232" s="98" t="str">
        <f>DoNotChange[[#This Row],[Community]]</f>
        <v xml:space="preserve">Northway Junction  </v>
      </c>
      <c r="BB232" s="89">
        <f>Table1422[[#This Row],[Poverty_Average
(Percentage Points)]]/100</f>
        <v>0.154</v>
      </c>
      <c r="BC232" s="98" t="str">
        <f>DoNotChange[[#This Row],[Community]]</f>
        <v xml:space="preserve">Northway Junction  </v>
      </c>
      <c r="BD232" s="89">
        <f>Table1422[[#This Row],[Full Time Employment_Average
(Percentage Points)]]/100</f>
        <v>0.64700000000000002</v>
      </c>
    </row>
    <row r="233" spans="1:56" s="99" customFormat="1" x14ac:dyDescent="0.25">
      <c r="A233" s="93" t="str">
        <f>DoNotChange[[#This Row],[Community]]</f>
        <v xml:space="preserve">Northway Village  </v>
      </c>
      <c r="B23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3" s="93" t="str">
        <f>DoNotChange[[#This Row],[Community]]</f>
        <v xml:space="preserve">Northway Village  </v>
      </c>
      <c r="D233" s="109" t="str">
        <f>IFERROR(DoNotChange[[#This Row],[Medium Burden Threshold]],"Cannot Calculate")</f>
        <v>Cannot Calculate</v>
      </c>
      <c r="E233" s="118" t="str">
        <f>DoNotChange[[#This Row],[Community]]</f>
        <v xml:space="preserve">Northway Village  </v>
      </c>
      <c r="F233" s="109" t="str">
        <f>IFERROR(DoNotChange[[#This Row],[MediumBurden
Annual]], "Cannot Calculate")</f>
        <v>Cannot Calculate</v>
      </c>
      <c r="G233" s="93" t="str">
        <f>DoNotChange[[#This Row],[Community]]</f>
        <v xml:space="preserve">Northway Village  </v>
      </c>
      <c r="H233" s="140" t="str">
        <f>IFERROR(DoNotChange[[#This Row],[LowBurden
Threshold]],"Any fee will be at least a medium burden")</f>
        <v>Any fee will be at least a medium burden</v>
      </c>
      <c r="I233" s="118" t="str">
        <f>DoNotChange[[#This Row],[Community]]</f>
        <v xml:space="preserve">Northway Village  </v>
      </c>
      <c r="J233" s="109" t="str">
        <f>IFERROR(DoNotChange[[#This Row],[LowBurden
Annual]], "Any fee will be at least a medium burden")</f>
        <v>Any fee will be at least a medium burden</v>
      </c>
      <c r="K233" s="93" t="str">
        <f>DoNotChange[[#This Row],[Community]]</f>
        <v xml:space="preserve">Northway Village  </v>
      </c>
      <c r="L233" s="102">
        <f>Table1422[[#This Row],[Monthly Fees]]</f>
        <v>0</v>
      </c>
      <c r="M233" s="93" t="str">
        <f>DoNotChange[[#This Row],[Community]]</f>
        <v xml:space="preserve">Northway Village  </v>
      </c>
      <c r="N233" s="102">
        <f>DoNotChange[[#This Row],[Monthly_Fees]]*12</f>
        <v>0</v>
      </c>
      <c r="O233" s="93" t="str">
        <f>DoNotChange[[#This Row],[Community]]</f>
        <v xml:space="preserve">Northway Village  </v>
      </c>
      <c r="P233" s="94" t="str">
        <f>Table1422[[#This Row],[Notes]]</f>
        <v>The water and sewer charges are unknown</v>
      </c>
      <c r="Q233" s="95"/>
      <c r="R233" s="93" t="str">
        <f>DoNotChange[[#This Row],[Community]]</f>
        <v xml:space="preserve">Northway Village  </v>
      </c>
      <c r="S233" s="85" t="e">
        <f>IF(DoNotChange[[#This Row],[Annual_Fees]]/DoNotChange[[#This Row],[IQ1_Average]]&gt;0, DoNotChange[[#This Row],[Annual_Fees]]/DoNotChange[[#This Row],[IQ1_Average]], "Do not know fees")</f>
        <v>#DIV/0!</v>
      </c>
      <c r="T233" s="93" t="str">
        <f>DoNotChange[[#This Row],[Community]]</f>
        <v xml:space="preserve">Northway Village  </v>
      </c>
      <c r="U233" s="85" t="str">
        <f>IF(DoNotChange[[#This Row],[Annual_Fees]]/DoNotChange[[#This Row],[IQ2_Average]]&gt;0, DoNotChange[[#This Row],[Annual_Fees]]/DoNotChange[[#This Row],[IQ2_Average]], "Do not know fees")</f>
        <v>Do not know fees</v>
      </c>
      <c r="V233" s="93" t="str">
        <f>DoNotChange[[#This Row],[Community]]</f>
        <v xml:space="preserve">Northway Village  </v>
      </c>
      <c r="W233" s="85" t="str">
        <f>IF(DoNotChange[[#This Row],[Annual_Fees]]/DoNotChange[[#This Row],[IQ3_Average]]&gt;0,DoNotChange[[#This Row],[Annual_Fees]]/DoNotChange[[#This Row],[IQ3_Average]], "Do not know fees")</f>
        <v>Do not know fees</v>
      </c>
      <c r="X233" s="93" t="str">
        <f>DoNotChange[[#This Row],[Community]]</f>
        <v xml:space="preserve">Northway Village  </v>
      </c>
      <c r="Y233" s="85" t="str">
        <f>IFERROR(AVERAGE(DoNotChange[[#This Row],[RI_IQ1]],DoNotChange[[#This Row],[RI_IQ2]],DoNotChange[[#This Row],[RI_IQ3]]),"ERROR")</f>
        <v>ERROR</v>
      </c>
      <c r="Z233" s="93" t="str">
        <f>DoNotChange[[#This Row],[Community]]</f>
        <v xml:space="preserve">Northway Village  </v>
      </c>
      <c r="AA233" s="84">
        <f>IF(DoNotChange[[#This Row],[SNAP_PercentagePoints]]&gt;20%,1, IF(DoNotChange[[#This Row],[SNAP_PercentagePoints]]&lt;=10%, 3, 2))</f>
        <v>1</v>
      </c>
      <c r="AB233" s="93" t="str">
        <f>DoNotChange[[#This Row],[Community]]</f>
        <v xml:space="preserve">Northway Village  </v>
      </c>
      <c r="AC233" s="84">
        <f>IF(DoNotChange[[#This Row],[Poverty_PercentagePoints]]&gt;20%,1, IF(DoNotChange[[#This Row],[Poverty_PercentagePoints]]&lt;=10%, 3, 2))</f>
        <v>1</v>
      </c>
      <c r="AD233" s="93" t="str">
        <f>DoNotChange[[#This Row],[Community]]</f>
        <v xml:space="preserve">Northway Village  </v>
      </c>
      <c r="AE233" s="84">
        <f>IF(DoNotChange[[#This Row],[FTE_PercentagePoints]]&lt;=30%,1, IF(DoNotChange[[#This Row],[FTE_PercentagePoints]]&gt;50%, 3, 2))</f>
        <v>1</v>
      </c>
      <c r="AF233" s="93" t="str">
        <f>DoNotChange[[#This Row],[Community]]</f>
        <v xml:space="preserve">Northway Village  </v>
      </c>
      <c r="AG233" s="86">
        <f>AVERAGE(DoNotChange[[#This Row],[SNAP_FCI]],DoNotChange[[#This Row],[Poverty_FCI]],DoNotChange[[#This Row],[FTE_FCI]])</f>
        <v>1</v>
      </c>
      <c r="AH233" s="112"/>
      <c r="AI233" s="86">
        <f>IF(DoNotChange[[#This Row],[Village_FCI]]&gt;2.5, 0.24, IF(DoNotChange[[#This Row],[Village_FCI]]&lt;=1.5, 0.06, 0.15))</f>
        <v>0.06</v>
      </c>
      <c r="AJ233" s="86" t="str">
        <f>IF(DoNotChange[[#This Row],[Village_FCI]]&gt;2.5, 0.15, IF(DoNotChange[[#This Row],[Village_FCI]]&lt;=1.5, "FALSE", 0.06))</f>
        <v>FALSE</v>
      </c>
      <c r="AK233" s="115" t="e">
        <f>(1/DoNotChange[[#This Row],[IQ1_Average]]+1/DoNotChange[[#This Row],[IQ2_Average]]+1/DoNotChange[[#This Row],[IQ3_Average]])</f>
        <v>#DIV/0!</v>
      </c>
      <c r="AL23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3" s="84" t="e">
        <f>ROUND(DoNotChange[[#This Row],[MediumBurden
Threshold_Calc]],1)</f>
        <v>#DIV/0!</v>
      </c>
      <c r="AN233" s="88" t="e">
        <f>(DoNotChange[[#This Row],[3RI_Calculation
Medium]]/DoNotChange[[#This Row],[Y = 1/IQ1+1/IQ2+1/IQ3]])/12</f>
        <v>#DIV/0!</v>
      </c>
      <c r="AO233" s="88" t="e">
        <f>DoNotChange[[#This Row],[MediumBurden
Threshold_Calc]]*12</f>
        <v>#DIV/0!</v>
      </c>
      <c r="AP233" s="137" t="e">
        <f>DoNotChange[[#This Row],[LowBurden
Annual]]/12</f>
        <v>#VALUE!</v>
      </c>
      <c r="AQ233" s="88" t="e">
        <f>(DoNotChange[[#This Row],[3RI_Calculation
Low]]/DoNotChange[[#This Row],[Y = 1/IQ1+1/IQ2+1/IQ3]])</f>
        <v>#VALUE!</v>
      </c>
      <c r="AR233" s="95"/>
      <c r="AS233" s="93" t="str">
        <f>Table1422[[#This Row],[Community]]</f>
        <v xml:space="preserve">Northway Village  </v>
      </c>
      <c r="AT233" s="87" t="e">
        <f>Table1422[[#This Row],[IQ1_Average]]</f>
        <v>#DIV/0!</v>
      </c>
      <c r="AU233" s="93" t="str">
        <f>DoNotChange[[#This Row],[Community]]</f>
        <v xml:space="preserve">Northway Village  </v>
      </c>
      <c r="AV233" s="96">
        <f>Table1422[[#This Row],[IQ2_Average]]</f>
        <v>12500</v>
      </c>
      <c r="AW233" s="93" t="str">
        <f>DoNotChange[[#This Row],[Community]]</f>
        <v xml:space="preserve">Northway Village  </v>
      </c>
      <c r="AX233" s="97">
        <f>Table1422[[#This Row],[IQ3_Average]]</f>
        <v>18750</v>
      </c>
      <c r="AY233" s="93" t="str">
        <f>DoNotChange[[#This Row],[Community]]</f>
        <v xml:space="preserve">Northway Village  </v>
      </c>
      <c r="AZ233" s="89">
        <f>Table1422[[#This Row],[SNAP_Average 
(Percentage Points)]]/100</f>
        <v>0.6</v>
      </c>
      <c r="BA233" s="98" t="str">
        <f>DoNotChange[[#This Row],[Community]]</f>
        <v xml:space="preserve">Northway Village  </v>
      </c>
      <c r="BB233" s="89">
        <f>Table1422[[#This Row],[Poverty_Average
(Percentage Points)]]/100</f>
        <v>0.56000000000000005</v>
      </c>
      <c r="BC233" s="98" t="str">
        <f>DoNotChange[[#This Row],[Community]]</f>
        <v xml:space="preserve">Northway Village  </v>
      </c>
      <c r="BD233" s="89">
        <f>Table1422[[#This Row],[Full Time Employment_Average
(Percentage Points)]]/100</f>
        <v>4.8000000000000001E-2</v>
      </c>
    </row>
    <row r="234" spans="1:56" s="99" customFormat="1" x14ac:dyDescent="0.25">
      <c r="A234" s="93" t="str">
        <f>DoNotChange[[#This Row],[Community]]</f>
        <v xml:space="preserve">Nuiqsut </v>
      </c>
      <c r="B23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4" s="93" t="str">
        <f>DoNotChange[[#This Row],[Community]]</f>
        <v xml:space="preserve">Nuiqsut </v>
      </c>
      <c r="D234" s="109">
        <f>IFERROR(DoNotChange[[#This Row],[Medium Burden Threshold]],"Cannot Calculate")</f>
        <v>220.5</v>
      </c>
      <c r="E234" s="118" t="str">
        <f>DoNotChange[[#This Row],[Community]]</f>
        <v xml:space="preserve">Nuiqsut </v>
      </c>
      <c r="F234" s="109">
        <f>IFERROR(DoNotChange[[#This Row],[MediumBurden
Annual]], "Cannot Calculate")</f>
        <v>2645.7233099981827</v>
      </c>
      <c r="G234" s="93" t="str">
        <f>DoNotChange[[#This Row],[Community]]</f>
        <v xml:space="preserve">Nuiqsut </v>
      </c>
      <c r="H234" s="140">
        <f>IFERROR(DoNotChange[[#This Row],[LowBurden
Threshold]],"Any fee will be at least a medium burden")</f>
        <v>88.19077699993943</v>
      </c>
      <c r="I234" s="118" t="str">
        <f>DoNotChange[[#This Row],[Community]]</f>
        <v xml:space="preserve">Nuiqsut </v>
      </c>
      <c r="J234" s="109">
        <f>IFERROR(DoNotChange[[#This Row],[LowBurden
Annual]], "Any fee will be at least a medium burden")</f>
        <v>1058.2893239992732</v>
      </c>
      <c r="K234" s="93" t="str">
        <f>DoNotChange[[#This Row],[Community]]</f>
        <v xml:space="preserve">Nuiqsut </v>
      </c>
      <c r="L234" s="102">
        <f>Table1422[[#This Row],[Monthly Fees]]</f>
        <v>0</v>
      </c>
      <c r="M234" s="93" t="str">
        <f>DoNotChange[[#This Row],[Community]]</f>
        <v xml:space="preserve">Nuiqsut </v>
      </c>
      <c r="N234" s="102">
        <f>DoNotChange[[#This Row],[Monthly_Fees]]*12</f>
        <v>0</v>
      </c>
      <c r="O234" s="93" t="str">
        <f>DoNotChange[[#This Row],[Community]]</f>
        <v xml:space="preserve">Nuiqsut </v>
      </c>
      <c r="P234" s="94" t="str">
        <f>Table1422[[#This Row],[Notes]]</f>
        <v>The water and sewer charges are unknown</v>
      </c>
      <c r="Q234" s="95"/>
      <c r="R234" s="93" t="str">
        <f>DoNotChange[[#This Row],[Community]]</f>
        <v xml:space="preserve">Nuiqsut </v>
      </c>
      <c r="S234" s="85" t="str">
        <f>IF(DoNotChange[[#This Row],[Annual_Fees]]/DoNotChange[[#This Row],[IQ1_Average]]&gt;0, DoNotChange[[#This Row],[Annual_Fees]]/DoNotChange[[#This Row],[IQ1_Average]], "Do not know fees")</f>
        <v>Do not know fees</v>
      </c>
      <c r="T234" s="93" t="str">
        <f>DoNotChange[[#This Row],[Community]]</f>
        <v xml:space="preserve">Nuiqsut </v>
      </c>
      <c r="U234" s="85" t="str">
        <f>IF(DoNotChange[[#This Row],[Annual_Fees]]/DoNotChange[[#This Row],[IQ2_Average]]&gt;0, DoNotChange[[#This Row],[Annual_Fees]]/DoNotChange[[#This Row],[IQ2_Average]], "Do not know fees")</f>
        <v>Do not know fees</v>
      </c>
      <c r="V234" s="93" t="str">
        <f>DoNotChange[[#This Row],[Community]]</f>
        <v xml:space="preserve">Nuiqsut </v>
      </c>
      <c r="W234" s="85" t="str">
        <f>IF(DoNotChange[[#This Row],[Annual_Fees]]/DoNotChange[[#This Row],[IQ3_Average]]&gt;0,DoNotChange[[#This Row],[Annual_Fees]]/DoNotChange[[#This Row],[IQ3_Average]], "Do not know fees")</f>
        <v>Do not know fees</v>
      </c>
      <c r="X234" s="93" t="str">
        <f>DoNotChange[[#This Row],[Community]]</f>
        <v xml:space="preserve">Nuiqsut </v>
      </c>
      <c r="Y234" s="85" t="str">
        <f>IFERROR(AVERAGE(DoNotChange[[#This Row],[RI_IQ1]],DoNotChange[[#This Row],[RI_IQ2]],DoNotChange[[#This Row],[RI_IQ3]]),"ERROR")</f>
        <v>ERROR</v>
      </c>
      <c r="Z234" s="93" t="str">
        <f>DoNotChange[[#This Row],[Community]]</f>
        <v xml:space="preserve">Nuiqsut </v>
      </c>
      <c r="AA234" s="84">
        <f>IF(DoNotChange[[#This Row],[SNAP_PercentagePoints]]&gt;20%,1, IF(DoNotChange[[#This Row],[SNAP_PercentagePoints]]&lt;=10%, 3, 2))</f>
        <v>1</v>
      </c>
      <c r="AB234" s="93" t="str">
        <f>DoNotChange[[#This Row],[Community]]</f>
        <v xml:space="preserve">Nuiqsut </v>
      </c>
      <c r="AC234" s="84">
        <f>IF(DoNotChange[[#This Row],[Poverty_PercentagePoints]]&gt;20%,1, IF(DoNotChange[[#This Row],[Poverty_PercentagePoints]]&lt;=10%, 3, 2))</f>
        <v>2</v>
      </c>
      <c r="AD234" s="93" t="str">
        <f>DoNotChange[[#This Row],[Community]]</f>
        <v xml:space="preserve">Nuiqsut </v>
      </c>
      <c r="AE234" s="84">
        <f>IF(DoNotChange[[#This Row],[FTE_PercentagePoints]]&lt;=30%,1, IF(DoNotChange[[#This Row],[FTE_PercentagePoints]]&gt;50%, 3, 2))</f>
        <v>2</v>
      </c>
      <c r="AF234" s="93" t="str">
        <f>DoNotChange[[#This Row],[Community]]</f>
        <v xml:space="preserve">Nuiqsut </v>
      </c>
      <c r="AG234" s="86">
        <f>AVERAGE(DoNotChange[[#This Row],[SNAP_FCI]],DoNotChange[[#This Row],[Poverty_FCI]],DoNotChange[[#This Row],[FTE_FCI]])</f>
        <v>1.6666666666666667</v>
      </c>
      <c r="AH234" s="112"/>
      <c r="AI234" s="86">
        <f>IF(DoNotChange[[#This Row],[Village_FCI]]&gt;2.5, 0.24, IF(DoNotChange[[#This Row],[Village_FCI]]&lt;=1.5, 0.06, 0.15))</f>
        <v>0.15</v>
      </c>
      <c r="AJ234" s="86">
        <f>IF(DoNotChange[[#This Row],[Village_FCI]]&gt;2.5, 0.15, IF(DoNotChange[[#This Row],[Village_FCI]]&lt;=1.5, "FALSE", 0.06))</f>
        <v>0.06</v>
      </c>
      <c r="AK234" s="115">
        <f>(1/DoNotChange[[#This Row],[IQ1_Average]]+1/DoNotChange[[#This Row],[IQ2_Average]]+1/DoNotChange[[#This Row],[IQ3_Average]])</f>
        <v>5.6695270980586032E-5</v>
      </c>
      <c r="AL23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4" s="84">
        <f>ROUND(DoNotChange[[#This Row],[MediumBurden
Threshold_Calc]],1)</f>
        <v>220.5</v>
      </c>
      <c r="AN234" s="88">
        <f>(DoNotChange[[#This Row],[3RI_Calculation
Medium]]/DoNotChange[[#This Row],[Y = 1/IQ1+1/IQ2+1/IQ3]])/12</f>
        <v>220.47694249984855</v>
      </c>
      <c r="AO234" s="88">
        <f>DoNotChange[[#This Row],[MediumBurden
Threshold_Calc]]*12</f>
        <v>2645.7233099981827</v>
      </c>
      <c r="AP234" s="137">
        <f>DoNotChange[[#This Row],[LowBurden
Annual]]/12</f>
        <v>88.19077699993943</v>
      </c>
      <c r="AQ234" s="88">
        <f>(DoNotChange[[#This Row],[3RI_Calculation
Low]]/DoNotChange[[#This Row],[Y = 1/IQ1+1/IQ2+1/IQ3]])</f>
        <v>1058.2893239992732</v>
      </c>
      <c r="AR234" s="95"/>
      <c r="AS234" s="93" t="str">
        <f>Table1422[[#This Row],[Community]]</f>
        <v xml:space="preserve">Nuiqsut </v>
      </c>
      <c r="AT234" s="87">
        <f>Table1422[[#This Row],[IQ1_Average]]</f>
        <v>36097.199999999997</v>
      </c>
      <c r="AU234" s="93" t="str">
        <f>DoNotChange[[#This Row],[Community]]</f>
        <v xml:space="preserve">Nuiqsut </v>
      </c>
      <c r="AV234" s="96">
        <f>Table1422[[#This Row],[IQ2_Average]]</f>
        <v>60520</v>
      </c>
      <c r="AW234" s="93" t="str">
        <f>DoNotChange[[#This Row],[Community]]</f>
        <v xml:space="preserve">Nuiqsut </v>
      </c>
      <c r="AX234" s="97">
        <f>Table1422[[#This Row],[IQ3_Average]]</f>
        <v>80200</v>
      </c>
      <c r="AY234" s="93" t="str">
        <f>DoNotChange[[#This Row],[Community]]</f>
        <v xml:space="preserve">Nuiqsut </v>
      </c>
      <c r="AZ234" s="89">
        <f>Table1422[[#This Row],[SNAP_Average 
(Percentage Points)]]/100</f>
        <v>0.35200000000000004</v>
      </c>
      <c r="BA234" s="98" t="str">
        <f>DoNotChange[[#This Row],[Community]]</f>
        <v xml:space="preserve">Nuiqsut </v>
      </c>
      <c r="BB234" s="89">
        <f>Table1422[[#This Row],[Poverty_Average
(Percentage Points)]]/100</f>
        <v>0.11080000000000002</v>
      </c>
      <c r="BC234" s="98" t="str">
        <f>DoNotChange[[#This Row],[Community]]</f>
        <v xml:space="preserve">Nuiqsut </v>
      </c>
      <c r="BD234" s="89">
        <f>Table1422[[#This Row],[Full Time Employment_Average
(Percentage Points)]]/100</f>
        <v>0.42540000000000006</v>
      </c>
    </row>
    <row r="235" spans="1:56" s="99" customFormat="1" x14ac:dyDescent="0.25">
      <c r="A235" s="93" t="str">
        <f>DoNotChange[[#This Row],[Community]]</f>
        <v xml:space="preserve">Nulato </v>
      </c>
      <c r="B23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5" s="93" t="str">
        <f>DoNotChange[[#This Row],[Community]]</f>
        <v xml:space="preserve">Nulato </v>
      </c>
      <c r="D235" s="109">
        <f>IFERROR(DoNotChange[[#This Row],[Medium Burden Threshold]],"Cannot Calculate")</f>
        <v>65.900000000000006</v>
      </c>
      <c r="E235" s="118" t="str">
        <f>DoNotChange[[#This Row],[Community]]</f>
        <v xml:space="preserve">Nulato </v>
      </c>
      <c r="F235" s="109">
        <f>IFERROR(DoNotChange[[#This Row],[MediumBurden
Annual]], "Cannot Calculate")</f>
        <v>790.58407507885033</v>
      </c>
      <c r="G235" s="93" t="str">
        <f>DoNotChange[[#This Row],[Community]]</f>
        <v xml:space="preserve">Nulato </v>
      </c>
      <c r="H235" s="140" t="str">
        <f>IFERROR(DoNotChange[[#This Row],[LowBurden
Threshold]],"Any fee will be at least a medium burden")</f>
        <v>Any fee will be at least a medium burden</v>
      </c>
      <c r="I235" s="118" t="str">
        <f>DoNotChange[[#This Row],[Community]]</f>
        <v xml:space="preserve">Nulato </v>
      </c>
      <c r="J235" s="109" t="str">
        <f>IFERROR(DoNotChange[[#This Row],[LowBurden
Annual]], "Any fee will be at least a medium burden")</f>
        <v>Any fee will be at least a medium burden</v>
      </c>
      <c r="K235" s="93" t="str">
        <f>DoNotChange[[#This Row],[Community]]</f>
        <v xml:space="preserve">Nulato </v>
      </c>
      <c r="L235" s="102">
        <f>Table1422[[#This Row],[Monthly Fees]]</f>
        <v>110</v>
      </c>
      <c r="M235" s="93" t="str">
        <f>DoNotChange[[#This Row],[Community]]</f>
        <v xml:space="preserve">Nulato </v>
      </c>
      <c r="N235" s="102">
        <f>DoNotChange[[#This Row],[Monthly_Fees]]*12</f>
        <v>1320</v>
      </c>
      <c r="O235" s="93" t="str">
        <f>DoNotChange[[#This Row],[Community]]</f>
        <v xml:space="preserve">Nulato </v>
      </c>
      <c r="P235" s="94" t="str">
        <f>Table1422[[#This Row],[Notes]]</f>
        <v>Plus 4% sales tax is the reported user fee for this community for combined water and sewer.</v>
      </c>
      <c r="Q235" s="95"/>
      <c r="R235" s="93" t="str">
        <f>DoNotChange[[#This Row],[Community]]</f>
        <v xml:space="preserve">Nulato </v>
      </c>
      <c r="S235" s="85">
        <f>IF(DoNotChange[[#This Row],[Annual_Fees]]/DoNotChange[[#This Row],[IQ1_Average]]&gt;0, DoNotChange[[#This Row],[Annual_Fees]]/DoNotChange[[#This Row],[IQ1_Average]], "Do not know fees")</f>
        <v>4.9483052054671274E-2</v>
      </c>
      <c r="T235" s="93" t="str">
        <f>DoNotChange[[#This Row],[Community]]</f>
        <v xml:space="preserve">Nulato </v>
      </c>
      <c r="U235" s="85">
        <f>IF(DoNotChange[[#This Row],[Annual_Fees]]/DoNotChange[[#This Row],[IQ2_Average]]&gt;0, DoNotChange[[#This Row],[Annual_Fees]]/DoNotChange[[#This Row],[IQ2_Average]], "Do not know fees")</f>
        <v>2.7748464374755626E-2</v>
      </c>
      <c r="V235" s="93" t="str">
        <f>DoNotChange[[#This Row],[Community]]</f>
        <v xml:space="preserve">Nulato </v>
      </c>
      <c r="W235" s="85">
        <f>IF(DoNotChange[[#This Row],[Annual_Fees]]/DoNotChange[[#This Row],[IQ3_Average]]&gt;0,DoNotChange[[#This Row],[Annual_Fees]]/DoNotChange[[#This Row],[IQ3_Average]], "Do not know fees")</f>
        <v>2.2947582159297944E-2</v>
      </c>
      <c r="X235" s="93" t="str">
        <f>DoNotChange[[#This Row],[Community]]</f>
        <v xml:space="preserve">Nulato </v>
      </c>
      <c r="Y235" s="85">
        <f>IFERROR(AVERAGE(DoNotChange[[#This Row],[RI_IQ1]],DoNotChange[[#This Row],[RI_IQ2]],DoNotChange[[#This Row],[RI_IQ3]]),"ERROR")</f>
        <v>3.3393032862908283E-2</v>
      </c>
      <c r="Z235" s="93" t="str">
        <f>DoNotChange[[#This Row],[Community]]</f>
        <v xml:space="preserve">Nulato </v>
      </c>
      <c r="AA235" s="84">
        <f>IF(DoNotChange[[#This Row],[SNAP_PercentagePoints]]&gt;20%,1, IF(DoNotChange[[#This Row],[SNAP_PercentagePoints]]&lt;=10%, 3, 2))</f>
        <v>1</v>
      </c>
      <c r="AB235" s="93" t="str">
        <f>DoNotChange[[#This Row],[Community]]</f>
        <v xml:space="preserve">Nulato </v>
      </c>
      <c r="AC235" s="84">
        <f>IF(DoNotChange[[#This Row],[Poverty_PercentagePoints]]&gt;20%,1, IF(DoNotChange[[#This Row],[Poverty_PercentagePoints]]&lt;=10%, 3, 2))</f>
        <v>1</v>
      </c>
      <c r="AD235" s="93" t="str">
        <f>DoNotChange[[#This Row],[Community]]</f>
        <v xml:space="preserve">Nulato </v>
      </c>
      <c r="AE235" s="84">
        <f>IF(DoNotChange[[#This Row],[FTE_PercentagePoints]]&lt;=30%,1, IF(DoNotChange[[#This Row],[FTE_PercentagePoints]]&gt;50%, 3, 2))</f>
        <v>2</v>
      </c>
      <c r="AF235" s="93" t="str">
        <f>DoNotChange[[#This Row],[Community]]</f>
        <v xml:space="preserve">Nulato </v>
      </c>
      <c r="AG235" s="86">
        <f>AVERAGE(DoNotChange[[#This Row],[SNAP_FCI]],DoNotChange[[#This Row],[Poverty_FCI]],DoNotChange[[#This Row],[FTE_FCI]])</f>
        <v>1.3333333333333333</v>
      </c>
      <c r="AH235" s="112"/>
      <c r="AI235" s="86">
        <f>IF(DoNotChange[[#This Row],[Village_FCI]]&gt;2.5, 0.24, IF(DoNotChange[[#This Row],[Village_FCI]]&lt;=1.5, 0.06, 0.15))</f>
        <v>0.06</v>
      </c>
      <c r="AJ235" s="86" t="str">
        <f>IF(DoNotChange[[#This Row],[Village_FCI]]&gt;2.5, 0.15, IF(DoNotChange[[#This Row],[Village_FCI]]&lt;=1.5, "FALSE", 0.06))</f>
        <v>FALSE</v>
      </c>
      <c r="AK235" s="115">
        <f>(1/DoNotChange[[#This Row],[IQ1_Average]]+1/DoNotChange[[#This Row],[IQ2_Average]]+1/DoNotChange[[#This Row],[IQ3_Average]])</f>
        <v>7.5893256506609735E-5</v>
      </c>
      <c r="AL23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5" s="84">
        <f>ROUND(DoNotChange[[#This Row],[MediumBurden
Threshold_Calc]],1)</f>
        <v>65.900000000000006</v>
      </c>
      <c r="AN235" s="88">
        <f>(DoNotChange[[#This Row],[3RI_Calculation
Medium]]/DoNotChange[[#This Row],[Y = 1/IQ1+1/IQ2+1/IQ3]])/12</f>
        <v>65.882006256570861</v>
      </c>
      <c r="AO235" s="88">
        <f>DoNotChange[[#This Row],[MediumBurden
Threshold_Calc]]*12</f>
        <v>790.58407507885033</v>
      </c>
      <c r="AP235" s="137" t="e">
        <f>DoNotChange[[#This Row],[LowBurden
Annual]]/12</f>
        <v>#VALUE!</v>
      </c>
      <c r="AQ235" s="88" t="e">
        <f>(DoNotChange[[#This Row],[3RI_Calculation
Low]]/DoNotChange[[#This Row],[Y = 1/IQ1+1/IQ2+1/IQ3]])</f>
        <v>#VALUE!</v>
      </c>
      <c r="AR235" s="95"/>
      <c r="AS235" s="93" t="str">
        <f>Table1422[[#This Row],[Community]]</f>
        <v xml:space="preserve">Nulato </v>
      </c>
      <c r="AT235" s="87">
        <f>Table1422[[#This Row],[IQ1_Average]]</f>
        <v>26675.8</v>
      </c>
      <c r="AU235" s="93" t="str">
        <f>DoNotChange[[#This Row],[Community]]</f>
        <v xml:space="preserve">Nulato </v>
      </c>
      <c r="AV235" s="96">
        <f>Table1422[[#This Row],[IQ2_Average]]</f>
        <v>47570.2</v>
      </c>
      <c r="AW235" s="93" t="str">
        <f>DoNotChange[[#This Row],[Community]]</f>
        <v xml:space="preserve">Nulato </v>
      </c>
      <c r="AX235" s="97">
        <f>Table1422[[#This Row],[IQ3_Average]]</f>
        <v>57522.400000000001</v>
      </c>
      <c r="AY235" s="93" t="str">
        <f>DoNotChange[[#This Row],[Community]]</f>
        <v xml:space="preserve">Nulato </v>
      </c>
      <c r="AZ235" s="89">
        <f>Table1422[[#This Row],[SNAP_Average 
(Percentage Points)]]/100</f>
        <v>0.26300000000000001</v>
      </c>
      <c r="BA235" s="98" t="str">
        <f>DoNotChange[[#This Row],[Community]]</f>
        <v xml:space="preserve">Nulato </v>
      </c>
      <c r="BB235" s="89">
        <f>Table1422[[#This Row],[Poverty_Average
(Percentage Points)]]/100</f>
        <v>0.34239999999999993</v>
      </c>
      <c r="BC235" s="98" t="str">
        <f>DoNotChange[[#This Row],[Community]]</f>
        <v xml:space="preserve">Nulato </v>
      </c>
      <c r="BD235" s="89">
        <f>Table1422[[#This Row],[Full Time Employment_Average
(Percentage Points)]]/100</f>
        <v>0.42820000000000008</v>
      </c>
    </row>
    <row r="236" spans="1:56" s="99" customFormat="1" x14ac:dyDescent="0.25">
      <c r="A236" s="93" t="str">
        <f>DoNotChange[[#This Row],[Community]]</f>
        <v xml:space="preserve">Nunam Iqua </v>
      </c>
      <c r="B23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6" s="93" t="str">
        <f>DoNotChange[[#This Row],[Community]]</f>
        <v xml:space="preserve">Nunam Iqua </v>
      </c>
      <c r="D236" s="109">
        <f>IFERROR(DoNotChange[[#This Row],[Medium Burden Threshold]],"Cannot Calculate")</f>
        <v>41.2</v>
      </c>
      <c r="E236" s="118" t="str">
        <f>DoNotChange[[#This Row],[Community]]</f>
        <v xml:space="preserve">Nunam Iqua </v>
      </c>
      <c r="F236" s="109">
        <f>IFERROR(DoNotChange[[#This Row],[MediumBurden
Annual]], "Cannot Calculate")</f>
        <v>494.71982291904976</v>
      </c>
      <c r="G236" s="93" t="str">
        <f>DoNotChange[[#This Row],[Community]]</f>
        <v xml:space="preserve">Nunam Iqua </v>
      </c>
      <c r="H236" s="140" t="str">
        <f>IFERROR(DoNotChange[[#This Row],[LowBurden
Threshold]],"Any fee will be at least a medium burden")</f>
        <v>Any fee will be at least a medium burden</v>
      </c>
      <c r="I236" s="118" t="str">
        <f>DoNotChange[[#This Row],[Community]]</f>
        <v xml:space="preserve">Nunam Iqua </v>
      </c>
      <c r="J236" s="109" t="str">
        <f>IFERROR(DoNotChange[[#This Row],[LowBurden
Annual]], "Any fee will be at least a medium burden")</f>
        <v>Any fee will be at least a medium burden</v>
      </c>
      <c r="K236" s="93" t="str">
        <f>DoNotChange[[#This Row],[Community]]</f>
        <v xml:space="preserve">Nunam Iqua </v>
      </c>
      <c r="L236" s="102">
        <f>Table1422[[#This Row],[Monthly Fees]]</f>
        <v>0</v>
      </c>
      <c r="M236" s="93" t="str">
        <f>DoNotChange[[#This Row],[Community]]</f>
        <v xml:space="preserve">Nunam Iqua </v>
      </c>
      <c r="N236" s="102">
        <f>DoNotChange[[#This Row],[Monthly_Fees]]*12</f>
        <v>0</v>
      </c>
      <c r="O236" s="93" t="str">
        <f>DoNotChange[[#This Row],[Community]]</f>
        <v xml:space="preserve">Nunam Iqua </v>
      </c>
      <c r="P236" s="94" t="str">
        <f>Table1422[[#This Row],[Notes]]</f>
        <v>Metered residential rate varies with use. $60-$80 is the reported average for combined water and sewer services. Base rate of $82.50. If you want to evaluate a proposed fee or a different fee, please enter the user fee.</v>
      </c>
      <c r="Q236" s="95"/>
      <c r="R236" s="93" t="str">
        <f>DoNotChange[[#This Row],[Community]]</f>
        <v xml:space="preserve">Nunam Iqua </v>
      </c>
      <c r="S236" s="85" t="str">
        <f>IF(DoNotChange[[#This Row],[Annual_Fees]]/DoNotChange[[#This Row],[IQ1_Average]]&gt;0, DoNotChange[[#This Row],[Annual_Fees]]/DoNotChange[[#This Row],[IQ1_Average]], "Do not know fees")</f>
        <v>Do not know fees</v>
      </c>
      <c r="T236" s="93" t="str">
        <f>DoNotChange[[#This Row],[Community]]</f>
        <v xml:space="preserve">Nunam Iqua </v>
      </c>
      <c r="U236" s="85" t="str">
        <f>IF(DoNotChange[[#This Row],[Annual_Fees]]/DoNotChange[[#This Row],[IQ2_Average]]&gt;0, DoNotChange[[#This Row],[Annual_Fees]]/DoNotChange[[#This Row],[IQ2_Average]], "Do not know fees")</f>
        <v>Do not know fees</v>
      </c>
      <c r="V236" s="93" t="str">
        <f>DoNotChange[[#This Row],[Community]]</f>
        <v xml:space="preserve">Nunam Iqua </v>
      </c>
      <c r="W236" s="85" t="str">
        <f>IF(DoNotChange[[#This Row],[Annual_Fees]]/DoNotChange[[#This Row],[IQ3_Average]]&gt;0,DoNotChange[[#This Row],[Annual_Fees]]/DoNotChange[[#This Row],[IQ3_Average]], "Do not know fees")</f>
        <v>Do not know fees</v>
      </c>
      <c r="X236" s="93" t="str">
        <f>DoNotChange[[#This Row],[Community]]</f>
        <v xml:space="preserve">Nunam Iqua </v>
      </c>
      <c r="Y236" s="85" t="str">
        <f>IFERROR(AVERAGE(DoNotChange[[#This Row],[RI_IQ1]],DoNotChange[[#This Row],[RI_IQ2]],DoNotChange[[#This Row],[RI_IQ3]]),"ERROR")</f>
        <v>ERROR</v>
      </c>
      <c r="Z236" s="93" t="str">
        <f>DoNotChange[[#This Row],[Community]]</f>
        <v xml:space="preserve">Nunam Iqua </v>
      </c>
      <c r="AA236" s="84">
        <f>IF(DoNotChange[[#This Row],[SNAP_PercentagePoints]]&gt;20%,1, IF(DoNotChange[[#This Row],[SNAP_PercentagePoints]]&lt;=10%, 3, 2))</f>
        <v>1</v>
      </c>
      <c r="AB236" s="93" t="str">
        <f>DoNotChange[[#This Row],[Community]]</f>
        <v xml:space="preserve">Nunam Iqua </v>
      </c>
      <c r="AC236" s="84">
        <f>IF(DoNotChange[[#This Row],[Poverty_PercentagePoints]]&gt;20%,1, IF(DoNotChange[[#This Row],[Poverty_PercentagePoints]]&lt;=10%, 3, 2))</f>
        <v>1</v>
      </c>
      <c r="AD236" s="93" t="str">
        <f>DoNotChange[[#This Row],[Community]]</f>
        <v xml:space="preserve">Nunam Iqua </v>
      </c>
      <c r="AE236" s="84">
        <f>IF(DoNotChange[[#This Row],[FTE_PercentagePoints]]&lt;=30%,1, IF(DoNotChange[[#This Row],[FTE_PercentagePoints]]&gt;50%, 3, 2))</f>
        <v>1</v>
      </c>
      <c r="AF236" s="93" t="str">
        <f>DoNotChange[[#This Row],[Community]]</f>
        <v xml:space="preserve">Nunam Iqua </v>
      </c>
      <c r="AG236" s="86">
        <f>AVERAGE(DoNotChange[[#This Row],[SNAP_FCI]],DoNotChange[[#This Row],[Poverty_FCI]],DoNotChange[[#This Row],[FTE_FCI]])</f>
        <v>1</v>
      </c>
      <c r="AH236" s="112"/>
      <c r="AI236" s="86">
        <f>IF(DoNotChange[[#This Row],[Village_FCI]]&gt;2.5, 0.24, IF(DoNotChange[[#This Row],[Village_FCI]]&lt;=1.5, 0.06, 0.15))</f>
        <v>0.06</v>
      </c>
      <c r="AJ236" s="86" t="str">
        <f>IF(DoNotChange[[#This Row],[Village_FCI]]&gt;2.5, 0.15, IF(DoNotChange[[#This Row],[Village_FCI]]&lt;=1.5, "FALSE", 0.06))</f>
        <v>FALSE</v>
      </c>
      <c r="AK236" s="115">
        <f>(1/DoNotChange[[#This Row],[IQ1_Average]]+1/DoNotChange[[#This Row],[IQ2_Average]]+1/DoNotChange[[#This Row],[IQ3_Average]])</f>
        <v>1.2128076786164622E-4</v>
      </c>
      <c r="AL23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6" s="84">
        <f>ROUND(DoNotChange[[#This Row],[MediumBurden
Threshold_Calc]],1)</f>
        <v>41.2</v>
      </c>
      <c r="AN236" s="88">
        <f>(DoNotChange[[#This Row],[3RI_Calculation
Medium]]/DoNotChange[[#This Row],[Y = 1/IQ1+1/IQ2+1/IQ3]])/12</f>
        <v>41.226651909920811</v>
      </c>
      <c r="AO236" s="88">
        <f>DoNotChange[[#This Row],[MediumBurden
Threshold_Calc]]*12</f>
        <v>494.71982291904976</v>
      </c>
      <c r="AP236" s="137" t="e">
        <f>DoNotChange[[#This Row],[LowBurden
Annual]]/12</f>
        <v>#VALUE!</v>
      </c>
      <c r="AQ236" s="88" t="e">
        <f>(DoNotChange[[#This Row],[3RI_Calculation
Low]]/DoNotChange[[#This Row],[Y = 1/IQ1+1/IQ2+1/IQ3]])</f>
        <v>#VALUE!</v>
      </c>
      <c r="AR236" s="95"/>
      <c r="AS236" s="93" t="str">
        <f>Table1422[[#This Row],[Community]]</f>
        <v xml:space="preserve">Nunam Iqua </v>
      </c>
      <c r="AT236" s="87">
        <f>Table1422[[#This Row],[IQ1_Average]]</f>
        <v>16333.5</v>
      </c>
      <c r="AU236" s="93" t="str">
        <f>DoNotChange[[#This Row],[Community]]</f>
        <v xml:space="preserve">Nunam Iqua </v>
      </c>
      <c r="AV236" s="96">
        <f>Table1422[[#This Row],[IQ2_Average]]</f>
        <v>30071.5</v>
      </c>
      <c r="AW236" s="93" t="str">
        <f>DoNotChange[[#This Row],[Community]]</f>
        <v xml:space="preserve">Nunam Iqua </v>
      </c>
      <c r="AX236" s="97">
        <f>Table1422[[#This Row],[IQ3_Average]]</f>
        <v>37309.5</v>
      </c>
      <c r="AY236" s="93" t="str">
        <f>DoNotChange[[#This Row],[Community]]</f>
        <v xml:space="preserve">Nunam Iqua </v>
      </c>
      <c r="AZ236" s="89">
        <f>Table1422[[#This Row],[SNAP_Average 
(Percentage Points)]]/100</f>
        <v>0.59699999999999998</v>
      </c>
      <c r="BA236" s="98" t="str">
        <f>DoNotChange[[#This Row],[Community]]</f>
        <v xml:space="preserve">Nunam Iqua </v>
      </c>
      <c r="BB236" s="89">
        <f>Table1422[[#This Row],[Poverty_Average
(Percentage Points)]]/100</f>
        <v>0.66925000000000001</v>
      </c>
      <c r="BC236" s="98" t="str">
        <f>DoNotChange[[#This Row],[Community]]</f>
        <v xml:space="preserve">Nunam Iqua </v>
      </c>
      <c r="BD236" s="89">
        <f>Table1422[[#This Row],[Full Time Employment_Average
(Percentage Points)]]/100</f>
        <v>0.14624999999999999</v>
      </c>
    </row>
    <row r="237" spans="1:56" s="99" customFormat="1" x14ac:dyDescent="0.25">
      <c r="A237" s="93" t="str">
        <f>DoNotChange[[#This Row],[Community]]</f>
        <v xml:space="preserve">Nunapitchuk </v>
      </c>
      <c r="B23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7" s="93" t="str">
        <f>DoNotChange[[#This Row],[Community]]</f>
        <v xml:space="preserve">Nunapitchuk </v>
      </c>
      <c r="D237" s="109">
        <f>IFERROR(DoNotChange[[#This Row],[Medium Burden Threshold]],"Cannot Calculate")</f>
        <v>52.1</v>
      </c>
      <c r="E237" s="118" t="str">
        <f>DoNotChange[[#This Row],[Community]]</f>
        <v xml:space="preserve">Nunapitchuk </v>
      </c>
      <c r="F237" s="109">
        <f>IFERROR(DoNotChange[[#This Row],[MediumBurden
Annual]], "Cannot Calculate")</f>
        <v>625.70090725161788</v>
      </c>
      <c r="G237" s="93" t="str">
        <f>DoNotChange[[#This Row],[Community]]</f>
        <v xml:space="preserve">Nunapitchuk </v>
      </c>
      <c r="H237" s="140" t="str">
        <f>IFERROR(DoNotChange[[#This Row],[LowBurden
Threshold]],"Any fee will be at least a medium burden")</f>
        <v>Any fee will be at least a medium burden</v>
      </c>
      <c r="I237" s="118" t="str">
        <f>DoNotChange[[#This Row],[Community]]</f>
        <v xml:space="preserve">Nunapitchuk </v>
      </c>
      <c r="J237" s="109" t="str">
        <f>IFERROR(DoNotChange[[#This Row],[LowBurden
Annual]], "Any fee will be at least a medium burden")</f>
        <v>Any fee will be at least a medium burden</v>
      </c>
      <c r="K237" s="93" t="str">
        <f>DoNotChange[[#This Row],[Community]]</f>
        <v xml:space="preserve">Nunapitchuk </v>
      </c>
      <c r="L237" s="102">
        <f>Table1422[[#This Row],[Monthly Fees]]</f>
        <v>0</v>
      </c>
      <c r="M237" s="93" t="str">
        <f>DoNotChange[[#This Row],[Community]]</f>
        <v xml:space="preserve">Nunapitchuk </v>
      </c>
      <c r="N237" s="102">
        <f>DoNotChange[[#This Row],[Monthly_Fees]]*12</f>
        <v>0</v>
      </c>
      <c r="O237" s="93" t="str">
        <f>DoNotChange[[#This Row],[Community]]</f>
        <v xml:space="preserve">Nunapitchuk </v>
      </c>
      <c r="P237" s="94" t="str">
        <f>Table1422[[#This Row],[Notes]]</f>
        <v>The water and sewer charges are unknown</v>
      </c>
      <c r="Q237" s="95"/>
      <c r="R237" s="93" t="str">
        <f>DoNotChange[[#This Row],[Community]]</f>
        <v xml:space="preserve">Nunapitchuk </v>
      </c>
      <c r="S237" s="85" t="str">
        <f>IF(DoNotChange[[#This Row],[Annual_Fees]]/DoNotChange[[#This Row],[IQ1_Average]]&gt;0, DoNotChange[[#This Row],[Annual_Fees]]/DoNotChange[[#This Row],[IQ1_Average]], "Do not know fees")</f>
        <v>Do not know fees</v>
      </c>
      <c r="T237" s="93" t="str">
        <f>DoNotChange[[#This Row],[Community]]</f>
        <v xml:space="preserve">Nunapitchuk </v>
      </c>
      <c r="U237" s="85" t="str">
        <f>IF(DoNotChange[[#This Row],[Annual_Fees]]/DoNotChange[[#This Row],[IQ2_Average]]&gt;0, DoNotChange[[#This Row],[Annual_Fees]]/DoNotChange[[#This Row],[IQ2_Average]], "Do not know fees")</f>
        <v>Do not know fees</v>
      </c>
      <c r="V237" s="93" t="str">
        <f>DoNotChange[[#This Row],[Community]]</f>
        <v xml:space="preserve">Nunapitchuk </v>
      </c>
      <c r="W237" s="85" t="str">
        <f>IF(DoNotChange[[#This Row],[Annual_Fees]]/DoNotChange[[#This Row],[IQ3_Average]]&gt;0,DoNotChange[[#This Row],[Annual_Fees]]/DoNotChange[[#This Row],[IQ3_Average]], "Do not know fees")</f>
        <v>Do not know fees</v>
      </c>
      <c r="X237" s="93" t="str">
        <f>DoNotChange[[#This Row],[Community]]</f>
        <v xml:space="preserve">Nunapitchuk </v>
      </c>
      <c r="Y237" s="85" t="str">
        <f>IFERROR(AVERAGE(DoNotChange[[#This Row],[RI_IQ1]],DoNotChange[[#This Row],[RI_IQ2]],DoNotChange[[#This Row],[RI_IQ3]]),"ERROR")</f>
        <v>ERROR</v>
      </c>
      <c r="Z237" s="93" t="str">
        <f>DoNotChange[[#This Row],[Community]]</f>
        <v xml:space="preserve">Nunapitchuk </v>
      </c>
      <c r="AA237" s="84">
        <f>IF(DoNotChange[[#This Row],[SNAP_PercentagePoints]]&gt;20%,1, IF(DoNotChange[[#This Row],[SNAP_PercentagePoints]]&lt;=10%, 3, 2))</f>
        <v>1</v>
      </c>
      <c r="AB237" s="93" t="str">
        <f>DoNotChange[[#This Row],[Community]]</f>
        <v xml:space="preserve">Nunapitchuk </v>
      </c>
      <c r="AC237" s="84">
        <f>IF(DoNotChange[[#This Row],[Poverty_PercentagePoints]]&gt;20%,1, IF(DoNotChange[[#This Row],[Poverty_PercentagePoints]]&lt;=10%, 3, 2))</f>
        <v>1</v>
      </c>
      <c r="AD237" s="93" t="str">
        <f>DoNotChange[[#This Row],[Community]]</f>
        <v xml:space="preserve">Nunapitchuk </v>
      </c>
      <c r="AE237" s="84">
        <f>IF(DoNotChange[[#This Row],[FTE_PercentagePoints]]&lt;=30%,1, IF(DoNotChange[[#This Row],[FTE_PercentagePoints]]&gt;50%, 3, 2))</f>
        <v>1</v>
      </c>
      <c r="AF237" s="93" t="str">
        <f>DoNotChange[[#This Row],[Community]]</f>
        <v xml:space="preserve">Nunapitchuk </v>
      </c>
      <c r="AG237" s="86">
        <f>AVERAGE(DoNotChange[[#This Row],[SNAP_FCI]],DoNotChange[[#This Row],[Poverty_FCI]],DoNotChange[[#This Row],[FTE_FCI]])</f>
        <v>1</v>
      </c>
      <c r="AH237" s="112"/>
      <c r="AI237" s="86">
        <f>IF(DoNotChange[[#This Row],[Village_FCI]]&gt;2.5, 0.24, IF(DoNotChange[[#This Row],[Village_FCI]]&lt;=1.5, 0.06, 0.15))</f>
        <v>0.06</v>
      </c>
      <c r="AJ237" s="86" t="str">
        <f>IF(DoNotChange[[#This Row],[Village_FCI]]&gt;2.5, 0.15, IF(DoNotChange[[#This Row],[Village_FCI]]&lt;=1.5, "FALSE", 0.06))</f>
        <v>FALSE</v>
      </c>
      <c r="AK237" s="115">
        <f>(1/DoNotChange[[#This Row],[IQ1_Average]]+1/DoNotChange[[#This Row],[IQ2_Average]]+1/DoNotChange[[#This Row],[IQ3_Average]])</f>
        <v>9.5892461245659894E-5</v>
      </c>
      <c r="AL23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7" s="84">
        <f>ROUND(DoNotChange[[#This Row],[MediumBurden
Threshold_Calc]],1)</f>
        <v>52.1</v>
      </c>
      <c r="AN237" s="88">
        <f>(DoNotChange[[#This Row],[3RI_Calculation
Medium]]/DoNotChange[[#This Row],[Y = 1/IQ1+1/IQ2+1/IQ3]])/12</f>
        <v>52.141742270968159</v>
      </c>
      <c r="AO237" s="88">
        <f>DoNotChange[[#This Row],[MediumBurden
Threshold_Calc]]*12</f>
        <v>625.70090725161788</v>
      </c>
      <c r="AP237" s="137" t="e">
        <f>DoNotChange[[#This Row],[LowBurden
Annual]]/12</f>
        <v>#VALUE!</v>
      </c>
      <c r="AQ237" s="88" t="e">
        <f>(DoNotChange[[#This Row],[3RI_Calculation
Low]]/DoNotChange[[#This Row],[Y = 1/IQ1+1/IQ2+1/IQ3]])</f>
        <v>#VALUE!</v>
      </c>
      <c r="AR237" s="95"/>
      <c r="AS237" s="93" t="str">
        <f>Table1422[[#This Row],[Community]]</f>
        <v xml:space="preserve">Nunapitchuk </v>
      </c>
      <c r="AT237" s="87">
        <f>Table1422[[#This Row],[IQ1_Average]]</f>
        <v>21663.599999999999</v>
      </c>
      <c r="AU237" s="93" t="str">
        <f>DoNotChange[[#This Row],[Community]]</f>
        <v xml:space="preserve">Nunapitchuk </v>
      </c>
      <c r="AV237" s="96">
        <f>Table1422[[#This Row],[IQ2_Average]]</f>
        <v>36641.800000000003</v>
      </c>
      <c r="AW237" s="93" t="str">
        <f>DoNotChange[[#This Row],[Community]]</f>
        <v xml:space="preserve">Nunapitchuk </v>
      </c>
      <c r="AX237" s="97">
        <f>Table1422[[#This Row],[IQ3_Average]]</f>
        <v>44561.599999999999</v>
      </c>
      <c r="AY237" s="93" t="str">
        <f>DoNotChange[[#This Row],[Community]]</f>
        <v xml:space="preserve">Nunapitchuk </v>
      </c>
      <c r="AZ237" s="89">
        <f>Table1422[[#This Row],[SNAP_Average 
(Percentage Points)]]/100</f>
        <v>0.66539999999999988</v>
      </c>
      <c r="BA237" s="98" t="str">
        <f>DoNotChange[[#This Row],[Community]]</f>
        <v xml:space="preserve">Nunapitchuk </v>
      </c>
      <c r="BB237" s="89">
        <f>Table1422[[#This Row],[Poverty_Average
(Percentage Points)]]/100</f>
        <v>0.48320000000000002</v>
      </c>
      <c r="BC237" s="98" t="str">
        <f>DoNotChange[[#This Row],[Community]]</f>
        <v xml:space="preserve">Nunapitchuk </v>
      </c>
      <c r="BD237" s="89">
        <f>Table1422[[#This Row],[Full Time Employment_Average
(Percentage Points)]]/100</f>
        <v>0.18520000000000003</v>
      </c>
    </row>
    <row r="238" spans="1:56" s="99" customFormat="1" x14ac:dyDescent="0.25">
      <c r="A238" s="93" t="str">
        <f>DoNotChange[[#This Row],[Community]]</f>
        <v xml:space="preserve">Old Harbor </v>
      </c>
      <c r="B23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38" s="93" t="str">
        <f>DoNotChange[[#This Row],[Community]]</f>
        <v xml:space="preserve">Old Harbor </v>
      </c>
      <c r="D238" s="109">
        <f>IFERROR(DoNotChange[[#This Row],[Medium Burden Threshold]],"Cannot Calculate")</f>
        <v>28.6</v>
      </c>
      <c r="E238" s="118" t="str">
        <f>DoNotChange[[#This Row],[Community]]</f>
        <v xml:space="preserve">Old Harbor </v>
      </c>
      <c r="F238" s="109">
        <f>IFERROR(DoNotChange[[#This Row],[MediumBurden
Annual]], "Cannot Calculate")</f>
        <v>342.75080093301142</v>
      </c>
      <c r="G238" s="93" t="str">
        <f>DoNotChange[[#This Row],[Community]]</f>
        <v xml:space="preserve">Old Harbor </v>
      </c>
      <c r="H238" s="140" t="str">
        <f>IFERROR(DoNotChange[[#This Row],[LowBurden
Threshold]],"Any fee will be at least a medium burden")</f>
        <v>Any fee will be at least a medium burden</v>
      </c>
      <c r="I238" s="118" t="str">
        <f>DoNotChange[[#This Row],[Community]]</f>
        <v xml:space="preserve">Old Harbor </v>
      </c>
      <c r="J238" s="109" t="str">
        <f>IFERROR(DoNotChange[[#This Row],[LowBurden
Annual]], "Any fee will be at least a medium burden")</f>
        <v>Any fee will be at least a medium burden</v>
      </c>
      <c r="K238" s="93" t="str">
        <f>DoNotChange[[#This Row],[Community]]</f>
        <v xml:space="preserve">Old Harbor </v>
      </c>
      <c r="L238" s="102">
        <f>Table1422[[#This Row],[Monthly Fees]]</f>
        <v>45</v>
      </c>
      <c r="M238" s="93" t="str">
        <f>DoNotChange[[#This Row],[Community]]</f>
        <v xml:space="preserve">Old Harbor </v>
      </c>
      <c r="N238" s="102">
        <f>DoNotChange[[#This Row],[Monthly_Fees]]*12</f>
        <v>540</v>
      </c>
      <c r="O238" s="93" t="str">
        <f>DoNotChange[[#This Row],[Community]]</f>
        <v xml:space="preserve">Old Harbor </v>
      </c>
      <c r="P238" s="94" t="str">
        <f>Table1422[[#This Row],[Notes]]</f>
        <v xml:space="preserve">This is the reported user fee for this community for combined water and sewer.  </v>
      </c>
      <c r="Q238" s="95"/>
      <c r="R238" s="93" t="str">
        <f>DoNotChange[[#This Row],[Community]]</f>
        <v xml:space="preserve">Old Harbor </v>
      </c>
      <c r="S238" s="85">
        <f>IF(DoNotChange[[#This Row],[Annual_Fees]]/DoNotChange[[#This Row],[IQ1_Average]]&gt;0, DoNotChange[[#This Row],[Annual_Fees]]/DoNotChange[[#This Row],[IQ1_Average]], "Do not know fees")</f>
        <v>5.6942804116753835E-2</v>
      </c>
      <c r="T238" s="93" t="str">
        <f>DoNotChange[[#This Row],[Community]]</f>
        <v xml:space="preserve">Old Harbor </v>
      </c>
      <c r="U238" s="85">
        <f>IF(DoNotChange[[#This Row],[Annual_Fees]]/DoNotChange[[#This Row],[IQ2_Average]]&gt;0, DoNotChange[[#This Row],[Annual_Fees]]/DoNotChange[[#This Row],[IQ2_Average]], "Do not know fees")</f>
        <v>2.4134941137560224E-2</v>
      </c>
      <c r="V238" s="93" t="str">
        <f>DoNotChange[[#This Row],[Community]]</f>
        <v xml:space="preserve">Old Harbor </v>
      </c>
      <c r="W238" s="85">
        <f>IF(DoNotChange[[#This Row],[Annual_Fees]]/DoNotChange[[#This Row],[IQ3_Average]]&gt;0,DoNotChange[[#This Row],[Annual_Fees]]/DoNotChange[[#This Row],[IQ3_Average]], "Do not know fees")</f>
        <v>1.3451574332403349E-2</v>
      </c>
      <c r="X238" s="93" t="str">
        <f>DoNotChange[[#This Row],[Community]]</f>
        <v xml:space="preserve">Old Harbor </v>
      </c>
      <c r="Y238" s="85">
        <f>IFERROR(AVERAGE(DoNotChange[[#This Row],[RI_IQ1]],DoNotChange[[#This Row],[RI_IQ2]],DoNotChange[[#This Row],[RI_IQ3]]),"ERROR")</f>
        <v>3.1509773195572473E-2</v>
      </c>
      <c r="Z238" s="93" t="str">
        <f>DoNotChange[[#This Row],[Community]]</f>
        <v xml:space="preserve">Old Harbor </v>
      </c>
      <c r="AA238" s="84">
        <f>IF(DoNotChange[[#This Row],[SNAP_PercentagePoints]]&gt;20%,1, IF(DoNotChange[[#This Row],[SNAP_PercentagePoints]]&lt;=10%, 3, 2))</f>
        <v>1</v>
      </c>
      <c r="AB238" s="93" t="str">
        <f>DoNotChange[[#This Row],[Community]]</f>
        <v xml:space="preserve">Old Harbor </v>
      </c>
      <c r="AC238" s="84">
        <f>IF(DoNotChange[[#This Row],[Poverty_PercentagePoints]]&gt;20%,1, IF(DoNotChange[[#This Row],[Poverty_PercentagePoints]]&lt;=10%, 3, 2))</f>
        <v>1</v>
      </c>
      <c r="AD238" s="93" t="str">
        <f>DoNotChange[[#This Row],[Community]]</f>
        <v xml:space="preserve">Old Harbor </v>
      </c>
      <c r="AE238" s="84">
        <f>IF(DoNotChange[[#This Row],[FTE_PercentagePoints]]&lt;=30%,1, IF(DoNotChange[[#This Row],[FTE_PercentagePoints]]&gt;50%, 3, 2))</f>
        <v>1</v>
      </c>
      <c r="AF238" s="93" t="str">
        <f>DoNotChange[[#This Row],[Community]]</f>
        <v xml:space="preserve">Old Harbor </v>
      </c>
      <c r="AG238" s="86">
        <f>AVERAGE(DoNotChange[[#This Row],[SNAP_FCI]],DoNotChange[[#This Row],[Poverty_FCI]],DoNotChange[[#This Row],[FTE_FCI]])</f>
        <v>1</v>
      </c>
      <c r="AH238" s="112"/>
      <c r="AI238" s="86">
        <f>IF(DoNotChange[[#This Row],[Village_FCI]]&gt;2.5, 0.24, IF(DoNotChange[[#This Row],[Village_FCI]]&lt;=1.5, 0.06, 0.15))</f>
        <v>0.06</v>
      </c>
      <c r="AJ238" s="86" t="str">
        <f>IF(DoNotChange[[#This Row],[Village_FCI]]&gt;2.5, 0.15, IF(DoNotChange[[#This Row],[Village_FCI]]&lt;=1.5, "FALSE", 0.06))</f>
        <v>FALSE</v>
      </c>
      <c r="AK238" s="115">
        <f>(1/DoNotChange[[#This Row],[IQ1_Average]]+1/DoNotChange[[#This Row],[IQ2_Average]]+1/DoNotChange[[#This Row],[IQ3_Average]])</f>
        <v>1.7505429553095817E-4</v>
      </c>
      <c r="AL23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8" s="84">
        <f>ROUND(DoNotChange[[#This Row],[MediumBurden
Threshold_Calc]],1)</f>
        <v>28.6</v>
      </c>
      <c r="AN238" s="88">
        <f>(DoNotChange[[#This Row],[3RI_Calculation
Medium]]/DoNotChange[[#This Row],[Y = 1/IQ1+1/IQ2+1/IQ3]])/12</f>
        <v>28.562566744417619</v>
      </c>
      <c r="AO238" s="88">
        <f>DoNotChange[[#This Row],[MediumBurden
Threshold_Calc]]*12</f>
        <v>342.75080093301142</v>
      </c>
      <c r="AP238" s="137" t="e">
        <f>DoNotChange[[#This Row],[LowBurden
Annual]]/12</f>
        <v>#VALUE!</v>
      </c>
      <c r="AQ238" s="88" t="e">
        <f>(DoNotChange[[#This Row],[3RI_Calculation
Low]]/DoNotChange[[#This Row],[Y = 1/IQ1+1/IQ2+1/IQ3]])</f>
        <v>#VALUE!</v>
      </c>
      <c r="AR238" s="95"/>
      <c r="AS238" s="93" t="str">
        <f>Table1422[[#This Row],[Community]]</f>
        <v xml:space="preserve">Old Harbor </v>
      </c>
      <c r="AT238" s="87">
        <f>Table1422[[#This Row],[IQ1_Average]]</f>
        <v>9483.2000000000007</v>
      </c>
      <c r="AU238" s="93" t="str">
        <f>DoNotChange[[#This Row],[Community]]</f>
        <v xml:space="preserve">Old Harbor </v>
      </c>
      <c r="AV238" s="96">
        <f>Table1422[[#This Row],[IQ2_Average]]</f>
        <v>22374.2</v>
      </c>
      <c r="AW238" s="93" t="str">
        <f>DoNotChange[[#This Row],[Community]]</f>
        <v xml:space="preserve">Old Harbor </v>
      </c>
      <c r="AX238" s="97">
        <f>Table1422[[#This Row],[IQ3_Average]]</f>
        <v>40144</v>
      </c>
      <c r="AY238" s="93" t="str">
        <f>DoNotChange[[#This Row],[Community]]</f>
        <v xml:space="preserve">Old Harbor </v>
      </c>
      <c r="AZ238" s="89">
        <f>Table1422[[#This Row],[SNAP_Average 
(Percentage Points)]]/100</f>
        <v>0.31619999999999998</v>
      </c>
      <c r="BA238" s="98" t="str">
        <f>DoNotChange[[#This Row],[Community]]</f>
        <v xml:space="preserve">Old Harbor </v>
      </c>
      <c r="BB238" s="89">
        <f>Table1422[[#This Row],[Poverty_Average
(Percentage Points)]]/100</f>
        <v>0.70799999999999996</v>
      </c>
      <c r="BC238" s="98" t="str">
        <f>DoNotChange[[#This Row],[Community]]</f>
        <v xml:space="preserve">Old Harbor </v>
      </c>
      <c r="BD238" s="89">
        <f>Table1422[[#This Row],[Full Time Employment_Average
(Percentage Points)]]/100</f>
        <v>0.23760000000000001</v>
      </c>
    </row>
    <row r="239" spans="1:56" s="99" customFormat="1" x14ac:dyDescent="0.25">
      <c r="A239" s="93" t="str">
        <f>DoNotChange[[#This Row],[Community]]</f>
        <v xml:space="preserve">Oscarville  </v>
      </c>
      <c r="B23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39" s="93" t="str">
        <f>DoNotChange[[#This Row],[Community]]</f>
        <v xml:space="preserve">Oscarville  </v>
      </c>
      <c r="D239" s="109">
        <f>IFERROR(DoNotChange[[#This Row],[Medium Burden Threshold]],"Cannot Calculate")</f>
        <v>73.099999999999994</v>
      </c>
      <c r="E239" s="118" t="str">
        <f>DoNotChange[[#This Row],[Community]]</f>
        <v xml:space="preserve">Oscarville  </v>
      </c>
      <c r="F239" s="109">
        <f>IFERROR(DoNotChange[[#This Row],[MediumBurden
Annual]], "Cannot Calculate")</f>
        <v>877.40445698622739</v>
      </c>
      <c r="G239" s="93" t="str">
        <f>DoNotChange[[#This Row],[Community]]</f>
        <v xml:space="preserve">Oscarville  </v>
      </c>
      <c r="H239" s="140" t="str">
        <f>IFERROR(DoNotChange[[#This Row],[LowBurden
Threshold]],"Any fee will be at least a medium burden")</f>
        <v>Any fee will be at least a medium burden</v>
      </c>
      <c r="I239" s="118" t="str">
        <f>DoNotChange[[#This Row],[Community]]</f>
        <v xml:space="preserve">Oscarville  </v>
      </c>
      <c r="J239" s="109" t="str">
        <f>IFERROR(DoNotChange[[#This Row],[LowBurden
Annual]], "Any fee will be at least a medium burden")</f>
        <v>Any fee will be at least a medium burden</v>
      </c>
      <c r="K239" s="93" t="str">
        <f>DoNotChange[[#This Row],[Community]]</f>
        <v xml:space="preserve">Oscarville  </v>
      </c>
      <c r="L239" s="102">
        <f>Table1422[[#This Row],[Monthly Fees]]</f>
        <v>0</v>
      </c>
      <c r="M239" s="93" t="str">
        <f>DoNotChange[[#This Row],[Community]]</f>
        <v xml:space="preserve">Oscarville  </v>
      </c>
      <c r="N239" s="102">
        <f>DoNotChange[[#This Row],[Monthly_Fees]]*12</f>
        <v>0</v>
      </c>
      <c r="O239" s="93" t="str">
        <f>DoNotChange[[#This Row],[Community]]</f>
        <v xml:space="preserve">Oscarville  </v>
      </c>
      <c r="P239" s="94" t="str">
        <f>Table1422[[#This Row],[Notes]]</f>
        <v>The water and sewer charges are unknown</v>
      </c>
      <c r="Q239" s="95"/>
      <c r="R239" s="93" t="str">
        <f>DoNotChange[[#This Row],[Community]]</f>
        <v xml:space="preserve">Oscarville  </v>
      </c>
      <c r="S239" s="85" t="str">
        <f>IF(DoNotChange[[#This Row],[Annual_Fees]]/DoNotChange[[#This Row],[IQ1_Average]]&gt;0, DoNotChange[[#This Row],[Annual_Fees]]/DoNotChange[[#This Row],[IQ1_Average]], "Do not know fees")</f>
        <v>Do not know fees</v>
      </c>
      <c r="T239" s="93" t="str">
        <f>DoNotChange[[#This Row],[Community]]</f>
        <v xml:space="preserve">Oscarville  </v>
      </c>
      <c r="U239" s="85" t="str">
        <f>IF(DoNotChange[[#This Row],[Annual_Fees]]/DoNotChange[[#This Row],[IQ2_Average]]&gt;0, DoNotChange[[#This Row],[Annual_Fees]]/DoNotChange[[#This Row],[IQ2_Average]], "Do not know fees")</f>
        <v>Do not know fees</v>
      </c>
      <c r="V239" s="93" t="str">
        <f>DoNotChange[[#This Row],[Community]]</f>
        <v xml:space="preserve">Oscarville  </v>
      </c>
      <c r="W239" s="85" t="str">
        <f>IF(DoNotChange[[#This Row],[Annual_Fees]]/DoNotChange[[#This Row],[IQ3_Average]]&gt;0,DoNotChange[[#This Row],[Annual_Fees]]/DoNotChange[[#This Row],[IQ3_Average]], "Do not know fees")</f>
        <v>Do not know fees</v>
      </c>
      <c r="X239" s="93" t="str">
        <f>DoNotChange[[#This Row],[Community]]</f>
        <v xml:space="preserve">Oscarville  </v>
      </c>
      <c r="Y239" s="85" t="str">
        <f>IFERROR(AVERAGE(DoNotChange[[#This Row],[RI_IQ1]],DoNotChange[[#This Row],[RI_IQ2]],DoNotChange[[#This Row],[RI_IQ3]]),"ERROR")</f>
        <v>ERROR</v>
      </c>
      <c r="Z239" s="93" t="str">
        <f>DoNotChange[[#This Row],[Community]]</f>
        <v xml:space="preserve">Oscarville  </v>
      </c>
      <c r="AA239" s="84">
        <f>IF(DoNotChange[[#This Row],[SNAP_PercentagePoints]]&gt;20%,1, IF(DoNotChange[[#This Row],[SNAP_PercentagePoints]]&lt;=10%, 3, 2))</f>
        <v>1</v>
      </c>
      <c r="AB239" s="93" t="str">
        <f>DoNotChange[[#This Row],[Community]]</f>
        <v xml:space="preserve">Oscarville  </v>
      </c>
      <c r="AC239" s="84">
        <f>IF(DoNotChange[[#This Row],[Poverty_PercentagePoints]]&gt;20%,1, IF(DoNotChange[[#This Row],[Poverty_PercentagePoints]]&lt;=10%, 3, 2))</f>
        <v>1</v>
      </c>
      <c r="AD239" s="93" t="str">
        <f>DoNotChange[[#This Row],[Community]]</f>
        <v xml:space="preserve">Oscarville  </v>
      </c>
      <c r="AE239" s="84">
        <f>IF(DoNotChange[[#This Row],[FTE_PercentagePoints]]&lt;=30%,1, IF(DoNotChange[[#This Row],[FTE_PercentagePoints]]&gt;50%, 3, 2))</f>
        <v>2</v>
      </c>
      <c r="AF239" s="93" t="str">
        <f>DoNotChange[[#This Row],[Community]]</f>
        <v xml:space="preserve">Oscarville  </v>
      </c>
      <c r="AG239" s="86">
        <f>AVERAGE(DoNotChange[[#This Row],[SNAP_FCI]],DoNotChange[[#This Row],[Poverty_FCI]],DoNotChange[[#This Row],[FTE_FCI]])</f>
        <v>1.3333333333333333</v>
      </c>
      <c r="AH239" s="112"/>
      <c r="AI239" s="86">
        <f>IF(DoNotChange[[#This Row],[Village_FCI]]&gt;2.5, 0.24, IF(DoNotChange[[#This Row],[Village_FCI]]&lt;=1.5, 0.06, 0.15))</f>
        <v>0.06</v>
      </c>
      <c r="AJ239" s="86" t="str">
        <f>IF(DoNotChange[[#This Row],[Village_FCI]]&gt;2.5, 0.15, IF(DoNotChange[[#This Row],[Village_FCI]]&lt;=1.5, "FALSE", 0.06))</f>
        <v>FALSE</v>
      </c>
      <c r="AK239" s="115">
        <f>(1/DoNotChange[[#This Row],[IQ1_Average]]+1/DoNotChange[[#This Row],[IQ2_Average]]+1/DoNotChange[[#This Row],[IQ3_Average]])</f>
        <v>6.8383514036493911E-5</v>
      </c>
      <c r="AL23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39" s="84">
        <f>ROUND(DoNotChange[[#This Row],[MediumBurden
Threshold_Calc]],1)</f>
        <v>73.099999999999994</v>
      </c>
      <c r="AN239" s="88">
        <f>(DoNotChange[[#This Row],[3RI_Calculation
Medium]]/DoNotChange[[#This Row],[Y = 1/IQ1+1/IQ2+1/IQ3]])/12</f>
        <v>73.117038082185616</v>
      </c>
      <c r="AO239" s="88">
        <f>DoNotChange[[#This Row],[MediumBurden
Threshold_Calc]]*12</f>
        <v>877.40445698622739</v>
      </c>
      <c r="AP239" s="137" t="e">
        <f>DoNotChange[[#This Row],[LowBurden
Annual]]/12</f>
        <v>#VALUE!</v>
      </c>
      <c r="AQ239" s="88" t="e">
        <f>(DoNotChange[[#This Row],[3RI_Calculation
Low]]/DoNotChange[[#This Row],[Y = 1/IQ1+1/IQ2+1/IQ3]])</f>
        <v>#VALUE!</v>
      </c>
      <c r="AR239" s="95"/>
      <c r="AS239" s="93" t="str">
        <f>Table1422[[#This Row],[Community]]</f>
        <v xml:space="preserve">Oscarville  </v>
      </c>
      <c r="AT239" s="87">
        <f>Table1422[[#This Row],[IQ1_Average]]</f>
        <v>23333.200000000001</v>
      </c>
      <c r="AU239" s="93" t="str">
        <f>DoNotChange[[#This Row],[Community]]</f>
        <v xml:space="preserve">Oscarville  </v>
      </c>
      <c r="AV239" s="96">
        <f>Table1422[[#This Row],[IQ2_Average]]</f>
        <v>61583.199999999997</v>
      </c>
      <c r="AW239" s="93" t="str">
        <f>DoNotChange[[#This Row],[Community]]</f>
        <v xml:space="preserve">Oscarville  </v>
      </c>
      <c r="AX239" s="97">
        <f>Table1422[[#This Row],[IQ3_Average]]</f>
        <v>107666.6</v>
      </c>
      <c r="AY239" s="93" t="str">
        <f>DoNotChange[[#This Row],[Community]]</f>
        <v xml:space="preserve">Oscarville  </v>
      </c>
      <c r="AZ239" s="89">
        <f>Table1422[[#This Row],[SNAP_Average 
(Percentage Points)]]/100</f>
        <v>0.46220000000000006</v>
      </c>
      <c r="BA239" s="98" t="str">
        <f>DoNotChange[[#This Row],[Community]]</f>
        <v xml:space="preserve">Oscarville  </v>
      </c>
      <c r="BB239" s="89">
        <f>Table1422[[#This Row],[Poverty_Average
(Percentage Points)]]/100</f>
        <v>0.25419999999999998</v>
      </c>
      <c r="BC239" s="98" t="str">
        <f>DoNotChange[[#This Row],[Community]]</f>
        <v xml:space="preserve">Oscarville  </v>
      </c>
      <c r="BD239" s="89">
        <f>Table1422[[#This Row],[Full Time Employment_Average
(Percentage Points)]]/100</f>
        <v>0.38420000000000004</v>
      </c>
    </row>
    <row r="240" spans="1:56" s="99" customFormat="1" x14ac:dyDescent="0.25">
      <c r="A240" s="93" t="str">
        <f>DoNotChange[[#This Row],[Community]]</f>
        <v xml:space="preserve">Ouzinkie </v>
      </c>
      <c r="B24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40" s="93" t="str">
        <f>DoNotChange[[#This Row],[Community]]</f>
        <v xml:space="preserve">Ouzinkie </v>
      </c>
      <c r="D240" s="109">
        <f>IFERROR(DoNotChange[[#This Row],[Medium Burden Threshold]],"Cannot Calculate")</f>
        <v>57.1</v>
      </c>
      <c r="E240" s="118" t="str">
        <f>DoNotChange[[#This Row],[Community]]</f>
        <v xml:space="preserve">Ouzinkie </v>
      </c>
      <c r="F240" s="109">
        <f>IFERROR(DoNotChange[[#This Row],[MediumBurden
Annual]], "Cannot Calculate")</f>
        <v>685.22945019897782</v>
      </c>
      <c r="G240" s="93" t="str">
        <f>DoNotChange[[#This Row],[Community]]</f>
        <v xml:space="preserve">Ouzinkie </v>
      </c>
      <c r="H240" s="140" t="str">
        <f>IFERROR(DoNotChange[[#This Row],[LowBurden
Threshold]],"Any fee will be at least a medium burden")</f>
        <v>Any fee will be at least a medium burden</v>
      </c>
      <c r="I240" s="118" t="str">
        <f>DoNotChange[[#This Row],[Community]]</f>
        <v xml:space="preserve">Ouzinkie </v>
      </c>
      <c r="J240" s="109" t="str">
        <f>IFERROR(DoNotChange[[#This Row],[LowBurden
Annual]], "Any fee will be at least a medium burden")</f>
        <v>Any fee will be at least a medium burden</v>
      </c>
      <c r="K240" s="93" t="str">
        <f>DoNotChange[[#This Row],[Community]]</f>
        <v xml:space="preserve">Ouzinkie </v>
      </c>
      <c r="L240" s="102">
        <f>Table1422[[#This Row],[Monthly Fees]]</f>
        <v>100</v>
      </c>
      <c r="M240" s="93" t="str">
        <f>DoNotChange[[#This Row],[Community]]</f>
        <v xml:space="preserve">Ouzinkie </v>
      </c>
      <c r="N240" s="102">
        <f>DoNotChange[[#This Row],[Monthly_Fees]]*12</f>
        <v>1200</v>
      </c>
      <c r="O240" s="93" t="str">
        <f>DoNotChange[[#This Row],[Community]]</f>
        <v xml:space="preserve">Ouzinkie </v>
      </c>
      <c r="P240" s="94" t="str">
        <f>Table1422[[#This Row],[Notes]]</f>
        <v>This is the reported user fee for this community for combined water and sewer.  ($75 rate for senior residents.)</v>
      </c>
      <c r="Q240" s="95"/>
      <c r="R240" s="93" t="str">
        <f>DoNotChange[[#This Row],[Community]]</f>
        <v xml:space="preserve">Ouzinkie </v>
      </c>
      <c r="S240" s="85">
        <f>IF(DoNotChange[[#This Row],[Annual_Fees]]/DoNotChange[[#This Row],[IQ1_Average]]&gt;0, DoNotChange[[#This Row],[Annual_Fees]]/DoNotChange[[#This Row],[IQ1_Average]], "Do not know fees")</f>
        <v>5.4257397091803515E-2</v>
      </c>
      <c r="T240" s="93" t="str">
        <f>DoNotChange[[#This Row],[Community]]</f>
        <v xml:space="preserve">Ouzinkie </v>
      </c>
      <c r="U240" s="85">
        <f>IF(DoNotChange[[#This Row],[Annual_Fees]]/DoNotChange[[#This Row],[IQ2_Average]]&gt;0, DoNotChange[[#This Row],[Annual_Fees]]/DoNotChange[[#This Row],[IQ2_Average]], "Do not know fees")</f>
        <v>3.1085505864798777E-2</v>
      </c>
      <c r="V240" s="93" t="str">
        <f>DoNotChange[[#This Row],[Community]]</f>
        <v xml:space="preserve">Ouzinkie </v>
      </c>
      <c r="W240" s="85">
        <f>IF(DoNotChange[[#This Row],[Annual_Fees]]/DoNotChange[[#This Row],[IQ3_Average]]&gt;0,DoNotChange[[#This Row],[Annual_Fees]]/DoNotChange[[#This Row],[IQ3_Average]], "Do not know fees")</f>
        <v>1.9731390010654951E-2</v>
      </c>
      <c r="X240" s="93" t="str">
        <f>DoNotChange[[#This Row],[Community]]</f>
        <v xml:space="preserve">Ouzinkie </v>
      </c>
      <c r="Y240" s="85">
        <f>IFERROR(AVERAGE(DoNotChange[[#This Row],[RI_IQ1]],DoNotChange[[#This Row],[RI_IQ2]],DoNotChange[[#This Row],[RI_IQ3]]),"ERROR")</f>
        <v>3.5024764322419084E-2</v>
      </c>
      <c r="Z240" s="93" t="str">
        <f>DoNotChange[[#This Row],[Community]]</f>
        <v xml:space="preserve">Ouzinkie </v>
      </c>
      <c r="AA240" s="84">
        <f>IF(DoNotChange[[#This Row],[SNAP_PercentagePoints]]&gt;20%,1, IF(DoNotChange[[#This Row],[SNAP_PercentagePoints]]&lt;=10%, 3, 2))</f>
        <v>2</v>
      </c>
      <c r="AB240" s="93" t="str">
        <f>DoNotChange[[#This Row],[Community]]</f>
        <v xml:space="preserve">Ouzinkie </v>
      </c>
      <c r="AC240" s="84">
        <f>IF(DoNotChange[[#This Row],[Poverty_PercentagePoints]]&gt;20%,1, IF(DoNotChange[[#This Row],[Poverty_PercentagePoints]]&lt;=10%, 3, 2))</f>
        <v>1</v>
      </c>
      <c r="AD240" s="93" t="str">
        <f>DoNotChange[[#This Row],[Community]]</f>
        <v xml:space="preserve">Ouzinkie </v>
      </c>
      <c r="AE240" s="84">
        <f>IF(DoNotChange[[#This Row],[FTE_PercentagePoints]]&lt;=30%,1, IF(DoNotChange[[#This Row],[FTE_PercentagePoints]]&gt;50%, 3, 2))</f>
        <v>1</v>
      </c>
      <c r="AF240" s="93" t="str">
        <f>DoNotChange[[#This Row],[Community]]</f>
        <v xml:space="preserve">Ouzinkie </v>
      </c>
      <c r="AG240" s="86">
        <f>AVERAGE(DoNotChange[[#This Row],[SNAP_FCI]],DoNotChange[[#This Row],[Poverty_FCI]],DoNotChange[[#This Row],[FTE_FCI]])</f>
        <v>1.3333333333333333</v>
      </c>
      <c r="AH240" s="112"/>
      <c r="AI240" s="86">
        <f>IF(DoNotChange[[#This Row],[Village_FCI]]&gt;2.5, 0.24, IF(DoNotChange[[#This Row],[Village_FCI]]&lt;=1.5, 0.06, 0.15))</f>
        <v>0.06</v>
      </c>
      <c r="AJ240" s="86" t="str">
        <f>IF(DoNotChange[[#This Row],[Village_FCI]]&gt;2.5, 0.15, IF(DoNotChange[[#This Row],[Village_FCI]]&lt;=1.5, "FALSE", 0.06))</f>
        <v>FALSE</v>
      </c>
      <c r="AK240" s="115">
        <f>(1/DoNotChange[[#This Row],[IQ1_Average]]+1/DoNotChange[[#This Row],[IQ2_Average]]+1/DoNotChange[[#This Row],[IQ3_Average]])</f>
        <v>8.75619108060477E-5</v>
      </c>
      <c r="AL24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0" s="84">
        <f>ROUND(DoNotChange[[#This Row],[MediumBurden
Threshold_Calc]],1)</f>
        <v>57.1</v>
      </c>
      <c r="AN240" s="88">
        <f>(DoNotChange[[#This Row],[3RI_Calculation
Medium]]/DoNotChange[[#This Row],[Y = 1/IQ1+1/IQ2+1/IQ3]])/12</f>
        <v>57.102454183248149</v>
      </c>
      <c r="AO240" s="88">
        <f>DoNotChange[[#This Row],[MediumBurden
Threshold_Calc]]*12</f>
        <v>685.22945019897782</v>
      </c>
      <c r="AP240" s="137" t="e">
        <f>DoNotChange[[#This Row],[LowBurden
Annual]]/12</f>
        <v>#VALUE!</v>
      </c>
      <c r="AQ240" s="88" t="e">
        <f>(DoNotChange[[#This Row],[3RI_Calculation
Low]]/DoNotChange[[#This Row],[Y = 1/IQ1+1/IQ2+1/IQ3]])</f>
        <v>#VALUE!</v>
      </c>
      <c r="AR240" s="95"/>
      <c r="AS240" s="93" t="str">
        <f>Table1422[[#This Row],[Community]]</f>
        <v xml:space="preserve">Ouzinkie </v>
      </c>
      <c r="AT240" s="87">
        <f>Table1422[[#This Row],[IQ1_Average]]</f>
        <v>22116.799999999999</v>
      </c>
      <c r="AU240" s="93" t="str">
        <f>DoNotChange[[#This Row],[Community]]</f>
        <v xml:space="preserve">Ouzinkie </v>
      </c>
      <c r="AV240" s="96">
        <f>Table1422[[#This Row],[IQ2_Average]]</f>
        <v>38603.199999999997</v>
      </c>
      <c r="AW240" s="93" t="str">
        <f>DoNotChange[[#This Row],[Community]]</f>
        <v xml:space="preserve">Ouzinkie </v>
      </c>
      <c r="AX240" s="97">
        <f>Table1422[[#This Row],[IQ3_Average]]</f>
        <v>60816.800000000003</v>
      </c>
      <c r="AY240" s="93" t="str">
        <f>DoNotChange[[#This Row],[Community]]</f>
        <v xml:space="preserve">Ouzinkie </v>
      </c>
      <c r="AZ240" s="89">
        <f>Table1422[[#This Row],[SNAP_Average 
(Percentage Points)]]/100</f>
        <v>0.11359999999999999</v>
      </c>
      <c r="BA240" s="98" t="str">
        <f>DoNotChange[[#This Row],[Community]]</f>
        <v xml:space="preserve">Ouzinkie </v>
      </c>
      <c r="BB240" s="89">
        <f>Table1422[[#This Row],[Poverty_Average
(Percentage Points)]]/100</f>
        <v>0.59099999999999997</v>
      </c>
      <c r="BC240" s="98" t="str">
        <f>DoNotChange[[#This Row],[Community]]</f>
        <v xml:space="preserve">Ouzinkie </v>
      </c>
      <c r="BD240" s="89">
        <f>Table1422[[#This Row],[Full Time Employment_Average
(Percentage Points)]]/100</f>
        <v>0.24859999999999999</v>
      </c>
    </row>
    <row r="241" spans="1:56" s="99" customFormat="1" x14ac:dyDescent="0.25">
      <c r="A241" s="93" t="str">
        <f>DoNotChange[[#This Row],[Community]]</f>
        <v xml:space="preserve">Palmer </v>
      </c>
      <c r="B24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1" s="93" t="str">
        <f>DoNotChange[[#This Row],[Community]]</f>
        <v xml:space="preserve">Palmer </v>
      </c>
      <c r="D241" s="109">
        <f>IFERROR(DoNotChange[[#This Row],[Medium Burden Threshold]],"Cannot Calculate")</f>
        <v>192.7</v>
      </c>
      <c r="E241" s="118" t="str">
        <f>DoNotChange[[#This Row],[Community]]</f>
        <v xml:space="preserve">Palmer </v>
      </c>
      <c r="F241" s="109">
        <f>IFERROR(DoNotChange[[#This Row],[MediumBurden
Annual]], "Cannot Calculate")</f>
        <v>2312.8006620234132</v>
      </c>
      <c r="G241" s="93" t="str">
        <f>DoNotChange[[#This Row],[Community]]</f>
        <v xml:space="preserve">Palmer </v>
      </c>
      <c r="H241" s="140">
        <f>IFERROR(DoNotChange[[#This Row],[LowBurden
Threshold]],"Any fee will be at least a medium burden")</f>
        <v>77.093355400780439</v>
      </c>
      <c r="I241" s="118" t="str">
        <f>DoNotChange[[#This Row],[Community]]</f>
        <v xml:space="preserve">Palmer </v>
      </c>
      <c r="J241" s="109">
        <f>IFERROR(DoNotChange[[#This Row],[LowBurden
Annual]], "Any fee will be at least a medium burden")</f>
        <v>925.12026480936527</v>
      </c>
      <c r="K241" s="93" t="str">
        <f>DoNotChange[[#This Row],[Community]]</f>
        <v xml:space="preserve">Palmer </v>
      </c>
      <c r="L241" s="102">
        <f>Table1422[[#This Row],[Monthly Fees]]</f>
        <v>0</v>
      </c>
      <c r="M241" s="93" t="str">
        <f>DoNotChange[[#This Row],[Community]]</f>
        <v xml:space="preserve">Palmer </v>
      </c>
      <c r="N241" s="102">
        <f>DoNotChange[[#This Row],[Monthly_Fees]]*12</f>
        <v>0</v>
      </c>
      <c r="O241" s="93" t="str">
        <f>DoNotChange[[#This Row],[Community]]</f>
        <v xml:space="preserve">Palmer </v>
      </c>
      <c r="P241" s="94" t="str">
        <f>Table1422[[#This Row],[Notes]]</f>
        <v>The water and sewer charges are unknown</v>
      </c>
      <c r="Q241" s="95"/>
      <c r="R241" s="93" t="str">
        <f>DoNotChange[[#This Row],[Community]]</f>
        <v xml:space="preserve">Palmer </v>
      </c>
      <c r="S241" s="85" t="str">
        <f>IF(DoNotChange[[#This Row],[Annual_Fees]]/DoNotChange[[#This Row],[IQ1_Average]]&gt;0, DoNotChange[[#This Row],[Annual_Fees]]/DoNotChange[[#This Row],[IQ1_Average]], "Do not know fees")</f>
        <v>Do not know fees</v>
      </c>
      <c r="T241" s="93" t="str">
        <f>DoNotChange[[#This Row],[Community]]</f>
        <v xml:space="preserve">Palmer </v>
      </c>
      <c r="U241" s="85" t="str">
        <f>IF(DoNotChange[[#This Row],[Annual_Fees]]/DoNotChange[[#This Row],[IQ2_Average]]&gt;0, DoNotChange[[#This Row],[Annual_Fees]]/DoNotChange[[#This Row],[IQ2_Average]], "Do not know fees")</f>
        <v>Do not know fees</v>
      </c>
      <c r="V241" s="93" t="str">
        <f>DoNotChange[[#This Row],[Community]]</f>
        <v xml:space="preserve">Palmer </v>
      </c>
      <c r="W241" s="85" t="str">
        <f>IF(DoNotChange[[#This Row],[Annual_Fees]]/DoNotChange[[#This Row],[IQ3_Average]]&gt;0,DoNotChange[[#This Row],[Annual_Fees]]/DoNotChange[[#This Row],[IQ3_Average]], "Do not know fees")</f>
        <v>Do not know fees</v>
      </c>
      <c r="X241" s="93" t="str">
        <f>DoNotChange[[#This Row],[Community]]</f>
        <v xml:space="preserve">Palmer </v>
      </c>
      <c r="Y241" s="85" t="str">
        <f>IFERROR(AVERAGE(DoNotChange[[#This Row],[RI_IQ1]],DoNotChange[[#This Row],[RI_IQ2]],DoNotChange[[#This Row],[RI_IQ3]]),"ERROR")</f>
        <v>ERROR</v>
      </c>
      <c r="Z241" s="93" t="str">
        <f>DoNotChange[[#This Row],[Community]]</f>
        <v xml:space="preserve">Palmer </v>
      </c>
      <c r="AA241" s="84">
        <f>IF(DoNotChange[[#This Row],[SNAP_PercentagePoints]]&gt;20%,1, IF(DoNotChange[[#This Row],[SNAP_PercentagePoints]]&lt;=10%, 3, 2))</f>
        <v>2</v>
      </c>
      <c r="AB241" s="93" t="str">
        <f>DoNotChange[[#This Row],[Community]]</f>
        <v xml:space="preserve">Palmer </v>
      </c>
      <c r="AC241" s="84">
        <f>IF(DoNotChange[[#This Row],[Poverty_PercentagePoints]]&gt;20%,1, IF(DoNotChange[[#This Row],[Poverty_PercentagePoints]]&lt;=10%, 3, 2))</f>
        <v>1</v>
      </c>
      <c r="AD241" s="93" t="str">
        <f>DoNotChange[[#This Row],[Community]]</f>
        <v xml:space="preserve">Palmer </v>
      </c>
      <c r="AE241" s="84">
        <f>IF(DoNotChange[[#This Row],[FTE_PercentagePoints]]&lt;=30%,1, IF(DoNotChange[[#This Row],[FTE_PercentagePoints]]&gt;50%, 3, 2))</f>
        <v>3</v>
      </c>
      <c r="AF241" s="93" t="str">
        <f>DoNotChange[[#This Row],[Community]]</f>
        <v xml:space="preserve">Palmer </v>
      </c>
      <c r="AG241" s="86">
        <f>AVERAGE(DoNotChange[[#This Row],[SNAP_FCI]],DoNotChange[[#This Row],[Poverty_FCI]],DoNotChange[[#This Row],[FTE_FCI]])</f>
        <v>2</v>
      </c>
      <c r="AH241" s="112"/>
      <c r="AI241" s="86">
        <f>IF(DoNotChange[[#This Row],[Village_FCI]]&gt;2.5, 0.24, IF(DoNotChange[[#This Row],[Village_FCI]]&lt;=1.5, 0.06, 0.15))</f>
        <v>0.15</v>
      </c>
      <c r="AJ241" s="86">
        <f>IF(DoNotChange[[#This Row],[Village_FCI]]&gt;2.5, 0.15, IF(DoNotChange[[#This Row],[Village_FCI]]&lt;=1.5, "FALSE", 0.06))</f>
        <v>0.06</v>
      </c>
      <c r="AK241" s="115">
        <f>(1/DoNotChange[[#This Row],[IQ1_Average]]+1/DoNotChange[[#This Row],[IQ2_Average]]+1/DoNotChange[[#This Row],[IQ3_Average]])</f>
        <v>6.4856432490281561E-5</v>
      </c>
      <c r="AL24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1" s="84">
        <f>ROUND(DoNotChange[[#This Row],[MediumBurden
Threshold_Calc]],1)</f>
        <v>192.7</v>
      </c>
      <c r="AN241" s="88">
        <f>(DoNotChange[[#This Row],[3RI_Calculation
Medium]]/DoNotChange[[#This Row],[Y = 1/IQ1+1/IQ2+1/IQ3]])/12</f>
        <v>192.73338850195111</v>
      </c>
      <c r="AO241" s="88">
        <f>DoNotChange[[#This Row],[MediumBurden
Threshold_Calc]]*12</f>
        <v>2312.8006620234132</v>
      </c>
      <c r="AP241" s="137">
        <f>DoNotChange[[#This Row],[LowBurden
Annual]]/12</f>
        <v>77.093355400780439</v>
      </c>
      <c r="AQ241" s="88">
        <f>(DoNotChange[[#This Row],[3RI_Calculation
Low]]/DoNotChange[[#This Row],[Y = 1/IQ1+1/IQ2+1/IQ3]])</f>
        <v>925.12026480936527</v>
      </c>
      <c r="AR241" s="95"/>
      <c r="AS241" s="93" t="str">
        <f>Table1422[[#This Row],[Community]]</f>
        <v xml:space="preserve">Palmer </v>
      </c>
      <c r="AT241" s="87">
        <f>Table1422[[#This Row],[IQ1_Average]]</f>
        <v>29416.6</v>
      </c>
      <c r="AU241" s="93" t="str">
        <f>DoNotChange[[#This Row],[Community]]</f>
        <v xml:space="preserve">Palmer </v>
      </c>
      <c r="AV241" s="96">
        <f>Table1422[[#This Row],[IQ2_Average]]</f>
        <v>53926.8</v>
      </c>
      <c r="AW241" s="93" t="str">
        <f>DoNotChange[[#This Row],[Community]]</f>
        <v xml:space="preserve">Palmer </v>
      </c>
      <c r="AX241" s="97">
        <f>Table1422[[#This Row],[IQ3_Average]]</f>
        <v>81179.600000000006</v>
      </c>
      <c r="AY241" s="93" t="str">
        <f>DoNotChange[[#This Row],[Community]]</f>
        <v xml:space="preserve">Palmer </v>
      </c>
      <c r="AZ241" s="89">
        <f>Table1422[[#This Row],[SNAP_Average 
(Percentage Points)]]/100</f>
        <v>0.15459999999999999</v>
      </c>
      <c r="BA241" s="98" t="str">
        <f>DoNotChange[[#This Row],[Community]]</f>
        <v xml:space="preserve">Palmer </v>
      </c>
      <c r="BB241" s="89">
        <f>Table1422[[#This Row],[Poverty_Average
(Percentage Points)]]/100</f>
        <v>0.221</v>
      </c>
      <c r="BC241" s="98" t="str">
        <f>DoNotChange[[#This Row],[Community]]</f>
        <v xml:space="preserve">Palmer </v>
      </c>
      <c r="BD241" s="89">
        <f>Table1422[[#This Row],[Full Time Employment_Average
(Percentage Points)]]/100</f>
        <v>0.56640000000000001</v>
      </c>
    </row>
    <row r="242" spans="1:56" s="99" customFormat="1" x14ac:dyDescent="0.25">
      <c r="A242" s="93" t="str">
        <f>DoNotChange[[#This Row],[Community]]</f>
        <v xml:space="preserve">Paxson  </v>
      </c>
      <c r="B24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2" s="93" t="str">
        <f>DoNotChange[[#This Row],[Community]]</f>
        <v xml:space="preserve">Paxson  </v>
      </c>
      <c r="D242" s="109" t="str">
        <f>IFERROR(DoNotChange[[#This Row],[Medium Burden Threshold]],"Cannot Calculate")</f>
        <v>Cannot Calculate</v>
      </c>
      <c r="E242" s="118" t="str">
        <f>DoNotChange[[#This Row],[Community]]</f>
        <v xml:space="preserve">Paxson  </v>
      </c>
      <c r="F242" s="109" t="str">
        <f>IFERROR(DoNotChange[[#This Row],[MediumBurden
Annual]], "Cannot Calculate")</f>
        <v>Cannot Calculate</v>
      </c>
      <c r="G242" s="93" t="str">
        <f>DoNotChange[[#This Row],[Community]]</f>
        <v xml:space="preserve">Paxson  </v>
      </c>
      <c r="H242" s="140" t="str">
        <f>IFERROR(DoNotChange[[#This Row],[LowBurden
Threshold]],"Any fee will be at least a medium burden")</f>
        <v>Any fee will be at least a medium burden</v>
      </c>
      <c r="I242" s="118" t="str">
        <f>DoNotChange[[#This Row],[Community]]</f>
        <v xml:space="preserve">Paxson  </v>
      </c>
      <c r="J242" s="109" t="str">
        <f>IFERROR(DoNotChange[[#This Row],[LowBurden
Annual]], "Any fee will be at least a medium burden")</f>
        <v>Any fee will be at least a medium burden</v>
      </c>
      <c r="K242" s="93" t="str">
        <f>DoNotChange[[#This Row],[Community]]</f>
        <v xml:space="preserve">Paxson  </v>
      </c>
      <c r="L242" s="102">
        <f>Table1422[[#This Row],[Monthly Fees]]</f>
        <v>0</v>
      </c>
      <c r="M242" s="93" t="str">
        <f>DoNotChange[[#This Row],[Community]]</f>
        <v xml:space="preserve">Paxson  </v>
      </c>
      <c r="N242" s="102">
        <f>DoNotChange[[#This Row],[Monthly_Fees]]*12</f>
        <v>0</v>
      </c>
      <c r="O242" s="93" t="str">
        <f>DoNotChange[[#This Row],[Community]]</f>
        <v xml:space="preserve">Paxson  </v>
      </c>
      <c r="P242" s="94" t="str">
        <f>Table1422[[#This Row],[Notes]]</f>
        <v>The water and sewer charges are unknown</v>
      </c>
      <c r="Q242" s="95"/>
      <c r="R242" s="93" t="str">
        <f>DoNotChange[[#This Row],[Community]]</f>
        <v xml:space="preserve">Paxson  </v>
      </c>
      <c r="S242" s="85" t="e">
        <f>IF(DoNotChange[[#This Row],[Annual_Fees]]/DoNotChange[[#This Row],[IQ1_Average]]&gt;0, DoNotChange[[#This Row],[Annual_Fees]]/DoNotChange[[#This Row],[IQ1_Average]], "Do not know fees")</f>
        <v>#DIV/0!</v>
      </c>
      <c r="T242" s="93" t="str">
        <f>DoNotChange[[#This Row],[Community]]</f>
        <v xml:space="preserve">Paxson  </v>
      </c>
      <c r="U242" s="85" t="e">
        <f>IF(DoNotChange[[#This Row],[Annual_Fees]]/DoNotChange[[#This Row],[IQ2_Average]]&gt;0, DoNotChange[[#This Row],[Annual_Fees]]/DoNotChange[[#This Row],[IQ2_Average]], "Do not know fees")</f>
        <v>#DIV/0!</v>
      </c>
      <c r="V242" s="93" t="str">
        <f>DoNotChange[[#This Row],[Community]]</f>
        <v xml:space="preserve">Paxson  </v>
      </c>
      <c r="W242" s="85" t="e">
        <f>IF(DoNotChange[[#This Row],[Annual_Fees]]/DoNotChange[[#This Row],[IQ3_Average]]&gt;0,DoNotChange[[#This Row],[Annual_Fees]]/DoNotChange[[#This Row],[IQ3_Average]], "Do not know fees")</f>
        <v>#DIV/0!</v>
      </c>
      <c r="X242" s="93" t="str">
        <f>DoNotChange[[#This Row],[Community]]</f>
        <v xml:space="preserve">Paxson  </v>
      </c>
      <c r="Y242" s="85" t="str">
        <f>IFERROR(AVERAGE(DoNotChange[[#This Row],[RI_IQ1]],DoNotChange[[#This Row],[RI_IQ2]],DoNotChange[[#This Row],[RI_IQ3]]),"ERROR")</f>
        <v>ERROR</v>
      </c>
      <c r="Z242" s="93" t="str">
        <f>DoNotChange[[#This Row],[Community]]</f>
        <v xml:space="preserve">Paxson  </v>
      </c>
      <c r="AA242" s="84">
        <f>IF(DoNotChange[[#This Row],[SNAP_PercentagePoints]]&gt;20%,1, IF(DoNotChange[[#This Row],[SNAP_PercentagePoints]]&lt;=10%, 3, 2))</f>
        <v>3</v>
      </c>
      <c r="AB242" s="93" t="str">
        <f>DoNotChange[[#This Row],[Community]]</f>
        <v xml:space="preserve">Paxson  </v>
      </c>
      <c r="AC242" s="84" t="e">
        <f>IF(DoNotChange[[#This Row],[Poverty_PercentagePoints]]&gt;20%,1, IF(DoNotChange[[#This Row],[Poverty_PercentagePoints]]&lt;=10%, 3, 2))</f>
        <v>#DIV/0!</v>
      </c>
      <c r="AD242" s="93" t="str">
        <f>DoNotChange[[#This Row],[Community]]</f>
        <v xml:space="preserve">Paxson  </v>
      </c>
      <c r="AE242" s="84" t="e">
        <f>IF(DoNotChange[[#This Row],[FTE_PercentagePoints]]&lt;=30%,1, IF(DoNotChange[[#This Row],[FTE_PercentagePoints]]&gt;50%, 3, 2))</f>
        <v>#DIV/0!</v>
      </c>
      <c r="AF242" s="93" t="str">
        <f>DoNotChange[[#This Row],[Community]]</f>
        <v xml:space="preserve">Paxson  </v>
      </c>
      <c r="AG242" s="86" t="e">
        <f>AVERAGE(DoNotChange[[#This Row],[SNAP_FCI]],DoNotChange[[#This Row],[Poverty_FCI]],DoNotChange[[#This Row],[FTE_FCI]])</f>
        <v>#DIV/0!</v>
      </c>
      <c r="AH242" s="112"/>
      <c r="AI242" s="86" t="e">
        <f>IF(DoNotChange[[#This Row],[Village_FCI]]&gt;2.5, 0.24, IF(DoNotChange[[#This Row],[Village_FCI]]&lt;=1.5, 0.06, 0.15))</f>
        <v>#DIV/0!</v>
      </c>
      <c r="AJ242" s="86" t="e">
        <f>IF(DoNotChange[[#This Row],[Village_FCI]]&gt;2.5, 0.15, IF(DoNotChange[[#This Row],[Village_FCI]]&lt;=1.5, "FALSE", 0.06))</f>
        <v>#DIV/0!</v>
      </c>
      <c r="AK242" s="115" t="e">
        <f>(1/DoNotChange[[#This Row],[IQ1_Average]]+1/DoNotChange[[#This Row],[IQ2_Average]]+1/DoNotChange[[#This Row],[IQ3_Average]])</f>
        <v>#DIV/0!</v>
      </c>
      <c r="AL242"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42" s="84" t="e">
        <f>ROUND(DoNotChange[[#This Row],[MediumBurden
Threshold_Calc]],1)</f>
        <v>#DIV/0!</v>
      </c>
      <c r="AN242" s="88" t="e">
        <f>(DoNotChange[[#This Row],[3RI_Calculation
Medium]]/DoNotChange[[#This Row],[Y = 1/IQ1+1/IQ2+1/IQ3]])/12</f>
        <v>#DIV/0!</v>
      </c>
      <c r="AO242" s="88" t="e">
        <f>DoNotChange[[#This Row],[MediumBurden
Threshold_Calc]]*12</f>
        <v>#DIV/0!</v>
      </c>
      <c r="AP242" s="137" t="e">
        <f>DoNotChange[[#This Row],[LowBurden
Annual]]/12</f>
        <v>#DIV/0!</v>
      </c>
      <c r="AQ242" s="88" t="e">
        <f>(DoNotChange[[#This Row],[3RI_Calculation
Low]]/DoNotChange[[#This Row],[Y = 1/IQ1+1/IQ2+1/IQ3]])</f>
        <v>#DIV/0!</v>
      </c>
      <c r="AR242" s="95"/>
      <c r="AS242" s="93" t="str">
        <f>Table1422[[#This Row],[Community]]</f>
        <v xml:space="preserve">Paxson  </v>
      </c>
      <c r="AT242" s="87" t="e">
        <f>Table1422[[#This Row],[IQ1_Average]]</f>
        <v>#DIV/0!</v>
      </c>
      <c r="AU242" s="93" t="str">
        <f>DoNotChange[[#This Row],[Community]]</f>
        <v xml:space="preserve">Paxson  </v>
      </c>
      <c r="AV242" s="96" t="e">
        <f>Table1422[[#This Row],[IQ2_Average]]</f>
        <v>#DIV/0!</v>
      </c>
      <c r="AW242" s="93" t="str">
        <f>DoNotChange[[#This Row],[Community]]</f>
        <v xml:space="preserve">Paxson  </v>
      </c>
      <c r="AX242" s="97" t="e">
        <f>Table1422[[#This Row],[IQ3_Average]]</f>
        <v>#DIV/0!</v>
      </c>
      <c r="AY242" s="93" t="str">
        <f>DoNotChange[[#This Row],[Community]]</f>
        <v xml:space="preserve">Paxson  </v>
      </c>
      <c r="AZ242" s="89">
        <f>Table1422[[#This Row],[SNAP_Average 
(Percentage Points)]]/100</f>
        <v>0</v>
      </c>
      <c r="BA242" s="98" t="str">
        <f>DoNotChange[[#This Row],[Community]]</f>
        <v xml:space="preserve">Paxson  </v>
      </c>
      <c r="BB242" s="89" t="e">
        <f>Table1422[[#This Row],[Poverty_Average
(Percentage Points)]]/100</f>
        <v>#DIV/0!</v>
      </c>
      <c r="BC242" s="98" t="str">
        <f>DoNotChange[[#This Row],[Community]]</f>
        <v xml:space="preserve">Paxson  </v>
      </c>
      <c r="BD242" s="89" t="e">
        <f>Table1422[[#This Row],[Full Time Employment_Average
(Percentage Points)]]/100</f>
        <v>#DIV/0!</v>
      </c>
    </row>
    <row r="243" spans="1:56" s="99" customFormat="1" x14ac:dyDescent="0.25">
      <c r="A243" s="93" t="str">
        <f>DoNotChange[[#This Row],[Community]]</f>
        <v xml:space="preserve">Pedro Bay  </v>
      </c>
      <c r="B24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3" s="93" t="str">
        <f>DoNotChange[[#This Row],[Community]]</f>
        <v xml:space="preserve">Pedro Bay  </v>
      </c>
      <c r="D243" s="109">
        <f>IFERROR(DoNotChange[[#This Row],[Medium Burden Threshold]],"Cannot Calculate")</f>
        <v>224</v>
      </c>
      <c r="E243" s="118" t="str">
        <f>DoNotChange[[#This Row],[Community]]</f>
        <v xml:space="preserve">Pedro Bay  </v>
      </c>
      <c r="F243" s="109">
        <f>IFERROR(DoNotChange[[#This Row],[MediumBurden
Annual]], "Cannot Calculate")</f>
        <v>2687.5754274884234</v>
      </c>
      <c r="G243" s="93" t="str">
        <f>DoNotChange[[#This Row],[Community]]</f>
        <v xml:space="preserve">Pedro Bay  </v>
      </c>
      <c r="H243" s="140">
        <f>IFERROR(DoNotChange[[#This Row],[LowBurden
Threshold]],"Any fee will be at least a medium burden")</f>
        <v>89.585847582947437</v>
      </c>
      <c r="I243" s="118" t="str">
        <f>DoNotChange[[#This Row],[Community]]</f>
        <v xml:space="preserve">Pedro Bay  </v>
      </c>
      <c r="J243" s="109">
        <f>IFERROR(DoNotChange[[#This Row],[LowBurden
Annual]], "Any fee will be at least a medium burden")</f>
        <v>1075.0301709953692</v>
      </c>
      <c r="K243" s="93" t="str">
        <f>DoNotChange[[#This Row],[Community]]</f>
        <v xml:space="preserve">Pedro Bay  </v>
      </c>
      <c r="L243" s="102">
        <f>Table1422[[#This Row],[Monthly Fees]]</f>
        <v>0</v>
      </c>
      <c r="M243" s="93" t="str">
        <f>DoNotChange[[#This Row],[Community]]</f>
        <v xml:space="preserve">Pedro Bay  </v>
      </c>
      <c r="N243" s="102">
        <f>DoNotChange[[#This Row],[Monthly_Fees]]*12</f>
        <v>0</v>
      </c>
      <c r="O243" s="93" t="str">
        <f>DoNotChange[[#This Row],[Community]]</f>
        <v xml:space="preserve">Pedro Bay  </v>
      </c>
      <c r="P243" s="94" t="str">
        <f>Table1422[[#This Row],[Notes]]</f>
        <v>The water and sewer charges are unknown</v>
      </c>
      <c r="Q243" s="95"/>
      <c r="R243" s="93" t="str">
        <f>DoNotChange[[#This Row],[Community]]</f>
        <v xml:space="preserve">Pedro Bay  </v>
      </c>
      <c r="S243" s="85" t="str">
        <f>IF(DoNotChange[[#This Row],[Annual_Fees]]/DoNotChange[[#This Row],[IQ1_Average]]&gt;0, DoNotChange[[#This Row],[Annual_Fees]]/DoNotChange[[#This Row],[IQ1_Average]], "Do not know fees")</f>
        <v>Do not know fees</v>
      </c>
      <c r="T243" s="93" t="str">
        <f>DoNotChange[[#This Row],[Community]]</f>
        <v xml:space="preserve">Pedro Bay  </v>
      </c>
      <c r="U243" s="85" t="str">
        <f>IF(DoNotChange[[#This Row],[Annual_Fees]]/DoNotChange[[#This Row],[IQ2_Average]]&gt;0, DoNotChange[[#This Row],[Annual_Fees]]/DoNotChange[[#This Row],[IQ2_Average]], "Do not know fees")</f>
        <v>Do not know fees</v>
      </c>
      <c r="V243" s="93" t="str">
        <f>DoNotChange[[#This Row],[Community]]</f>
        <v xml:space="preserve">Pedro Bay  </v>
      </c>
      <c r="W243" s="85" t="str">
        <f>IF(DoNotChange[[#This Row],[Annual_Fees]]/DoNotChange[[#This Row],[IQ3_Average]]&gt;0,DoNotChange[[#This Row],[Annual_Fees]]/DoNotChange[[#This Row],[IQ3_Average]], "Do not know fees")</f>
        <v>Do not know fees</v>
      </c>
      <c r="X243" s="93" t="str">
        <f>DoNotChange[[#This Row],[Community]]</f>
        <v xml:space="preserve">Pedro Bay  </v>
      </c>
      <c r="Y243" s="85" t="str">
        <f>IFERROR(AVERAGE(DoNotChange[[#This Row],[RI_IQ1]],DoNotChange[[#This Row],[RI_IQ2]],DoNotChange[[#This Row],[RI_IQ3]]),"ERROR")</f>
        <v>ERROR</v>
      </c>
      <c r="Z243" s="93" t="str">
        <f>DoNotChange[[#This Row],[Community]]</f>
        <v xml:space="preserve">Pedro Bay  </v>
      </c>
      <c r="AA243" s="84">
        <f>IF(DoNotChange[[#This Row],[SNAP_PercentagePoints]]&gt;20%,1, IF(DoNotChange[[#This Row],[SNAP_PercentagePoints]]&lt;=10%, 3, 2))</f>
        <v>2</v>
      </c>
      <c r="AB243" s="93" t="str">
        <f>DoNotChange[[#This Row],[Community]]</f>
        <v xml:space="preserve">Pedro Bay  </v>
      </c>
      <c r="AC243" s="84">
        <f>IF(DoNotChange[[#This Row],[Poverty_PercentagePoints]]&gt;20%,1, IF(DoNotChange[[#This Row],[Poverty_PercentagePoints]]&lt;=10%, 3, 2))</f>
        <v>3</v>
      </c>
      <c r="AD243" s="93" t="str">
        <f>DoNotChange[[#This Row],[Community]]</f>
        <v xml:space="preserve">Pedro Bay  </v>
      </c>
      <c r="AE243" s="84">
        <f>IF(DoNotChange[[#This Row],[FTE_PercentagePoints]]&lt;=30%,1, IF(DoNotChange[[#This Row],[FTE_PercentagePoints]]&gt;50%, 3, 2))</f>
        <v>2</v>
      </c>
      <c r="AF243" s="93" t="str">
        <f>DoNotChange[[#This Row],[Community]]</f>
        <v xml:space="preserve">Pedro Bay  </v>
      </c>
      <c r="AG243" s="86">
        <f>AVERAGE(DoNotChange[[#This Row],[SNAP_FCI]],DoNotChange[[#This Row],[Poverty_FCI]],DoNotChange[[#This Row],[FTE_FCI]])</f>
        <v>2.3333333333333335</v>
      </c>
      <c r="AH243" s="112"/>
      <c r="AI243" s="86">
        <f>IF(DoNotChange[[#This Row],[Village_FCI]]&gt;2.5, 0.24, IF(DoNotChange[[#This Row],[Village_FCI]]&lt;=1.5, 0.06, 0.15))</f>
        <v>0.15</v>
      </c>
      <c r="AJ243" s="86">
        <f>IF(DoNotChange[[#This Row],[Village_FCI]]&gt;2.5, 0.15, IF(DoNotChange[[#This Row],[Village_FCI]]&lt;=1.5, "FALSE", 0.06))</f>
        <v>0.06</v>
      </c>
      <c r="AK243" s="115">
        <f>(1/DoNotChange[[#This Row],[IQ1_Average]]+1/DoNotChange[[#This Row],[IQ2_Average]]+1/DoNotChange[[#This Row],[IQ3_Average]])</f>
        <v>5.5812387055561484E-5</v>
      </c>
      <c r="AL24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3" s="84">
        <f>ROUND(DoNotChange[[#This Row],[MediumBurden
Threshold_Calc]],1)</f>
        <v>224</v>
      </c>
      <c r="AN243" s="88">
        <f>(DoNotChange[[#This Row],[3RI_Calculation
Medium]]/DoNotChange[[#This Row],[Y = 1/IQ1+1/IQ2+1/IQ3]])/12</f>
        <v>223.96461895736863</v>
      </c>
      <c r="AO243" s="88">
        <f>DoNotChange[[#This Row],[MediumBurden
Threshold_Calc]]*12</f>
        <v>2687.5754274884234</v>
      </c>
      <c r="AP243" s="137">
        <f>DoNotChange[[#This Row],[LowBurden
Annual]]/12</f>
        <v>89.585847582947437</v>
      </c>
      <c r="AQ243" s="88">
        <f>(DoNotChange[[#This Row],[3RI_Calculation
Low]]/DoNotChange[[#This Row],[Y = 1/IQ1+1/IQ2+1/IQ3]])</f>
        <v>1075.0301709953692</v>
      </c>
      <c r="AR243" s="95"/>
      <c r="AS243" s="93" t="str">
        <f>Table1422[[#This Row],[Community]]</f>
        <v xml:space="preserve">Pedro Bay  </v>
      </c>
      <c r="AT243" s="87">
        <f>Table1422[[#This Row],[IQ1_Average]]</f>
        <v>38150</v>
      </c>
      <c r="AU243" s="93" t="str">
        <f>DoNotChange[[#This Row],[Community]]</f>
        <v xml:space="preserve">Pedro Bay  </v>
      </c>
      <c r="AV243" s="96">
        <f>Table1422[[#This Row],[IQ2_Average]]</f>
        <v>65650</v>
      </c>
      <c r="AW243" s="93" t="str">
        <f>DoNotChange[[#This Row],[Community]]</f>
        <v xml:space="preserve">Pedro Bay  </v>
      </c>
      <c r="AX243" s="97">
        <f>Table1422[[#This Row],[IQ3_Average]]</f>
        <v>69600.2</v>
      </c>
      <c r="AY243" s="93" t="str">
        <f>DoNotChange[[#This Row],[Community]]</f>
        <v xml:space="preserve">Pedro Bay  </v>
      </c>
      <c r="AZ243" s="89">
        <f>Table1422[[#This Row],[SNAP_Average 
(Percentage Points)]]/100</f>
        <v>0.16080000000000003</v>
      </c>
      <c r="BA243" s="98" t="str">
        <f>DoNotChange[[#This Row],[Community]]</f>
        <v xml:space="preserve">Pedro Bay  </v>
      </c>
      <c r="BB243" s="89">
        <f>Table1422[[#This Row],[Poverty_Average
(Percentage Points)]]/100</f>
        <v>0</v>
      </c>
      <c r="BC243" s="98" t="str">
        <f>DoNotChange[[#This Row],[Community]]</f>
        <v xml:space="preserve">Pedro Bay  </v>
      </c>
      <c r="BD243" s="89">
        <f>Table1422[[#This Row],[Full Time Employment_Average
(Percentage Points)]]/100</f>
        <v>0.32979999999999998</v>
      </c>
    </row>
    <row r="244" spans="1:56" s="99" customFormat="1" x14ac:dyDescent="0.25">
      <c r="A244" s="93" t="str">
        <f>DoNotChange[[#This Row],[Community]]</f>
        <v xml:space="preserve">Pelican </v>
      </c>
      <c r="B24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44" s="93" t="str">
        <f>DoNotChange[[#This Row],[Community]]</f>
        <v xml:space="preserve">Pelican </v>
      </c>
      <c r="D244" s="109">
        <f>IFERROR(DoNotChange[[#This Row],[Medium Burden Threshold]],"Cannot Calculate")</f>
        <v>161</v>
      </c>
      <c r="E244" s="118" t="str">
        <f>DoNotChange[[#This Row],[Community]]</f>
        <v xml:space="preserve">Pelican </v>
      </c>
      <c r="F244" s="109">
        <f>IFERROR(DoNotChange[[#This Row],[MediumBurden
Annual]], "Cannot Calculate")</f>
        <v>1932.027187432645</v>
      </c>
      <c r="G244" s="93" t="str">
        <f>DoNotChange[[#This Row],[Community]]</f>
        <v xml:space="preserve">Pelican </v>
      </c>
      <c r="H244" s="140">
        <f>IFERROR(DoNotChange[[#This Row],[LowBurden
Threshold]],"Any fee will be at least a medium burden")</f>
        <v>64.400906247754833</v>
      </c>
      <c r="I244" s="118" t="str">
        <f>DoNotChange[[#This Row],[Community]]</f>
        <v xml:space="preserve">Pelican </v>
      </c>
      <c r="J244" s="109">
        <f>IFERROR(DoNotChange[[#This Row],[LowBurden
Annual]], "Any fee will be at least a medium burden")</f>
        <v>772.81087497305805</v>
      </c>
      <c r="K244" s="93" t="str">
        <f>DoNotChange[[#This Row],[Community]]</f>
        <v xml:space="preserve">Pelican </v>
      </c>
      <c r="L244" s="102">
        <f>Table1422[[#This Row],[Monthly Fees]]</f>
        <v>63</v>
      </c>
      <c r="M244" s="93" t="str">
        <f>DoNotChange[[#This Row],[Community]]</f>
        <v xml:space="preserve">Pelican </v>
      </c>
      <c r="N244" s="102">
        <f>DoNotChange[[#This Row],[Monthly_Fees]]*12</f>
        <v>756</v>
      </c>
      <c r="O244" s="93" t="str">
        <f>DoNotChange[[#This Row],[Community]]</f>
        <v xml:space="preserve">Pelican </v>
      </c>
      <c r="P244" s="94" t="str">
        <f>Table1422[[#This Row],[Notes]]</f>
        <v xml:space="preserve">This is the reported user fee for this community for combined water and sewer.  </v>
      </c>
      <c r="Q244" s="95"/>
      <c r="R244" s="93" t="str">
        <f>DoNotChange[[#This Row],[Community]]</f>
        <v xml:space="preserve">Pelican </v>
      </c>
      <c r="S244" s="85">
        <f>IF(DoNotChange[[#This Row],[Annual_Fees]]/DoNotChange[[#This Row],[IQ1_Average]]&gt;0, DoNotChange[[#This Row],[Annual_Fees]]/DoNotChange[[#This Row],[IQ1_Average]], "Do not know fees")</f>
        <v>2.9161716375306658E-2</v>
      </c>
      <c r="T244" s="93" t="str">
        <f>DoNotChange[[#This Row],[Community]]</f>
        <v xml:space="preserve">Pelican </v>
      </c>
      <c r="U244" s="85">
        <f>IF(DoNotChange[[#This Row],[Annual_Fees]]/DoNotChange[[#This Row],[IQ2_Average]]&gt;0, DoNotChange[[#This Row],[Annual_Fees]]/DoNotChange[[#This Row],[IQ2_Average]], "Do not know fees")</f>
        <v>2.0597995782315151E-2</v>
      </c>
      <c r="V244" s="93" t="str">
        <f>DoNotChange[[#This Row],[Community]]</f>
        <v xml:space="preserve">Pelican </v>
      </c>
      <c r="W244" s="85">
        <f>IF(DoNotChange[[#This Row],[Annual_Fees]]/DoNotChange[[#This Row],[IQ3_Average]]&gt;0,DoNotChange[[#This Row],[Annual_Fees]]/DoNotChange[[#This Row],[IQ3_Average]], "Do not know fees")</f>
        <v>8.9351140527124447E-3</v>
      </c>
      <c r="X244" s="93" t="str">
        <f>DoNotChange[[#This Row],[Community]]</f>
        <v xml:space="preserve">Pelican </v>
      </c>
      <c r="Y244" s="85">
        <f>IFERROR(AVERAGE(DoNotChange[[#This Row],[RI_IQ1]],DoNotChange[[#This Row],[RI_IQ2]],DoNotChange[[#This Row],[RI_IQ3]]),"ERROR")</f>
        <v>1.9564942070111419E-2</v>
      </c>
      <c r="Z244" s="93" t="str">
        <f>DoNotChange[[#This Row],[Community]]</f>
        <v xml:space="preserve">Pelican </v>
      </c>
      <c r="AA244" s="84">
        <f>IF(DoNotChange[[#This Row],[SNAP_PercentagePoints]]&gt;20%,1, IF(DoNotChange[[#This Row],[SNAP_PercentagePoints]]&lt;=10%, 3, 2))</f>
        <v>3</v>
      </c>
      <c r="AB244" s="93" t="str">
        <f>DoNotChange[[#This Row],[Community]]</f>
        <v xml:space="preserve">Pelican </v>
      </c>
      <c r="AC244" s="84">
        <f>IF(DoNotChange[[#This Row],[Poverty_PercentagePoints]]&gt;20%,1, IF(DoNotChange[[#This Row],[Poverty_PercentagePoints]]&lt;=10%, 3, 2))</f>
        <v>2</v>
      </c>
      <c r="AD244" s="93" t="str">
        <f>DoNotChange[[#This Row],[Community]]</f>
        <v xml:space="preserve">Pelican </v>
      </c>
      <c r="AE244" s="84">
        <f>IF(DoNotChange[[#This Row],[FTE_PercentagePoints]]&lt;=30%,1, IF(DoNotChange[[#This Row],[FTE_PercentagePoints]]&gt;50%, 3, 2))</f>
        <v>1</v>
      </c>
      <c r="AF244" s="93" t="str">
        <f>DoNotChange[[#This Row],[Community]]</f>
        <v xml:space="preserve">Pelican </v>
      </c>
      <c r="AG244" s="86">
        <f>AVERAGE(DoNotChange[[#This Row],[SNAP_FCI]],DoNotChange[[#This Row],[Poverty_FCI]],DoNotChange[[#This Row],[FTE_FCI]])</f>
        <v>2</v>
      </c>
      <c r="AH244" s="112"/>
      <c r="AI244" s="86">
        <f>IF(DoNotChange[[#This Row],[Village_FCI]]&gt;2.5, 0.24, IF(DoNotChange[[#This Row],[Village_FCI]]&lt;=1.5, 0.06, 0.15))</f>
        <v>0.15</v>
      </c>
      <c r="AJ244" s="86">
        <f>IF(DoNotChange[[#This Row],[Village_FCI]]&gt;2.5, 0.15, IF(DoNotChange[[#This Row],[Village_FCI]]&lt;=1.5, "FALSE", 0.06))</f>
        <v>0.06</v>
      </c>
      <c r="AK244" s="115">
        <f>(1/DoNotChange[[#This Row],[IQ1_Average]]+1/DoNotChange[[#This Row],[IQ2_Average]]+1/DoNotChange[[#This Row],[IQ3_Average]])</f>
        <v>7.7638659008378647E-5</v>
      </c>
      <c r="AL24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44" s="84">
        <f>ROUND(DoNotChange[[#This Row],[MediumBurden
Threshold_Calc]],1)</f>
        <v>161</v>
      </c>
      <c r="AN244" s="88">
        <f>(DoNotChange[[#This Row],[3RI_Calculation
Medium]]/DoNotChange[[#This Row],[Y = 1/IQ1+1/IQ2+1/IQ3]])/12</f>
        <v>161.00226561938709</v>
      </c>
      <c r="AO244" s="88">
        <f>DoNotChange[[#This Row],[MediumBurden
Threshold_Calc]]*12</f>
        <v>1932.027187432645</v>
      </c>
      <c r="AP244" s="137">
        <f>DoNotChange[[#This Row],[LowBurden
Annual]]/12</f>
        <v>64.400906247754833</v>
      </c>
      <c r="AQ244" s="88">
        <f>(DoNotChange[[#This Row],[3RI_Calculation
Low]]/DoNotChange[[#This Row],[Y = 1/IQ1+1/IQ2+1/IQ3]])</f>
        <v>772.81087497305805</v>
      </c>
      <c r="AR244" s="95"/>
      <c r="AS244" s="93" t="str">
        <f>Table1422[[#This Row],[Community]]</f>
        <v xml:space="preserve">Pelican </v>
      </c>
      <c r="AT244" s="87">
        <f>Table1422[[#This Row],[IQ1_Average]]</f>
        <v>25924.400000000001</v>
      </c>
      <c r="AU244" s="93" t="str">
        <f>DoNotChange[[#This Row],[Community]]</f>
        <v xml:space="preserve">Pelican </v>
      </c>
      <c r="AV244" s="96">
        <f>Table1422[[#This Row],[IQ2_Average]]</f>
        <v>36702.6</v>
      </c>
      <c r="AW244" s="93" t="str">
        <f>DoNotChange[[#This Row],[Community]]</f>
        <v xml:space="preserve">Pelican </v>
      </c>
      <c r="AX244" s="97">
        <f>Table1422[[#This Row],[IQ3_Average]]</f>
        <v>84610</v>
      </c>
      <c r="AY244" s="93" t="str">
        <f>DoNotChange[[#This Row],[Community]]</f>
        <v xml:space="preserve">Pelican </v>
      </c>
      <c r="AZ244" s="89">
        <f>Table1422[[#This Row],[SNAP_Average 
(Percentage Points)]]/100</f>
        <v>0</v>
      </c>
      <c r="BA244" s="98" t="str">
        <f>DoNotChange[[#This Row],[Community]]</f>
        <v xml:space="preserve">Pelican </v>
      </c>
      <c r="BB244" s="89">
        <f>Table1422[[#This Row],[Poverty_Average
(Percentage Points)]]/100</f>
        <v>0.122</v>
      </c>
      <c r="BC244" s="98" t="str">
        <f>DoNotChange[[#This Row],[Community]]</f>
        <v xml:space="preserve">Pelican </v>
      </c>
      <c r="BD244" s="89">
        <f>Table1422[[#This Row],[Full Time Employment_Average
(Percentage Points)]]/100</f>
        <v>0.255</v>
      </c>
    </row>
    <row r="245" spans="1:56" s="99" customFormat="1" x14ac:dyDescent="0.25">
      <c r="A245" s="93" t="str">
        <f>DoNotChange[[#This Row],[Community]]</f>
        <v xml:space="preserve">Perryville  </v>
      </c>
      <c r="B24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45" s="93" t="str">
        <f>DoNotChange[[#This Row],[Community]]</f>
        <v xml:space="preserve">Perryville  </v>
      </c>
      <c r="D245" s="109">
        <f>IFERROR(DoNotChange[[#This Row],[Medium Burden Threshold]],"Cannot Calculate")</f>
        <v>46.8</v>
      </c>
      <c r="E245" s="118" t="str">
        <f>DoNotChange[[#This Row],[Community]]</f>
        <v xml:space="preserve">Perryville  </v>
      </c>
      <c r="F245" s="109">
        <f>IFERROR(DoNotChange[[#This Row],[MediumBurden
Annual]], "Cannot Calculate")</f>
        <v>561.12402349259139</v>
      </c>
      <c r="G245" s="93" t="str">
        <f>DoNotChange[[#This Row],[Community]]</f>
        <v xml:space="preserve">Perryville  </v>
      </c>
      <c r="H245" s="140" t="str">
        <f>IFERROR(DoNotChange[[#This Row],[LowBurden
Threshold]],"Any fee will be at least a medium burden")</f>
        <v>Any fee will be at least a medium burden</v>
      </c>
      <c r="I245" s="118" t="str">
        <f>DoNotChange[[#This Row],[Community]]</f>
        <v xml:space="preserve">Perryville  </v>
      </c>
      <c r="J245" s="109" t="str">
        <f>IFERROR(DoNotChange[[#This Row],[LowBurden
Annual]], "Any fee will be at least a medium burden")</f>
        <v>Any fee will be at least a medium burden</v>
      </c>
      <c r="K245" s="93" t="str">
        <f>DoNotChange[[#This Row],[Community]]</f>
        <v xml:space="preserve">Perryville  </v>
      </c>
      <c r="L245" s="102">
        <f>Table1422[[#This Row],[Monthly Fees]]</f>
        <v>30</v>
      </c>
      <c r="M245" s="93" t="str">
        <f>DoNotChange[[#This Row],[Community]]</f>
        <v xml:space="preserve">Perryville  </v>
      </c>
      <c r="N245" s="102">
        <f>DoNotChange[[#This Row],[Monthly_Fees]]*12</f>
        <v>360</v>
      </c>
      <c r="O245" s="93" t="str">
        <f>DoNotChange[[#This Row],[Community]]</f>
        <v xml:space="preserve">Perryville  </v>
      </c>
      <c r="P245" s="94" t="str">
        <f>Table1422[[#This Row],[Notes]]</f>
        <v xml:space="preserve">This is the reported user fee for this community for piped water services.  </v>
      </c>
      <c r="Q245" s="95"/>
      <c r="R245" s="93" t="str">
        <f>DoNotChange[[#This Row],[Community]]</f>
        <v xml:space="preserve">Perryville  </v>
      </c>
      <c r="S245" s="85">
        <f>IF(DoNotChange[[#This Row],[Annual_Fees]]/DoNotChange[[#This Row],[IQ1_Average]]&gt;0, DoNotChange[[#This Row],[Annual_Fees]]/DoNotChange[[#This Row],[IQ1_Average]], "Do not know fees")</f>
        <v>1.5406474142800898E-2</v>
      </c>
      <c r="T245" s="93" t="str">
        <f>DoNotChange[[#This Row],[Community]]</f>
        <v xml:space="preserve">Perryville  </v>
      </c>
      <c r="U245" s="85">
        <f>IF(DoNotChange[[#This Row],[Annual_Fees]]/DoNotChange[[#This Row],[IQ2_Average]]&gt;0, DoNotChange[[#This Row],[Annual_Fees]]/DoNotChange[[#This Row],[IQ2_Average]], "Do not know fees")</f>
        <v>1.3177159590043924E-2</v>
      </c>
      <c r="V245" s="93" t="str">
        <f>DoNotChange[[#This Row],[Community]]</f>
        <v xml:space="preserve">Perryville  </v>
      </c>
      <c r="W245" s="85">
        <f>IF(DoNotChange[[#This Row],[Annual_Fees]]/DoNotChange[[#This Row],[IQ3_Average]]&gt;0,DoNotChange[[#This Row],[Annual_Fees]]/DoNotChange[[#This Row],[IQ3_Average]], "Do not know fees")</f>
        <v>9.9105299380591871E-3</v>
      </c>
      <c r="X245" s="93" t="str">
        <f>DoNotChange[[#This Row],[Community]]</f>
        <v xml:space="preserve">Perryville  </v>
      </c>
      <c r="Y245" s="85">
        <f>IFERROR(AVERAGE(DoNotChange[[#This Row],[RI_IQ1]],DoNotChange[[#This Row],[RI_IQ2]],DoNotChange[[#This Row],[RI_IQ3]]),"ERROR")</f>
        <v>1.2831387890301338E-2</v>
      </c>
      <c r="Z245" s="93" t="str">
        <f>DoNotChange[[#This Row],[Community]]</f>
        <v xml:space="preserve">Perryville  </v>
      </c>
      <c r="AA245" s="84">
        <f>IF(DoNotChange[[#This Row],[SNAP_PercentagePoints]]&gt;20%,1, IF(DoNotChange[[#This Row],[SNAP_PercentagePoints]]&lt;=10%, 3, 2))</f>
        <v>1</v>
      </c>
      <c r="AB245" s="93" t="str">
        <f>DoNotChange[[#This Row],[Community]]</f>
        <v xml:space="preserve">Perryville  </v>
      </c>
      <c r="AC245" s="84">
        <f>IF(DoNotChange[[#This Row],[Poverty_PercentagePoints]]&gt;20%,1, IF(DoNotChange[[#This Row],[Poverty_PercentagePoints]]&lt;=10%, 3, 2))</f>
        <v>1</v>
      </c>
      <c r="AD245" s="93" t="str">
        <f>DoNotChange[[#This Row],[Community]]</f>
        <v xml:space="preserve">Perryville  </v>
      </c>
      <c r="AE245" s="84">
        <f>IF(DoNotChange[[#This Row],[FTE_PercentagePoints]]&lt;=30%,1, IF(DoNotChange[[#This Row],[FTE_PercentagePoints]]&gt;50%, 3, 2))</f>
        <v>1</v>
      </c>
      <c r="AF245" s="93" t="str">
        <f>DoNotChange[[#This Row],[Community]]</f>
        <v xml:space="preserve">Perryville  </v>
      </c>
      <c r="AG245" s="86">
        <f>AVERAGE(DoNotChange[[#This Row],[SNAP_FCI]],DoNotChange[[#This Row],[Poverty_FCI]],DoNotChange[[#This Row],[FTE_FCI]])</f>
        <v>1</v>
      </c>
      <c r="AH245" s="112"/>
      <c r="AI245" s="86">
        <f>IF(DoNotChange[[#This Row],[Village_FCI]]&gt;2.5, 0.24, IF(DoNotChange[[#This Row],[Village_FCI]]&lt;=1.5, 0.06, 0.15))</f>
        <v>0.06</v>
      </c>
      <c r="AJ245" s="86" t="str">
        <f>IF(DoNotChange[[#This Row],[Village_FCI]]&gt;2.5, 0.15, IF(DoNotChange[[#This Row],[Village_FCI]]&lt;=1.5, "FALSE", 0.06))</f>
        <v>FALSE</v>
      </c>
      <c r="AK245" s="115">
        <f>(1/DoNotChange[[#This Row],[IQ1_Average]]+1/DoNotChange[[#This Row],[IQ2_Average]]+1/DoNotChange[[#This Row],[IQ3_Average]])</f>
        <v>1.0692823241917781E-4</v>
      </c>
      <c r="AL24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5" s="84">
        <f>ROUND(DoNotChange[[#This Row],[MediumBurden
Threshold_Calc]],1)</f>
        <v>46.8</v>
      </c>
      <c r="AN245" s="88">
        <f>(DoNotChange[[#This Row],[3RI_Calculation
Medium]]/DoNotChange[[#This Row],[Y = 1/IQ1+1/IQ2+1/IQ3]])/12</f>
        <v>46.76033529104928</v>
      </c>
      <c r="AO245" s="88">
        <f>DoNotChange[[#This Row],[MediumBurden
Threshold_Calc]]*12</f>
        <v>561.12402349259139</v>
      </c>
      <c r="AP245" s="137" t="e">
        <f>DoNotChange[[#This Row],[LowBurden
Annual]]/12</f>
        <v>#VALUE!</v>
      </c>
      <c r="AQ245" s="88" t="e">
        <f>(DoNotChange[[#This Row],[3RI_Calculation
Low]]/DoNotChange[[#This Row],[Y = 1/IQ1+1/IQ2+1/IQ3]])</f>
        <v>#VALUE!</v>
      </c>
      <c r="AR245" s="95"/>
      <c r="AS245" s="93" t="str">
        <f>Table1422[[#This Row],[Community]]</f>
        <v xml:space="preserve">Perryville  </v>
      </c>
      <c r="AT245" s="87">
        <f>Table1422[[#This Row],[IQ1_Average]]</f>
        <v>23366.799999999999</v>
      </c>
      <c r="AU245" s="93" t="str">
        <f>DoNotChange[[#This Row],[Community]]</f>
        <v xml:space="preserve">Perryville  </v>
      </c>
      <c r="AV245" s="96">
        <f>Table1422[[#This Row],[IQ2_Average]]</f>
        <v>27320</v>
      </c>
      <c r="AW245" s="93" t="str">
        <f>DoNotChange[[#This Row],[Community]]</f>
        <v xml:space="preserve">Perryville  </v>
      </c>
      <c r="AX245" s="97">
        <f>Table1422[[#This Row],[IQ3_Average]]</f>
        <v>36325</v>
      </c>
      <c r="AY245" s="93" t="str">
        <f>DoNotChange[[#This Row],[Community]]</f>
        <v xml:space="preserve">Perryville  </v>
      </c>
      <c r="AZ245" s="89">
        <f>Table1422[[#This Row],[SNAP_Average 
(Percentage Points)]]/100</f>
        <v>0.40759999999999996</v>
      </c>
      <c r="BA245" s="98" t="str">
        <f>DoNotChange[[#This Row],[Community]]</f>
        <v xml:space="preserve">Perryville  </v>
      </c>
      <c r="BB245" s="89">
        <f>Table1422[[#This Row],[Poverty_Average
(Percentage Points)]]/100</f>
        <v>0.21280000000000002</v>
      </c>
      <c r="BC245" s="98" t="str">
        <f>DoNotChange[[#This Row],[Community]]</f>
        <v xml:space="preserve">Perryville  </v>
      </c>
      <c r="BD245" s="89">
        <f>Table1422[[#This Row],[Full Time Employment_Average
(Percentage Points)]]/100</f>
        <v>0.1048</v>
      </c>
    </row>
    <row r="246" spans="1:56" s="99" customFormat="1" x14ac:dyDescent="0.25">
      <c r="A246" s="93" t="str">
        <f>DoNotChange[[#This Row],[Community]]</f>
        <v xml:space="preserve">Petersburg  </v>
      </c>
      <c r="B24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6" s="93" t="str">
        <f>DoNotChange[[#This Row],[Community]]</f>
        <v xml:space="preserve">Petersburg  </v>
      </c>
      <c r="D246" s="109">
        <f>IFERROR(DoNotChange[[#This Row],[Medium Burden Threshold]],"Cannot Calculate")</f>
        <v>217.8</v>
      </c>
      <c r="E246" s="118" t="str">
        <f>DoNotChange[[#This Row],[Community]]</f>
        <v xml:space="preserve">Petersburg  </v>
      </c>
      <c r="F246" s="109">
        <f>IFERROR(DoNotChange[[#This Row],[MediumBurden
Annual]], "Cannot Calculate")</f>
        <v>2614.1901867449546</v>
      </c>
      <c r="G246" s="93" t="str">
        <f>DoNotChange[[#This Row],[Community]]</f>
        <v xml:space="preserve">Petersburg  </v>
      </c>
      <c r="H246" s="140">
        <f>IFERROR(DoNotChange[[#This Row],[LowBurden
Threshold]],"Any fee will be at least a medium burden")</f>
        <v>87.139672891498492</v>
      </c>
      <c r="I246" s="118" t="str">
        <f>DoNotChange[[#This Row],[Community]]</f>
        <v xml:space="preserve">Petersburg  </v>
      </c>
      <c r="J246" s="109">
        <f>IFERROR(DoNotChange[[#This Row],[LowBurden
Annual]], "Any fee will be at least a medium burden")</f>
        <v>1045.6760746979819</v>
      </c>
      <c r="K246" s="93" t="str">
        <f>DoNotChange[[#This Row],[Community]]</f>
        <v xml:space="preserve">Petersburg  </v>
      </c>
      <c r="L246" s="102">
        <f>Table1422[[#This Row],[Monthly Fees]]</f>
        <v>0</v>
      </c>
      <c r="M246" s="93" t="str">
        <f>DoNotChange[[#This Row],[Community]]</f>
        <v xml:space="preserve">Petersburg  </v>
      </c>
      <c r="N246" s="102">
        <f>DoNotChange[[#This Row],[Monthly_Fees]]*12</f>
        <v>0</v>
      </c>
      <c r="O246" s="93" t="str">
        <f>DoNotChange[[#This Row],[Community]]</f>
        <v xml:space="preserve">Petersburg  </v>
      </c>
      <c r="P246" s="94" t="str">
        <f>Table1422[[#This Row],[Notes]]</f>
        <v>The water and sewer charges are unknown</v>
      </c>
      <c r="Q246" s="95"/>
      <c r="R246" s="93" t="str">
        <f>DoNotChange[[#This Row],[Community]]</f>
        <v xml:space="preserve">Petersburg  </v>
      </c>
      <c r="S246" s="85" t="str">
        <f>IF(DoNotChange[[#This Row],[Annual_Fees]]/DoNotChange[[#This Row],[IQ1_Average]]&gt;0, DoNotChange[[#This Row],[Annual_Fees]]/DoNotChange[[#This Row],[IQ1_Average]], "Do not know fees")</f>
        <v>Do not know fees</v>
      </c>
      <c r="T246" s="93" t="str">
        <f>DoNotChange[[#This Row],[Community]]</f>
        <v xml:space="preserve">Petersburg  </v>
      </c>
      <c r="U246" s="85" t="str">
        <f>IF(DoNotChange[[#This Row],[Annual_Fees]]/DoNotChange[[#This Row],[IQ2_Average]]&gt;0, DoNotChange[[#This Row],[Annual_Fees]]/DoNotChange[[#This Row],[IQ2_Average]], "Do not know fees")</f>
        <v>Do not know fees</v>
      </c>
      <c r="V246" s="93" t="str">
        <f>DoNotChange[[#This Row],[Community]]</f>
        <v xml:space="preserve">Petersburg  </v>
      </c>
      <c r="W246" s="85" t="str">
        <f>IF(DoNotChange[[#This Row],[Annual_Fees]]/DoNotChange[[#This Row],[IQ3_Average]]&gt;0,DoNotChange[[#This Row],[Annual_Fees]]/DoNotChange[[#This Row],[IQ3_Average]], "Do not know fees")</f>
        <v>Do not know fees</v>
      </c>
      <c r="X246" s="93" t="str">
        <f>DoNotChange[[#This Row],[Community]]</f>
        <v xml:space="preserve">Petersburg  </v>
      </c>
      <c r="Y246" s="85" t="str">
        <f>IFERROR(AVERAGE(DoNotChange[[#This Row],[RI_IQ1]],DoNotChange[[#This Row],[RI_IQ2]],DoNotChange[[#This Row],[RI_IQ3]]),"ERROR")</f>
        <v>ERROR</v>
      </c>
      <c r="Z246" s="93" t="str">
        <f>DoNotChange[[#This Row],[Community]]</f>
        <v xml:space="preserve">Petersburg  </v>
      </c>
      <c r="AA246" s="84">
        <f>IF(DoNotChange[[#This Row],[SNAP_PercentagePoints]]&gt;20%,1, IF(DoNotChange[[#This Row],[SNAP_PercentagePoints]]&lt;=10%, 3, 2))</f>
        <v>2</v>
      </c>
      <c r="AB246" s="93" t="str">
        <f>DoNotChange[[#This Row],[Community]]</f>
        <v xml:space="preserve">Petersburg  </v>
      </c>
      <c r="AC246" s="84">
        <f>IF(DoNotChange[[#This Row],[Poverty_PercentagePoints]]&gt;20%,1, IF(DoNotChange[[#This Row],[Poverty_PercentagePoints]]&lt;=10%, 3, 2))</f>
        <v>2</v>
      </c>
      <c r="AD246" s="93" t="str">
        <f>DoNotChange[[#This Row],[Community]]</f>
        <v xml:space="preserve">Petersburg  </v>
      </c>
      <c r="AE246" s="84">
        <f>IF(DoNotChange[[#This Row],[FTE_PercentagePoints]]&lt;=30%,1, IF(DoNotChange[[#This Row],[FTE_PercentagePoints]]&gt;50%, 3, 2))</f>
        <v>3</v>
      </c>
      <c r="AF246" s="93" t="str">
        <f>DoNotChange[[#This Row],[Community]]</f>
        <v xml:space="preserve">Petersburg  </v>
      </c>
      <c r="AG246" s="86">
        <f>AVERAGE(DoNotChange[[#This Row],[SNAP_FCI]],DoNotChange[[#This Row],[Poverty_FCI]],DoNotChange[[#This Row],[FTE_FCI]])</f>
        <v>2.3333333333333335</v>
      </c>
      <c r="AH246" s="112"/>
      <c r="AI246" s="86">
        <f>IF(DoNotChange[[#This Row],[Village_FCI]]&gt;2.5, 0.24, IF(DoNotChange[[#This Row],[Village_FCI]]&lt;=1.5, 0.06, 0.15))</f>
        <v>0.15</v>
      </c>
      <c r="AJ246" s="86">
        <f>IF(DoNotChange[[#This Row],[Village_FCI]]&gt;2.5, 0.15, IF(DoNotChange[[#This Row],[Village_FCI]]&lt;=1.5, "FALSE", 0.06))</f>
        <v>0.06</v>
      </c>
      <c r="AK246" s="115">
        <f>(1/DoNotChange[[#This Row],[IQ1_Average]]+1/DoNotChange[[#This Row],[IQ2_Average]]+1/DoNotChange[[#This Row],[IQ3_Average]])</f>
        <v>5.7379145848134223E-5</v>
      </c>
      <c r="AL24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6" s="84">
        <f>ROUND(DoNotChange[[#This Row],[MediumBurden
Threshold_Calc]],1)</f>
        <v>217.8</v>
      </c>
      <c r="AN246" s="88">
        <f>(DoNotChange[[#This Row],[3RI_Calculation
Medium]]/DoNotChange[[#This Row],[Y = 1/IQ1+1/IQ2+1/IQ3]])/12</f>
        <v>217.84918222874623</v>
      </c>
      <c r="AO246" s="88">
        <f>DoNotChange[[#This Row],[MediumBurden
Threshold_Calc]]*12</f>
        <v>2614.1901867449546</v>
      </c>
      <c r="AP246" s="137">
        <f>DoNotChange[[#This Row],[LowBurden
Annual]]/12</f>
        <v>87.139672891498492</v>
      </c>
      <c r="AQ246" s="88">
        <f>(DoNotChange[[#This Row],[3RI_Calculation
Low]]/DoNotChange[[#This Row],[Y = 1/IQ1+1/IQ2+1/IQ3]])</f>
        <v>1045.6760746979819</v>
      </c>
      <c r="AR246" s="95"/>
      <c r="AS246" s="93" t="str">
        <f>Table1422[[#This Row],[Community]]</f>
        <v xml:space="preserve">Petersburg  </v>
      </c>
      <c r="AT246" s="87">
        <f>Table1422[[#This Row],[IQ1_Average]]</f>
        <v>34146.800000000003</v>
      </c>
      <c r="AU246" s="93" t="str">
        <f>DoNotChange[[#This Row],[Community]]</f>
        <v xml:space="preserve">Petersburg  </v>
      </c>
      <c r="AV246" s="96">
        <f>Table1422[[#This Row],[IQ2_Average]]</f>
        <v>60550.400000000001</v>
      </c>
      <c r="AW246" s="93" t="str">
        <f>DoNotChange[[#This Row],[Community]]</f>
        <v xml:space="preserve">Petersburg  </v>
      </c>
      <c r="AX246" s="97">
        <f>Table1422[[#This Row],[IQ3_Average]]</f>
        <v>86365.8</v>
      </c>
      <c r="AY246" s="93" t="str">
        <f>DoNotChange[[#This Row],[Community]]</f>
        <v xml:space="preserve">Petersburg  </v>
      </c>
      <c r="AZ246" s="89">
        <f>Table1422[[#This Row],[SNAP_Average 
(Percentage Points)]]/100</f>
        <v>0.10400000000000001</v>
      </c>
      <c r="BA246" s="98" t="str">
        <f>DoNotChange[[#This Row],[Community]]</f>
        <v xml:space="preserve">Petersburg  </v>
      </c>
      <c r="BB246" s="89">
        <f>Table1422[[#This Row],[Poverty_Average
(Percentage Points)]]/100</f>
        <v>0.16739999999999999</v>
      </c>
      <c r="BC246" s="98" t="str">
        <f>DoNotChange[[#This Row],[Community]]</f>
        <v xml:space="preserve">Petersburg  </v>
      </c>
      <c r="BD246" s="89">
        <f>Table1422[[#This Row],[Full Time Employment_Average
(Percentage Points)]]/100</f>
        <v>0.52600000000000002</v>
      </c>
    </row>
    <row r="247" spans="1:56" s="99" customFormat="1" x14ac:dyDescent="0.25">
      <c r="A247" s="93" t="str">
        <f>DoNotChange[[#This Row],[Community]]</f>
        <v xml:space="preserve">Petersville  </v>
      </c>
      <c r="B24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7" s="93" t="str">
        <f>DoNotChange[[#This Row],[Community]]</f>
        <v xml:space="preserve">Petersville  </v>
      </c>
      <c r="D247" s="109" t="str">
        <f>IFERROR(DoNotChange[[#This Row],[Medium Burden Threshold]],"Cannot Calculate")</f>
        <v>Cannot Calculate</v>
      </c>
      <c r="E247" s="118" t="str">
        <f>DoNotChange[[#This Row],[Community]]</f>
        <v xml:space="preserve">Petersville  </v>
      </c>
      <c r="F247" s="109" t="str">
        <f>IFERROR(DoNotChange[[#This Row],[MediumBurden
Annual]], "Cannot Calculate")</f>
        <v>Cannot Calculate</v>
      </c>
      <c r="G247" s="93" t="str">
        <f>DoNotChange[[#This Row],[Community]]</f>
        <v xml:space="preserve">Petersville  </v>
      </c>
      <c r="H247" s="140" t="str">
        <f>IFERROR(DoNotChange[[#This Row],[LowBurden
Threshold]],"Any fee will be at least a medium burden")</f>
        <v>Any fee will be at least a medium burden</v>
      </c>
      <c r="I247" s="118" t="str">
        <f>DoNotChange[[#This Row],[Community]]</f>
        <v xml:space="preserve">Petersville  </v>
      </c>
      <c r="J247" s="109" t="str">
        <f>IFERROR(DoNotChange[[#This Row],[LowBurden
Annual]], "Any fee will be at least a medium burden")</f>
        <v>Any fee will be at least a medium burden</v>
      </c>
      <c r="K247" s="93" t="str">
        <f>DoNotChange[[#This Row],[Community]]</f>
        <v xml:space="preserve">Petersville  </v>
      </c>
      <c r="L247" s="102">
        <f>Table1422[[#This Row],[Monthly Fees]]</f>
        <v>0</v>
      </c>
      <c r="M247" s="93" t="str">
        <f>DoNotChange[[#This Row],[Community]]</f>
        <v xml:space="preserve">Petersville  </v>
      </c>
      <c r="N247" s="102">
        <f>DoNotChange[[#This Row],[Monthly_Fees]]*12</f>
        <v>0</v>
      </c>
      <c r="O247" s="93" t="str">
        <f>DoNotChange[[#This Row],[Community]]</f>
        <v xml:space="preserve">Petersville  </v>
      </c>
      <c r="P247" s="94" t="str">
        <f>Table1422[[#This Row],[Notes]]</f>
        <v>The water and sewer charges are unknown</v>
      </c>
      <c r="Q247" s="95"/>
      <c r="R247" s="93" t="str">
        <f>DoNotChange[[#This Row],[Community]]</f>
        <v xml:space="preserve">Petersville  </v>
      </c>
      <c r="S247" s="85" t="e">
        <f>IF(DoNotChange[[#This Row],[Annual_Fees]]/DoNotChange[[#This Row],[IQ1_Average]]&gt;0, DoNotChange[[#This Row],[Annual_Fees]]/DoNotChange[[#This Row],[IQ1_Average]], "Do not know fees")</f>
        <v>#DIV/0!</v>
      </c>
      <c r="T247" s="93" t="str">
        <f>DoNotChange[[#This Row],[Community]]</f>
        <v xml:space="preserve">Petersville  </v>
      </c>
      <c r="U247" s="85" t="e">
        <f>IF(DoNotChange[[#This Row],[Annual_Fees]]/DoNotChange[[#This Row],[IQ2_Average]]&gt;0, DoNotChange[[#This Row],[Annual_Fees]]/DoNotChange[[#This Row],[IQ2_Average]], "Do not know fees")</f>
        <v>#DIV/0!</v>
      </c>
      <c r="V247" s="93" t="str">
        <f>DoNotChange[[#This Row],[Community]]</f>
        <v xml:space="preserve">Petersville  </v>
      </c>
      <c r="W247" s="85" t="e">
        <f>IF(DoNotChange[[#This Row],[Annual_Fees]]/DoNotChange[[#This Row],[IQ3_Average]]&gt;0,DoNotChange[[#This Row],[Annual_Fees]]/DoNotChange[[#This Row],[IQ3_Average]], "Do not know fees")</f>
        <v>#DIV/0!</v>
      </c>
      <c r="X247" s="93" t="str">
        <f>DoNotChange[[#This Row],[Community]]</f>
        <v xml:space="preserve">Petersville  </v>
      </c>
      <c r="Y247" s="85" t="str">
        <f>IFERROR(AVERAGE(DoNotChange[[#This Row],[RI_IQ1]],DoNotChange[[#This Row],[RI_IQ2]],DoNotChange[[#This Row],[RI_IQ3]]),"ERROR")</f>
        <v>ERROR</v>
      </c>
      <c r="Z247" s="93" t="str">
        <f>DoNotChange[[#This Row],[Community]]</f>
        <v xml:space="preserve">Petersville  </v>
      </c>
      <c r="AA247" s="84">
        <f>IF(DoNotChange[[#This Row],[SNAP_PercentagePoints]]&gt;20%,1, IF(DoNotChange[[#This Row],[SNAP_PercentagePoints]]&lt;=10%, 3, 2))</f>
        <v>3</v>
      </c>
      <c r="AB247" s="93" t="str">
        <f>DoNotChange[[#This Row],[Community]]</f>
        <v xml:space="preserve">Petersville  </v>
      </c>
      <c r="AC247" s="84">
        <f>IF(DoNotChange[[#This Row],[Poverty_PercentagePoints]]&gt;20%,1, IF(DoNotChange[[#This Row],[Poverty_PercentagePoints]]&lt;=10%, 3, 2))</f>
        <v>3</v>
      </c>
      <c r="AD247" s="93" t="str">
        <f>DoNotChange[[#This Row],[Community]]</f>
        <v xml:space="preserve">Petersville  </v>
      </c>
      <c r="AE247" s="84">
        <f>IF(DoNotChange[[#This Row],[FTE_PercentagePoints]]&lt;=30%,1, IF(DoNotChange[[#This Row],[FTE_PercentagePoints]]&gt;50%, 3, 2))</f>
        <v>3</v>
      </c>
      <c r="AF247" s="93" t="str">
        <f>DoNotChange[[#This Row],[Community]]</f>
        <v xml:space="preserve">Petersville  </v>
      </c>
      <c r="AG247" s="86">
        <f>AVERAGE(DoNotChange[[#This Row],[SNAP_FCI]],DoNotChange[[#This Row],[Poverty_FCI]],DoNotChange[[#This Row],[FTE_FCI]])</f>
        <v>3</v>
      </c>
      <c r="AH247" s="112"/>
      <c r="AI247" s="86">
        <f>IF(DoNotChange[[#This Row],[Village_FCI]]&gt;2.5, 0.24, IF(DoNotChange[[#This Row],[Village_FCI]]&lt;=1.5, 0.06, 0.15))</f>
        <v>0.24</v>
      </c>
      <c r="AJ247" s="86">
        <f>IF(DoNotChange[[#This Row],[Village_FCI]]&gt;2.5, 0.15, IF(DoNotChange[[#This Row],[Village_FCI]]&lt;=1.5, "FALSE", 0.06))</f>
        <v>0.15</v>
      </c>
      <c r="AK247" s="115" t="e">
        <f>(1/DoNotChange[[#This Row],[IQ1_Average]]+1/DoNotChange[[#This Row],[IQ2_Average]]+1/DoNotChange[[#This Row],[IQ3_Average]])</f>
        <v>#DIV/0!</v>
      </c>
      <c r="AL24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47" s="84" t="e">
        <f>ROUND(DoNotChange[[#This Row],[MediumBurden
Threshold_Calc]],1)</f>
        <v>#DIV/0!</v>
      </c>
      <c r="AN247" s="88" t="e">
        <f>(DoNotChange[[#This Row],[3RI_Calculation
Medium]]/DoNotChange[[#This Row],[Y = 1/IQ1+1/IQ2+1/IQ3]])/12</f>
        <v>#DIV/0!</v>
      </c>
      <c r="AO247" s="88" t="e">
        <f>DoNotChange[[#This Row],[MediumBurden
Threshold_Calc]]*12</f>
        <v>#DIV/0!</v>
      </c>
      <c r="AP247" s="137" t="e">
        <f>DoNotChange[[#This Row],[LowBurden
Annual]]/12</f>
        <v>#DIV/0!</v>
      </c>
      <c r="AQ247" s="88" t="e">
        <f>(DoNotChange[[#This Row],[3RI_Calculation
Low]]/DoNotChange[[#This Row],[Y = 1/IQ1+1/IQ2+1/IQ3]])</f>
        <v>#DIV/0!</v>
      </c>
      <c r="AR247" s="95"/>
      <c r="AS247" s="93" t="str">
        <f>Table1422[[#This Row],[Community]]</f>
        <v xml:space="preserve">Petersville  </v>
      </c>
      <c r="AT247" s="87" t="e">
        <f>Table1422[[#This Row],[IQ1_Average]]</f>
        <v>#DIV/0!</v>
      </c>
      <c r="AU247" s="93" t="str">
        <f>DoNotChange[[#This Row],[Community]]</f>
        <v xml:space="preserve">Petersville  </v>
      </c>
      <c r="AV247" s="96" t="e">
        <f>Table1422[[#This Row],[IQ2_Average]]</f>
        <v>#DIV/0!</v>
      </c>
      <c r="AW247" s="93" t="str">
        <f>DoNotChange[[#This Row],[Community]]</f>
        <v xml:space="preserve">Petersville  </v>
      </c>
      <c r="AX247" s="97" t="e">
        <f>Table1422[[#This Row],[IQ3_Average]]</f>
        <v>#DIV/0!</v>
      </c>
      <c r="AY247" s="93" t="str">
        <f>DoNotChange[[#This Row],[Community]]</f>
        <v xml:space="preserve">Petersville  </v>
      </c>
      <c r="AZ247" s="89">
        <f>Table1422[[#This Row],[SNAP_Average 
(Percentage Points)]]/100</f>
        <v>0</v>
      </c>
      <c r="BA247" s="98" t="str">
        <f>DoNotChange[[#This Row],[Community]]</f>
        <v xml:space="preserve">Petersville  </v>
      </c>
      <c r="BB247" s="89">
        <f>Table1422[[#This Row],[Poverty_Average
(Percentage Points)]]/100</f>
        <v>0</v>
      </c>
      <c r="BC247" s="98" t="str">
        <f>DoNotChange[[#This Row],[Community]]</f>
        <v xml:space="preserve">Petersville  </v>
      </c>
      <c r="BD247" s="89">
        <f>Table1422[[#This Row],[Full Time Employment_Average
(Percentage Points)]]/100</f>
        <v>0.52533333333333332</v>
      </c>
    </row>
    <row r="248" spans="1:56" s="99" customFormat="1" x14ac:dyDescent="0.25">
      <c r="A248" s="93" t="str">
        <f>DoNotChange[[#This Row],[Community]]</f>
        <v xml:space="preserve">Pilot Point </v>
      </c>
      <c r="B24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48" s="93" t="str">
        <f>DoNotChange[[#This Row],[Community]]</f>
        <v xml:space="preserve">Pilot Point </v>
      </c>
      <c r="D248" s="109">
        <f>IFERROR(DoNotChange[[#This Row],[Medium Burden Threshold]],"Cannot Calculate")</f>
        <v>79.5</v>
      </c>
      <c r="E248" s="118" t="str">
        <f>DoNotChange[[#This Row],[Community]]</f>
        <v xml:space="preserve">Pilot Point </v>
      </c>
      <c r="F248" s="109">
        <f>IFERROR(DoNotChange[[#This Row],[MediumBurden
Annual]], "Cannot Calculate")</f>
        <v>954.53616503774492</v>
      </c>
      <c r="G248" s="93" t="str">
        <f>DoNotChange[[#This Row],[Community]]</f>
        <v xml:space="preserve">Pilot Point </v>
      </c>
      <c r="H248" s="140" t="str">
        <f>IFERROR(DoNotChange[[#This Row],[LowBurden
Threshold]],"Any fee will be at least a medium burden")</f>
        <v>Any fee will be at least a medium burden</v>
      </c>
      <c r="I248" s="118" t="str">
        <f>DoNotChange[[#This Row],[Community]]</f>
        <v xml:space="preserve">Pilot Point </v>
      </c>
      <c r="J248" s="109" t="str">
        <f>IFERROR(DoNotChange[[#This Row],[LowBurden
Annual]], "Any fee will be at least a medium burden")</f>
        <v>Any fee will be at least a medium burden</v>
      </c>
      <c r="K248" s="93" t="str">
        <f>DoNotChange[[#This Row],[Community]]</f>
        <v xml:space="preserve">Pilot Point </v>
      </c>
      <c r="L248" s="102">
        <f>Table1422[[#This Row],[Monthly Fees]]</f>
        <v>0</v>
      </c>
      <c r="M248" s="93" t="str">
        <f>DoNotChange[[#This Row],[Community]]</f>
        <v xml:space="preserve">Pilot Point </v>
      </c>
      <c r="N248" s="102">
        <f>DoNotChange[[#This Row],[Monthly_Fees]]*12</f>
        <v>0</v>
      </c>
      <c r="O248" s="93" t="str">
        <f>DoNotChange[[#This Row],[Community]]</f>
        <v xml:space="preserve">Pilot Point </v>
      </c>
      <c r="P248" s="94" t="str">
        <f>Table1422[[#This Row],[Notes]]</f>
        <v>The water and sewer charges are unknown</v>
      </c>
      <c r="Q248" s="95"/>
      <c r="R248" s="93" t="str">
        <f>DoNotChange[[#This Row],[Community]]</f>
        <v xml:space="preserve">Pilot Point </v>
      </c>
      <c r="S248" s="85" t="str">
        <f>IF(DoNotChange[[#This Row],[Annual_Fees]]/DoNotChange[[#This Row],[IQ1_Average]]&gt;0, DoNotChange[[#This Row],[Annual_Fees]]/DoNotChange[[#This Row],[IQ1_Average]], "Do not know fees")</f>
        <v>Do not know fees</v>
      </c>
      <c r="T248" s="93" t="str">
        <f>DoNotChange[[#This Row],[Community]]</f>
        <v xml:space="preserve">Pilot Point </v>
      </c>
      <c r="U248" s="85" t="str">
        <f>IF(DoNotChange[[#This Row],[Annual_Fees]]/DoNotChange[[#This Row],[IQ2_Average]]&gt;0, DoNotChange[[#This Row],[Annual_Fees]]/DoNotChange[[#This Row],[IQ2_Average]], "Do not know fees")</f>
        <v>Do not know fees</v>
      </c>
      <c r="V248" s="93" t="str">
        <f>DoNotChange[[#This Row],[Community]]</f>
        <v xml:space="preserve">Pilot Point </v>
      </c>
      <c r="W248" s="85" t="str">
        <f>IF(DoNotChange[[#This Row],[Annual_Fees]]/DoNotChange[[#This Row],[IQ3_Average]]&gt;0,DoNotChange[[#This Row],[Annual_Fees]]/DoNotChange[[#This Row],[IQ3_Average]], "Do not know fees")</f>
        <v>Do not know fees</v>
      </c>
      <c r="X248" s="93" t="str">
        <f>DoNotChange[[#This Row],[Community]]</f>
        <v xml:space="preserve">Pilot Point </v>
      </c>
      <c r="Y248" s="85" t="str">
        <f>IFERROR(AVERAGE(DoNotChange[[#This Row],[RI_IQ1]],DoNotChange[[#This Row],[RI_IQ2]],DoNotChange[[#This Row],[RI_IQ3]]),"ERROR")</f>
        <v>ERROR</v>
      </c>
      <c r="Z248" s="93" t="str">
        <f>DoNotChange[[#This Row],[Community]]</f>
        <v xml:space="preserve">Pilot Point </v>
      </c>
      <c r="AA248" s="84">
        <f>IF(DoNotChange[[#This Row],[SNAP_PercentagePoints]]&gt;20%,1, IF(DoNotChange[[#This Row],[SNAP_PercentagePoints]]&lt;=10%, 3, 2))</f>
        <v>1</v>
      </c>
      <c r="AB248" s="93" t="str">
        <f>DoNotChange[[#This Row],[Community]]</f>
        <v xml:space="preserve">Pilot Point </v>
      </c>
      <c r="AC248" s="84">
        <f>IF(DoNotChange[[#This Row],[Poverty_PercentagePoints]]&gt;20%,1, IF(DoNotChange[[#This Row],[Poverty_PercentagePoints]]&lt;=10%, 3, 2))</f>
        <v>1</v>
      </c>
      <c r="AD248" s="93" t="str">
        <f>DoNotChange[[#This Row],[Community]]</f>
        <v xml:space="preserve">Pilot Point </v>
      </c>
      <c r="AE248" s="84">
        <f>IF(DoNotChange[[#This Row],[FTE_PercentagePoints]]&lt;=30%,1, IF(DoNotChange[[#This Row],[FTE_PercentagePoints]]&gt;50%, 3, 2))</f>
        <v>2</v>
      </c>
      <c r="AF248" s="93" t="str">
        <f>DoNotChange[[#This Row],[Community]]</f>
        <v xml:space="preserve">Pilot Point </v>
      </c>
      <c r="AG248" s="86">
        <f>AVERAGE(DoNotChange[[#This Row],[SNAP_FCI]],DoNotChange[[#This Row],[Poverty_FCI]],DoNotChange[[#This Row],[FTE_FCI]])</f>
        <v>1.3333333333333333</v>
      </c>
      <c r="AH248" s="112"/>
      <c r="AI248" s="86">
        <f>IF(DoNotChange[[#This Row],[Village_FCI]]&gt;2.5, 0.24, IF(DoNotChange[[#This Row],[Village_FCI]]&lt;=1.5, 0.06, 0.15))</f>
        <v>0.06</v>
      </c>
      <c r="AJ248" s="86" t="str">
        <f>IF(DoNotChange[[#This Row],[Village_FCI]]&gt;2.5, 0.15, IF(DoNotChange[[#This Row],[Village_FCI]]&lt;=1.5, "FALSE", 0.06))</f>
        <v>FALSE</v>
      </c>
      <c r="AK248" s="115">
        <f>(1/DoNotChange[[#This Row],[IQ1_Average]]+1/DoNotChange[[#This Row],[IQ2_Average]]+1/DoNotChange[[#This Row],[IQ3_Average]])</f>
        <v>6.2857754580338438E-5</v>
      </c>
      <c r="AL24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8" s="84">
        <f>ROUND(DoNotChange[[#This Row],[MediumBurden
Threshold_Calc]],1)</f>
        <v>79.5</v>
      </c>
      <c r="AN248" s="88">
        <f>(DoNotChange[[#This Row],[3RI_Calculation
Medium]]/DoNotChange[[#This Row],[Y = 1/IQ1+1/IQ2+1/IQ3]])/12</f>
        <v>79.544680419812082</v>
      </c>
      <c r="AO248" s="88">
        <f>DoNotChange[[#This Row],[MediumBurden
Threshold_Calc]]*12</f>
        <v>954.53616503774492</v>
      </c>
      <c r="AP248" s="137" t="e">
        <f>DoNotChange[[#This Row],[LowBurden
Annual]]/12</f>
        <v>#VALUE!</v>
      </c>
      <c r="AQ248" s="88" t="e">
        <f>(DoNotChange[[#This Row],[3RI_Calculation
Low]]/DoNotChange[[#This Row],[Y = 1/IQ1+1/IQ2+1/IQ3]])</f>
        <v>#VALUE!</v>
      </c>
      <c r="AR248" s="95"/>
      <c r="AS248" s="93" t="str">
        <f>Table1422[[#This Row],[Community]]</f>
        <v xml:space="preserve">Pilot Point </v>
      </c>
      <c r="AT248" s="87">
        <f>Table1422[[#This Row],[IQ1_Average]]</f>
        <v>29933.200000000001</v>
      </c>
      <c r="AU248" s="93" t="str">
        <f>DoNotChange[[#This Row],[Community]]</f>
        <v xml:space="preserve">Pilot Point </v>
      </c>
      <c r="AV248" s="96">
        <f>Table1422[[#This Row],[IQ2_Average]]</f>
        <v>56700</v>
      </c>
      <c r="AW248" s="93" t="str">
        <f>DoNotChange[[#This Row],[Community]]</f>
        <v xml:space="preserve">Pilot Point </v>
      </c>
      <c r="AX248" s="97">
        <f>Table1422[[#This Row],[IQ3_Average]]</f>
        <v>84650</v>
      </c>
      <c r="AY248" s="93" t="str">
        <f>DoNotChange[[#This Row],[Community]]</f>
        <v xml:space="preserve">Pilot Point </v>
      </c>
      <c r="AZ248" s="89">
        <f>Table1422[[#This Row],[SNAP_Average 
(Percentage Points)]]/100</f>
        <v>0.27959999999999996</v>
      </c>
      <c r="BA248" s="98" t="str">
        <f>DoNotChange[[#This Row],[Community]]</f>
        <v xml:space="preserve">Pilot Point </v>
      </c>
      <c r="BB248" s="89">
        <f>Table1422[[#This Row],[Poverty_Average
(Percentage Points)]]/100</f>
        <v>0.53799999999999992</v>
      </c>
      <c r="BC248" s="98" t="str">
        <f>DoNotChange[[#This Row],[Community]]</f>
        <v xml:space="preserve">Pilot Point </v>
      </c>
      <c r="BD248" s="89">
        <f>Table1422[[#This Row],[Full Time Employment_Average
(Percentage Points)]]/100</f>
        <v>0.42460000000000003</v>
      </c>
    </row>
    <row r="249" spans="1:56" s="99" customFormat="1" x14ac:dyDescent="0.25">
      <c r="A249" s="93" t="str">
        <f>DoNotChange[[#This Row],[Community]]</f>
        <v xml:space="preserve">Pilot Station </v>
      </c>
      <c r="B24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49" s="93" t="str">
        <f>DoNotChange[[#This Row],[Community]]</f>
        <v xml:space="preserve">Pilot Station </v>
      </c>
      <c r="D249" s="109">
        <f>IFERROR(DoNotChange[[#This Row],[Medium Burden Threshold]],"Cannot Calculate")</f>
        <v>50.8</v>
      </c>
      <c r="E249" s="118" t="str">
        <f>DoNotChange[[#This Row],[Community]]</f>
        <v xml:space="preserve">Pilot Station </v>
      </c>
      <c r="F249" s="109">
        <f>IFERROR(DoNotChange[[#This Row],[MediumBurden
Annual]], "Cannot Calculate")</f>
        <v>609.76212467886478</v>
      </c>
      <c r="G249" s="93" t="str">
        <f>DoNotChange[[#This Row],[Community]]</f>
        <v xml:space="preserve">Pilot Station </v>
      </c>
      <c r="H249" s="140" t="str">
        <f>IFERROR(DoNotChange[[#This Row],[LowBurden
Threshold]],"Any fee will be at least a medium burden")</f>
        <v>Any fee will be at least a medium burden</v>
      </c>
      <c r="I249" s="118" t="str">
        <f>DoNotChange[[#This Row],[Community]]</f>
        <v xml:space="preserve">Pilot Station </v>
      </c>
      <c r="J249" s="109" t="str">
        <f>IFERROR(DoNotChange[[#This Row],[LowBurden
Annual]], "Any fee will be at least a medium burden")</f>
        <v>Any fee will be at least a medium burden</v>
      </c>
      <c r="K249" s="93" t="str">
        <f>DoNotChange[[#This Row],[Community]]</f>
        <v xml:space="preserve">Pilot Station </v>
      </c>
      <c r="L249" s="102">
        <f>Table1422[[#This Row],[Monthly Fees]]</f>
        <v>120</v>
      </c>
      <c r="M249" s="93" t="str">
        <f>DoNotChange[[#This Row],[Community]]</f>
        <v xml:space="preserve">Pilot Station </v>
      </c>
      <c r="N249" s="102">
        <f>DoNotChange[[#This Row],[Monthly_Fees]]*12</f>
        <v>1440</v>
      </c>
      <c r="O249" s="93" t="str">
        <f>DoNotChange[[#This Row],[Community]]</f>
        <v xml:space="preserve">Pilot Station </v>
      </c>
      <c r="P249" s="94" t="str">
        <f>Table1422[[#This Row],[Notes]]</f>
        <v xml:space="preserve">This is the reported user fee for this community for combined water and sewer. The fees are subsidized by the borough  </v>
      </c>
      <c r="Q249" s="95"/>
      <c r="R249" s="93" t="str">
        <f>DoNotChange[[#This Row],[Community]]</f>
        <v xml:space="preserve">Pilot Station </v>
      </c>
      <c r="S249" s="85">
        <f>IF(DoNotChange[[#This Row],[Annual_Fees]]/DoNotChange[[#This Row],[IQ1_Average]]&gt;0, DoNotChange[[#This Row],[Annual_Fees]]/DoNotChange[[#This Row],[IQ1_Average]], "Do not know fees")</f>
        <v>6.0012502604709313E-2</v>
      </c>
      <c r="T249" s="93" t="str">
        <f>DoNotChange[[#This Row],[Community]]</f>
        <v xml:space="preserve">Pilot Station </v>
      </c>
      <c r="U249" s="85">
        <f>IF(DoNotChange[[#This Row],[Annual_Fees]]/DoNotChange[[#This Row],[IQ2_Average]]&gt;0, DoNotChange[[#This Row],[Annual_Fees]]/DoNotChange[[#This Row],[IQ2_Average]], "Do not know fees")</f>
        <v>4.6719269102990034E-2</v>
      </c>
      <c r="V249" s="93" t="str">
        <f>DoNotChange[[#This Row],[Community]]</f>
        <v xml:space="preserve">Pilot Station </v>
      </c>
      <c r="W249" s="85">
        <f>IF(DoNotChange[[#This Row],[Annual_Fees]]/DoNotChange[[#This Row],[IQ3_Average]]&gt;0,DoNotChange[[#This Row],[Annual_Fees]]/DoNotChange[[#This Row],[IQ3_Average]], "Do not know fees")</f>
        <v>3.4962827715810482E-2</v>
      </c>
      <c r="X249" s="93" t="str">
        <f>DoNotChange[[#This Row],[Community]]</f>
        <v xml:space="preserve">Pilot Station </v>
      </c>
      <c r="Y249" s="85">
        <f>IFERROR(AVERAGE(DoNotChange[[#This Row],[RI_IQ1]],DoNotChange[[#This Row],[RI_IQ2]],DoNotChange[[#This Row],[RI_IQ3]]),"ERROR")</f>
        <v>4.7231533141169936E-2</v>
      </c>
      <c r="Z249" s="93" t="str">
        <f>DoNotChange[[#This Row],[Community]]</f>
        <v xml:space="preserve">Pilot Station </v>
      </c>
      <c r="AA249" s="84">
        <f>IF(DoNotChange[[#This Row],[SNAP_PercentagePoints]]&gt;20%,1, IF(DoNotChange[[#This Row],[SNAP_PercentagePoints]]&lt;=10%, 3, 2))</f>
        <v>1</v>
      </c>
      <c r="AB249" s="93" t="str">
        <f>DoNotChange[[#This Row],[Community]]</f>
        <v xml:space="preserve">Pilot Station </v>
      </c>
      <c r="AC249" s="84">
        <f>IF(DoNotChange[[#This Row],[Poverty_PercentagePoints]]&gt;20%,1, IF(DoNotChange[[#This Row],[Poverty_PercentagePoints]]&lt;=10%, 3, 2))</f>
        <v>1</v>
      </c>
      <c r="AD249" s="93" t="str">
        <f>DoNotChange[[#This Row],[Community]]</f>
        <v xml:space="preserve">Pilot Station </v>
      </c>
      <c r="AE249" s="84">
        <f>IF(DoNotChange[[#This Row],[FTE_PercentagePoints]]&lt;=30%,1, IF(DoNotChange[[#This Row],[FTE_PercentagePoints]]&gt;50%, 3, 2))</f>
        <v>1</v>
      </c>
      <c r="AF249" s="93" t="str">
        <f>DoNotChange[[#This Row],[Community]]</f>
        <v xml:space="preserve">Pilot Station </v>
      </c>
      <c r="AG249" s="86">
        <f>AVERAGE(DoNotChange[[#This Row],[SNAP_FCI]],DoNotChange[[#This Row],[Poverty_FCI]],DoNotChange[[#This Row],[FTE_FCI]])</f>
        <v>1</v>
      </c>
      <c r="AH249" s="112"/>
      <c r="AI249" s="86">
        <f>IF(DoNotChange[[#This Row],[Village_FCI]]&gt;2.5, 0.24, IF(DoNotChange[[#This Row],[Village_FCI]]&lt;=1.5, 0.06, 0.15))</f>
        <v>0.06</v>
      </c>
      <c r="AJ249" s="86" t="str">
        <f>IF(DoNotChange[[#This Row],[Village_FCI]]&gt;2.5, 0.15, IF(DoNotChange[[#This Row],[Village_FCI]]&lt;=1.5, "FALSE", 0.06))</f>
        <v>FALSE</v>
      </c>
      <c r="AK249" s="115">
        <f>(1/DoNotChange[[#This Row],[IQ1_Average]]+1/DoNotChange[[#This Row],[IQ2_Average]]+1/DoNotChange[[#This Row],[IQ3_Average]])</f>
        <v>9.8399027377437371E-5</v>
      </c>
      <c r="AL24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49" s="84">
        <f>ROUND(DoNotChange[[#This Row],[MediumBurden
Threshold_Calc]],1)</f>
        <v>50.8</v>
      </c>
      <c r="AN249" s="88">
        <f>(DoNotChange[[#This Row],[3RI_Calculation
Medium]]/DoNotChange[[#This Row],[Y = 1/IQ1+1/IQ2+1/IQ3]])/12</f>
        <v>50.813510389905396</v>
      </c>
      <c r="AO249" s="88">
        <f>DoNotChange[[#This Row],[MediumBurden
Threshold_Calc]]*12</f>
        <v>609.76212467886478</v>
      </c>
      <c r="AP249" s="137" t="e">
        <f>DoNotChange[[#This Row],[LowBurden
Annual]]/12</f>
        <v>#VALUE!</v>
      </c>
      <c r="AQ249" s="88" t="e">
        <f>(DoNotChange[[#This Row],[3RI_Calculation
Low]]/DoNotChange[[#This Row],[Y = 1/IQ1+1/IQ2+1/IQ3]])</f>
        <v>#VALUE!</v>
      </c>
      <c r="AR249" s="95"/>
      <c r="AS249" s="93" t="str">
        <f>Table1422[[#This Row],[Community]]</f>
        <v xml:space="preserve">Pilot Station </v>
      </c>
      <c r="AT249" s="87">
        <f>Table1422[[#This Row],[IQ1_Average]]</f>
        <v>23995</v>
      </c>
      <c r="AU249" s="93" t="str">
        <f>DoNotChange[[#This Row],[Community]]</f>
        <v xml:space="preserve">Pilot Station </v>
      </c>
      <c r="AV249" s="96">
        <f>Table1422[[#This Row],[IQ2_Average]]</f>
        <v>30822.400000000001</v>
      </c>
      <c r="AW249" s="93" t="str">
        <f>DoNotChange[[#This Row],[Community]]</f>
        <v xml:space="preserve">Pilot Station </v>
      </c>
      <c r="AX249" s="97">
        <f>Table1422[[#This Row],[IQ3_Average]]</f>
        <v>41186.6</v>
      </c>
      <c r="AY249" s="93" t="str">
        <f>DoNotChange[[#This Row],[Community]]</f>
        <v xml:space="preserve">Pilot Station </v>
      </c>
      <c r="AZ249" s="89">
        <f>Table1422[[#This Row],[SNAP_Average 
(Percentage Points)]]/100</f>
        <v>0.68879999999999997</v>
      </c>
      <c r="BA249" s="98" t="str">
        <f>DoNotChange[[#This Row],[Community]]</f>
        <v xml:space="preserve">Pilot Station </v>
      </c>
      <c r="BB249" s="89">
        <f>Table1422[[#This Row],[Poverty_Average
(Percentage Points)]]/100</f>
        <v>0.46599999999999997</v>
      </c>
      <c r="BC249" s="98" t="str">
        <f>DoNotChange[[#This Row],[Community]]</f>
        <v xml:space="preserve">Pilot Station </v>
      </c>
      <c r="BD249" s="89">
        <f>Table1422[[#This Row],[Full Time Employment_Average
(Percentage Points)]]/100</f>
        <v>0.24619999999999997</v>
      </c>
    </row>
    <row r="250" spans="1:56" s="99" customFormat="1" x14ac:dyDescent="0.25">
      <c r="A250" s="93" t="str">
        <f>DoNotChange[[#This Row],[Community]]</f>
        <v xml:space="preserve">Pitkas Point  </v>
      </c>
      <c r="B25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50" s="93" t="str">
        <f>DoNotChange[[#This Row],[Community]]</f>
        <v xml:space="preserve">Pitkas Point  </v>
      </c>
      <c r="D250" s="109">
        <f>IFERROR(DoNotChange[[#This Row],[Medium Burden Threshold]],"Cannot Calculate")</f>
        <v>49.3</v>
      </c>
      <c r="E250" s="118" t="str">
        <f>DoNotChange[[#This Row],[Community]]</f>
        <v xml:space="preserve">Pitkas Point  </v>
      </c>
      <c r="F250" s="109">
        <f>IFERROR(DoNotChange[[#This Row],[MediumBurden
Annual]], "Cannot Calculate")</f>
        <v>591.21321189030971</v>
      </c>
      <c r="G250" s="93" t="str">
        <f>DoNotChange[[#This Row],[Community]]</f>
        <v xml:space="preserve">Pitkas Point  </v>
      </c>
      <c r="H250" s="140" t="str">
        <f>IFERROR(DoNotChange[[#This Row],[LowBurden
Threshold]],"Any fee will be at least a medium burden")</f>
        <v>Any fee will be at least a medium burden</v>
      </c>
      <c r="I250" s="118" t="str">
        <f>DoNotChange[[#This Row],[Community]]</f>
        <v xml:space="preserve">Pitkas Point  </v>
      </c>
      <c r="J250" s="109" t="str">
        <f>IFERROR(DoNotChange[[#This Row],[LowBurden
Annual]], "Any fee will be at least a medium burden")</f>
        <v>Any fee will be at least a medium burden</v>
      </c>
      <c r="K250" s="93" t="str">
        <f>DoNotChange[[#This Row],[Community]]</f>
        <v xml:space="preserve">Pitkas Point  </v>
      </c>
      <c r="L250" s="102">
        <f>Table1422[[#This Row],[Monthly Fees]]</f>
        <v>120</v>
      </c>
      <c r="M250" s="93" t="str">
        <f>DoNotChange[[#This Row],[Community]]</f>
        <v xml:space="preserve">Pitkas Point  </v>
      </c>
      <c r="N250" s="102">
        <f>DoNotChange[[#This Row],[Monthly_Fees]]*12</f>
        <v>1440</v>
      </c>
      <c r="O250" s="93" t="str">
        <f>DoNotChange[[#This Row],[Community]]</f>
        <v xml:space="preserve">Pitkas Point  </v>
      </c>
      <c r="P250" s="94" t="str">
        <f>Table1422[[#This Row],[Notes]]</f>
        <v xml:space="preserve">This is the reported user fee for this community for combined water and sewer. The fees are subsidized by the borough.  </v>
      </c>
      <c r="Q250" s="95"/>
      <c r="R250" s="93" t="str">
        <f>DoNotChange[[#This Row],[Community]]</f>
        <v xml:space="preserve">Pitkas Point  </v>
      </c>
      <c r="S250" s="85">
        <f>IF(DoNotChange[[#This Row],[Annual_Fees]]/DoNotChange[[#This Row],[IQ1_Average]]&gt;0, DoNotChange[[#This Row],[Annual_Fees]]/DoNotChange[[#This Row],[IQ1_Average]], "Do not know fees")</f>
        <v>9.30040301746409E-2</v>
      </c>
      <c r="T250" s="93" t="str">
        <f>DoNotChange[[#This Row],[Community]]</f>
        <v xml:space="preserve">Pitkas Point  </v>
      </c>
      <c r="U250" s="85">
        <f>IF(DoNotChange[[#This Row],[Annual_Fees]]/DoNotChange[[#This Row],[IQ2_Average]]&gt;0, DoNotChange[[#This Row],[Annual_Fees]]/DoNotChange[[#This Row],[IQ2_Average]], "Do not know fees")</f>
        <v>2.9875518672199172E-2</v>
      </c>
      <c r="V250" s="93" t="str">
        <f>DoNotChange[[#This Row],[Community]]</f>
        <v xml:space="preserve">Pitkas Point  </v>
      </c>
      <c r="W250" s="85">
        <f>IF(DoNotChange[[#This Row],[Annual_Fees]]/DoNotChange[[#This Row],[IQ3_Average]]&gt;0,DoNotChange[[#This Row],[Annual_Fees]]/DoNotChange[[#This Row],[IQ3_Average]], "Do not know fees")</f>
        <v>2.3260622350873568E-2</v>
      </c>
      <c r="X250" s="93" t="str">
        <f>DoNotChange[[#This Row],[Community]]</f>
        <v xml:space="preserve">Pitkas Point  </v>
      </c>
      <c r="Y250" s="85">
        <f>IFERROR(AVERAGE(DoNotChange[[#This Row],[RI_IQ1]],DoNotChange[[#This Row],[RI_IQ2]],DoNotChange[[#This Row],[RI_IQ3]]),"ERROR")</f>
        <v>4.8713390399237881E-2</v>
      </c>
      <c r="Z250" s="93" t="str">
        <f>DoNotChange[[#This Row],[Community]]</f>
        <v xml:space="preserve">Pitkas Point  </v>
      </c>
      <c r="AA250" s="84">
        <f>IF(DoNotChange[[#This Row],[SNAP_PercentagePoints]]&gt;20%,1, IF(DoNotChange[[#This Row],[SNAP_PercentagePoints]]&lt;=10%, 3, 2))</f>
        <v>1</v>
      </c>
      <c r="AB250" s="93" t="str">
        <f>DoNotChange[[#This Row],[Community]]</f>
        <v xml:space="preserve">Pitkas Point  </v>
      </c>
      <c r="AC250" s="84">
        <f>IF(DoNotChange[[#This Row],[Poverty_PercentagePoints]]&gt;20%,1, IF(DoNotChange[[#This Row],[Poverty_PercentagePoints]]&lt;=10%, 3, 2))</f>
        <v>1</v>
      </c>
      <c r="AD250" s="93" t="str">
        <f>DoNotChange[[#This Row],[Community]]</f>
        <v xml:space="preserve">Pitkas Point  </v>
      </c>
      <c r="AE250" s="84">
        <f>IF(DoNotChange[[#This Row],[FTE_PercentagePoints]]&lt;=30%,1, IF(DoNotChange[[#This Row],[FTE_PercentagePoints]]&gt;50%, 3, 2))</f>
        <v>1</v>
      </c>
      <c r="AF250" s="93" t="str">
        <f>DoNotChange[[#This Row],[Community]]</f>
        <v xml:space="preserve">Pitkas Point  </v>
      </c>
      <c r="AG250" s="86">
        <f>AVERAGE(DoNotChange[[#This Row],[SNAP_FCI]],DoNotChange[[#This Row],[Poverty_FCI]],DoNotChange[[#This Row],[FTE_FCI]])</f>
        <v>1</v>
      </c>
      <c r="AH250" s="112"/>
      <c r="AI250" s="86">
        <f>IF(DoNotChange[[#This Row],[Village_FCI]]&gt;2.5, 0.24, IF(DoNotChange[[#This Row],[Village_FCI]]&lt;=1.5, 0.06, 0.15))</f>
        <v>0.06</v>
      </c>
      <c r="AJ250" s="86" t="str">
        <f>IF(DoNotChange[[#This Row],[Village_FCI]]&gt;2.5, 0.15, IF(DoNotChange[[#This Row],[Village_FCI]]&lt;=1.5, "FALSE", 0.06))</f>
        <v>FALSE</v>
      </c>
      <c r="AK250" s="115">
        <f>(1/DoNotChange[[#This Row],[IQ1_Average]]+1/DoNotChange[[#This Row],[IQ2_Average]]+1/DoNotChange[[#This Row],[IQ3_Average]])</f>
        <v>1.0148622999841224E-4</v>
      </c>
      <c r="AL25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0" s="84">
        <f>ROUND(DoNotChange[[#This Row],[MediumBurden
Threshold_Calc]],1)</f>
        <v>49.3</v>
      </c>
      <c r="AN250" s="88">
        <f>(DoNotChange[[#This Row],[3RI_Calculation
Medium]]/DoNotChange[[#This Row],[Y = 1/IQ1+1/IQ2+1/IQ3]])/12</f>
        <v>49.267767657525809</v>
      </c>
      <c r="AO250" s="88">
        <f>DoNotChange[[#This Row],[MediumBurden
Threshold_Calc]]*12</f>
        <v>591.21321189030971</v>
      </c>
      <c r="AP250" s="137" t="e">
        <f>DoNotChange[[#This Row],[LowBurden
Annual]]/12</f>
        <v>#VALUE!</v>
      </c>
      <c r="AQ250" s="88" t="e">
        <f>(DoNotChange[[#This Row],[3RI_Calculation
Low]]/DoNotChange[[#This Row],[Y = 1/IQ1+1/IQ2+1/IQ3]])</f>
        <v>#VALUE!</v>
      </c>
      <c r="AR250" s="95"/>
      <c r="AS250" s="93" t="str">
        <f>Table1422[[#This Row],[Community]]</f>
        <v xml:space="preserve">Pitkas Point  </v>
      </c>
      <c r="AT250" s="87">
        <f>Table1422[[#This Row],[IQ1_Average]]</f>
        <v>15483.2</v>
      </c>
      <c r="AU250" s="93" t="str">
        <f>DoNotChange[[#This Row],[Community]]</f>
        <v xml:space="preserve">Pitkas Point  </v>
      </c>
      <c r="AV250" s="96">
        <f>Table1422[[#This Row],[IQ2_Average]]</f>
        <v>48200</v>
      </c>
      <c r="AW250" s="93" t="str">
        <f>DoNotChange[[#This Row],[Community]]</f>
        <v xml:space="preserve">Pitkas Point  </v>
      </c>
      <c r="AX250" s="97">
        <f>Table1422[[#This Row],[IQ3_Average]]</f>
        <v>61907.199999999997</v>
      </c>
      <c r="AY250" s="93" t="str">
        <f>DoNotChange[[#This Row],[Community]]</f>
        <v xml:space="preserve">Pitkas Point  </v>
      </c>
      <c r="AZ250" s="89">
        <f>Table1422[[#This Row],[SNAP_Average 
(Percentage Points)]]/100</f>
        <v>0.76219999999999999</v>
      </c>
      <c r="BA250" s="98" t="str">
        <f>DoNotChange[[#This Row],[Community]]</f>
        <v xml:space="preserve">Pitkas Point  </v>
      </c>
      <c r="BB250" s="89">
        <f>Table1422[[#This Row],[Poverty_Average
(Percentage Points)]]/100</f>
        <v>0.43939999999999996</v>
      </c>
      <c r="BC250" s="98" t="str">
        <f>DoNotChange[[#This Row],[Community]]</f>
        <v xml:space="preserve">Pitkas Point  </v>
      </c>
      <c r="BD250" s="89">
        <f>Table1422[[#This Row],[Full Time Employment_Average
(Percentage Points)]]/100</f>
        <v>0.14880000000000002</v>
      </c>
    </row>
    <row r="251" spans="1:56" s="99" customFormat="1" x14ac:dyDescent="0.25">
      <c r="A251" s="93" t="str">
        <f>DoNotChange[[#This Row],[Community]]</f>
        <v xml:space="preserve">Platinum </v>
      </c>
      <c r="B25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1" s="93" t="str">
        <f>DoNotChange[[#This Row],[Community]]</f>
        <v xml:space="preserve">Platinum </v>
      </c>
      <c r="D251" s="109" t="str">
        <f>IFERROR(DoNotChange[[#This Row],[Medium Burden Threshold]],"Cannot Calculate")</f>
        <v>Cannot Calculate</v>
      </c>
      <c r="E251" s="118" t="str">
        <f>DoNotChange[[#This Row],[Community]]</f>
        <v xml:space="preserve">Platinum </v>
      </c>
      <c r="F251" s="109" t="str">
        <f>IFERROR(DoNotChange[[#This Row],[MediumBurden
Annual]], "Cannot Calculate")</f>
        <v>Cannot Calculate</v>
      </c>
      <c r="G251" s="93" t="str">
        <f>DoNotChange[[#This Row],[Community]]</f>
        <v xml:space="preserve">Platinum </v>
      </c>
      <c r="H251" s="140" t="str">
        <f>IFERROR(DoNotChange[[#This Row],[LowBurden
Threshold]],"Any fee will be at least a medium burden")</f>
        <v>Any fee will be at least a medium burden</v>
      </c>
      <c r="I251" s="118" t="str">
        <f>DoNotChange[[#This Row],[Community]]</f>
        <v xml:space="preserve">Platinum </v>
      </c>
      <c r="J251" s="109" t="str">
        <f>IFERROR(DoNotChange[[#This Row],[LowBurden
Annual]], "Any fee will be at least a medium burden")</f>
        <v>Any fee will be at least a medium burden</v>
      </c>
      <c r="K251" s="93" t="str">
        <f>DoNotChange[[#This Row],[Community]]</f>
        <v xml:space="preserve">Platinum </v>
      </c>
      <c r="L251" s="102">
        <f>Table1422[[#This Row],[Monthly Fees]]</f>
        <v>30</v>
      </c>
      <c r="M251" s="93" t="str">
        <f>DoNotChange[[#This Row],[Community]]</f>
        <v xml:space="preserve">Platinum </v>
      </c>
      <c r="N251" s="102">
        <f>DoNotChange[[#This Row],[Monthly_Fees]]*12</f>
        <v>360</v>
      </c>
      <c r="O251" s="93" t="str">
        <f>DoNotChange[[#This Row],[Community]]</f>
        <v xml:space="preserve">Platinum </v>
      </c>
      <c r="P251" s="94" t="str">
        <f>Table1422[[#This Row],[Notes]]</f>
        <v>This is the reported user fee for this community for combined water and sewer. Some households pay $15 for watering point and free septic pumping.</v>
      </c>
      <c r="Q251" s="95"/>
      <c r="R251" s="93" t="str">
        <f>DoNotChange[[#This Row],[Community]]</f>
        <v xml:space="preserve">Platinum </v>
      </c>
      <c r="S251" s="85" t="e">
        <f>IF(DoNotChange[[#This Row],[Annual_Fees]]/DoNotChange[[#This Row],[IQ1_Average]]&gt;0, DoNotChange[[#This Row],[Annual_Fees]]/DoNotChange[[#This Row],[IQ1_Average]], "Do not know fees")</f>
        <v>#DIV/0!</v>
      </c>
      <c r="T251" s="93" t="str">
        <f>DoNotChange[[#This Row],[Community]]</f>
        <v xml:space="preserve">Platinum </v>
      </c>
      <c r="U251" s="85" t="e">
        <f>IF(DoNotChange[[#This Row],[Annual_Fees]]/DoNotChange[[#This Row],[IQ2_Average]]&gt;0, DoNotChange[[#This Row],[Annual_Fees]]/DoNotChange[[#This Row],[IQ2_Average]], "Do not know fees")</f>
        <v>#DIV/0!</v>
      </c>
      <c r="V251" s="93" t="str">
        <f>DoNotChange[[#This Row],[Community]]</f>
        <v xml:space="preserve">Platinum </v>
      </c>
      <c r="W251" s="85" t="e">
        <f>IF(DoNotChange[[#This Row],[Annual_Fees]]/DoNotChange[[#This Row],[IQ3_Average]]&gt;0,DoNotChange[[#This Row],[Annual_Fees]]/DoNotChange[[#This Row],[IQ3_Average]], "Do not know fees")</f>
        <v>#DIV/0!</v>
      </c>
      <c r="X251" s="93" t="str">
        <f>DoNotChange[[#This Row],[Community]]</f>
        <v xml:space="preserve">Platinum </v>
      </c>
      <c r="Y251" s="85" t="str">
        <f>IFERROR(AVERAGE(DoNotChange[[#This Row],[RI_IQ1]],DoNotChange[[#This Row],[RI_IQ2]],DoNotChange[[#This Row],[RI_IQ3]]),"ERROR")</f>
        <v>ERROR</v>
      </c>
      <c r="Z251" s="93" t="str">
        <f>DoNotChange[[#This Row],[Community]]</f>
        <v xml:space="preserve">Platinum </v>
      </c>
      <c r="AA251" s="84">
        <f>IF(DoNotChange[[#This Row],[SNAP_PercentagePoints]]&gt;20%,1, IF(DoNotChange[[#This Row],[SNAP_PercentagePoints]]&lt;=10%, 3, 2))</f>
        <v>2</v>
      </c>
      <c r="AB251" s="93" t="str">
        <f>DoNotChange[[#This Row],[Community]]</f>
        <v xml:space="preserve">Platinum </v>
      </c>
      <c r="AC251" s="84">
        <f>IF(DoNotChange[[#This Row],[Poverty_PercentagePoints]]&gt;20%,1, IF(DoNotChange[[#This Row],[Poverty_PercentagePoints]]&lt;=10%, 3, 2))</f>
        <v>2</v>
      </c>
      <c r="AD251" s="93" t="str">
        <f>DoNotChange[[#This Row],[Community]]</f>
        <v xml:space="preserve">Platinum </v>
      </c>
      <c r="AE251" s="84">
        <f>IF(DoNotChange[[#This Row],[FTE_PercentagePoints]]&lt;=30%,1, IF(DoNotChange[[#This Row],[FTE_PercentagePoints]]&gt;50%, 3, 2))</f>
        <v>2</v>
      </c>
      <c r="AF251" s="93" t="str">
        <f>DoNotChange[[#This Row],[Community]]</f>
        <v xml:space="preserve">Platinum </v>
      </c>
      <c r="AG251" s="86">
        <f>AVERAGE(DoNotChange[[#This Row],[SNAP_FCI]],DoNotChange[[#This Row],[Poverty_FCI]],DoNotChange[[#This Row],[FTE_FCI]])</f>
        <v>2</v>
      </c>
      <c r="AH251" s="112"/>
      <c r="AI251" s="86">
        <f>IF(DoNotChange[[#This Row],[Village_FCI]]&gt;2.5, 0.24, IF(DoNotChange[[#This Row],[Village_FCI]]&lt;=1.5, 0.06, 0.15))</f>
        <v>0.15</v>
      </c>
      <c r="AJ251" s="86">
        <f>IF(DoNotChange[[#This Row],[Village_FCI]]&gt;2.5, 0.15, IF(DoNotChange[[#This Row],[Village_FCI]]&lt;=1.5, "FALSE", 0.06))</f>
        <v>0.06</v>
      </c>
      <c r="AK251" s="115" t="e">
        <f>(1/DoNotChange[[#This Row],[IQ1_Average]]+1/DoNotChange[[#This Row],[IQ2_Average]]+1/DoNotChange[[#This Row],[IQ3_Average]])</f>
        <v>#DIV/0!</v>
      </c>
      <c r="AL25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1" s="84" t="e">
        <f>ROUND(DoNotChange[[#This Row],[MediumBurden
Threshold_Calc]],1)</f>
        <v>#DIV/0!</v>
      </c>
      <c r="AN251" s="88" t="e">
        <f>(DoNotChange[[#This Row],[3RI_Calculation
Medium]]/DoNotChange[[#This Row],[Y = 1/IQ1+1/IQ2+1/IQ3]])/12</f>
        <v>#DIV/0!</v>
      </c>
      <c r="AO251" s="88" t="e">
        <f>DoNotChange[[#This Row],[MediumBurden
Threshold_Calc]]*12</f>
        <v>#DIV/0!</v>
      </c>
      <c r="AP251" s="137" t="e">
        <f>DoNotChange[[#This Row],[LowBurden
Annual]]/12</f>
        <v>#DIV/0!</v>
      </c>
      <c r="AQ251" s="88" t="e">
        <f>(DoNotChange[[#This Row],[3RI_Calculation
Low]]/DoNotChange[[#This Row],[Y = 1/IQ1+1/IQ2+1/IQ3]])</f>
        <v>#DIV/0!</v>
      </c>
      <c r="AR251" s="95"/>
      <c r="AS251" s="93" t="str">
        <f>Table1422[[#This Row],[Community]]</f>
        <v xml:space="preserve">Platinum </v>
      </c>
      <c r="AT251" s="87" t="e">
        <f>Table1422[[#This Row],[IQ1_Average]]</f>
        <v>#DIV/0!</v>
      </c>
      <c r="AU251" s="93" t="str">
        <f>DoNotChange[[#This Row],[Community]]</f>
        <v xml:space="preserve">Platinum </v>
      </c>
      <c r="AV251" s="96" t="e">
        <f>Table1422[[#This Row],[IQ2_Average]]</f>
        <v>#DIV/0!</v>
      </c>
      <c r="AW251" s="93" t="str">
        <f>DoNotChange[[#This Row],[Community]]</f>
        <v xml:space="preserve">Platinum </v>
      </c>
      <c r="AX251" s="97" t="e">
        <f>Table1422[[#This Row],[IQ3_Average]]</f>
        <v>#DIV/0!</v>
      </c>
      <c r="AY251" s="93" t="str">
        <f>DoNotChange[[#This Row],[Community]]</f>
        <v xml:space="preserve">Platinum </v>
      </c>
      <c r="AZ251" s="89">
        <f>Table1422[[#This Row],[SNAP_Average 
(Percentage Points)]]/100</f>
        <v>0.12</v>
      </c>
      <c r="BA251" s="98" t="str">
        <f>DoNotChange[[#This Row],[Community]]</f>
        <v xml:space="preserve">Platinum </v>
      </c>
      <c r="BB251" s="89">
        <f>Table1422[[#This Row],[Poverty_Average
(Percentage Points)]]/100</f>
        <v>0.2</v>
      </c>
      <c r="BC251" s="98" t="str">
        <f>DoNotChange[[#This Row],[Community]]</f>
        <v xml:space="preserve">Platinum </v>
      </c>
      <c r="BD251" s="89">
        <f>Table1422[[#This Row],[Full Time Employment_Average
(Percentage Points)]]/100</f>
        <v>0.31549999999999995</v>
      </c>
    </row>
    <row r="252" spans="1:56" s="99" customFormat="1" x14ac:dyDescent="0.25">
      <c r="A252" s="93" t="str">
        <f>DoNotChange[[#This Row],[Community]]</f>
        <v xml:space="preserve">Pleasant Valley  </v>
      </c>
      <c r="B25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2" s="93" t="str">
        <f>DoNotChange[[#This Row],[Community]]</f>
        <v xml:space="preserve">Pleasant Valley  </v>
      </c>
      <c r="D252" s="109">
        <f>IFERROR(DoNotChange[[#This Row],[Medium Burden Threshold]],"Cannot Calculate")</f>
        <v>634</v>
      </c>
      <c r="E252" s="118" t="str">
        <f>DoNotChange[[#This Row],[Community]]</f>
        <v xml:space="preserve">Pleasant Valley  </v>
      </c>
      <c r="F252" s="109">
        <f>IFERROR(DoNotChange[[#This Row],[MediumBurden
Annual]], "Cannot Calculate")</f>
        <v>7607.6982697535059</v>
      </c>
      <c r="G252" s="93" t="str">
        <f>DoNotChange[[#This Row],[Community]]</f>
        <v xml:space="preserve">Pleasant Valley  </v>
      </c>
      <c r="H252" s="140">
        <f>IFERROR(DoNotChange[[#This Row],[LowBurden
Threshold]],"Any fee will be at least a medium burden")</f>
        <v>396.2342848829951</v>
      </c>
      <c r="I252" s="118" t="str">
        <f>DoNotChange[[#This Row],[Community]]</f>
        <v xml:space="preserve">Pleasant Valley  </v>
      </c>
      <c r="J252" s="109">
        <f>IFERROR(DoNotChange[[#This Row],[LowBurden
Annual]], "Any fee will be at least a medium burden")</f>
        <v>4754.8114185959412</v>
      </c>
      <c r="K252" s="93" t="str">
        <f>DoNotChange[[#This Row],[Community]]</f>
        <v xml:space="preserve">Pleasant Valley  </v>
      </c>
      <c r="L252" s="102">
        <f>Table1422[[#This Row],[Monthly Fees]]</f>
        <v>0</v>
      </c>
      <c r="M252" s="93" t="str">
        <f>DoNotChange[[#This Row],[Community]]</f>
        <v xml:space="preserve">Pleasant Valley  </v>
      </c>
      <c r="N252" s="102">
        <f>DoNotChange[[#This Row],[Monthly_Fees]]*12</f>
        <v>0</v>
      </c>
      <c r="O252" s="93" t="str">
        <f>DoNotChange[[#This Row],[Community]]</f>
        <v xml:space="preserve">Pleasant Valley  </v>
      </c>
      <c r="P252" s="94" t="str">
        <f>Table1422[[#This Row],[Notes]]</f>
        <v>The water and sewer charges are unknown</v>
      </c>
      <c r="Q252" s="95"/>
      <c r="R252" s="93" t="str">
        <f>DoNotChange[[#This Row],[Community]]</f>
        <v xml:space="preserve">Pleasant Valley  </v>
      </c>
      <c r="S252" s="85" t="str">
        <f>IF(DoNotChange[[#This Row],[Annual_Fees]]/DoNotChange[[#This Row],[IQ1_Average]]&gt;0, DoNotChange[[#This Row],[Annual_Fees]]/DoNotChange[[#This Row],[IQ1_Average]], "Do not know fees")</f>
        <v>Do not know fees</v>
      </c>
      <c r="T252" s="93" t="str">
        <f>DoNotChange[[#This Row],[Community]]</f>
        <v xml:space="preserve">Pleasant Valley  </v>
      </c>
      <c r="U252" s="85" t="str">
        <f>IF(DoNotChange[[#This Row],[Annual_Fees]]/DoNotChange[[#This Row],[IQ2_Average]]&gt;0, DoNotChange[[#This Row],[Annual_Fees]]/DoNotChange[[#This Row],[IQ2_Average]], "Do not know fees")</f>
        <v>Do not know fees</v>
      </c>
      <c r="V252" s="93" t="str">
        <f>DoNotChange[[#This Row],[Community]]</f>
        <v xml:space="preserve">Pleasant Valley  </v>
      </c>
      <c r="W252" s="85" t="str">
        <f>IF(DoNotChange[[#This Row],[Annual_Fees]]/DoNotChange[[#This Row],[IQ3_Average]]&gt;0,DoNotChange[[#This Row],[Annual_Fees]]/DoNotChange[[#This Row],[IQ3_Average]], "Do not know fees")</f>
        <v>Do not know fees</v>
      </c>
      <c r="X252" s="93" t="str">
        <f>DoNotChange[[#This Row],[Community]]</f>
        <v xml:space="preserve">Pleasant Valley  </v>
      </c>
      <c r="Y252" s="85" t="str">
        <f>IFERROR(AVERAGE(DoNotChange[[#This Row],[RI_IQ1]],DoNotChange[[#This Row],[RI_IQ2]],DoNotChange[[#This Row],[RI_IQ3]]),"ERROR")</f>
        <v>ERROR</v>
      </c>
      <c r="Z252" s="93" t="str">
        <f>DoNotChange[[#This Row],[Community]]</f>
        <v xml:space="preserve">Pleasant Valley  </v>
      </c>
      <c r="AA252" s="84">
        <f>IF(DoNotChange[[#This Row],[SNAP_PercentagePoints]]&gt;20%,1, IF(DoNotChange[[#This Row],[SNAP_PercentagePoints]]&lt;=10%, 3, 2))</f>
        <v>3</v>
      </c>
      <c r="AB252" s="93" t="str">
        <f>DoNotChange[[#This Row],[Community]]</f>
        <v xml:space="preserve">Pleasant Valley  </v>
      </c>
      <c r="AC252" s="84">
        <f>IF(DoNotChange[[#This Row],[Poverty_PercentagePoints]]&gt;20%,1, IF(DoNotChange[[#This Row],[Poverty_PercentagePoints]]&lt;=10%, 3, 2))</f>
        <v>3</v>
      </c>
      <c r="AD252" s="93" t="str">
        <f>DoNotChange[[#This Row],[Community]]</f>
        <v xml:space="preserve">Pleasant Valley  </v>
      </c>
      <c r="AE252" s="84">
        <f>IF(DoNotChange[[#This Row],[FTE_PercentagePoints]]&lt;=30%,1, IF(DoNotChange[[#This Row],[FTE_PercentagePoints]]&gt;50%, 3, 2))</f>
        <v>3</v>
      </c>
      <c r="AF252" s="93" t="str">
        <f>DoNotChange[[#This Row],[Community]]</f>
        <v xml:space="preserve">Pleasant Valley  </v>
      </c>
      <c r="AG252" s="86">
        <f>AVERAGE(DoNotChange[[#This Row],[SNAP_FCI]],DoNotChange[[#This Row],[Poverty_FCI]],DoNotChange[[#This Row],[FTE_FCI]])</f>
        <v>3</v>
      </c>
      <c r="AH252" s="112"/>
      <c r="AI252" s="86">
        <f>IF(DoNotChange[[#This Row],[Village_FCI]]&gt;2.5, 0.24, IF(DoNotChange[[#This Row],[Village_FCI]]&lt;=1.5, 0.06, 0.15))</f>
        <v>0.24</v>
      </c>
      <c r="AJ252" s="86">
        <f>IF(DoNotChange[[#This Row],[Village_FCI]]&gt;2.5, 0.15, IF(DoNotChange[[#This Row],[Village_FCI]]&lt;=1.5, "FALSE", 0.06))</f>
        <v>0.15</v>
      </c>
      <c r="AK252" s="115">
        <f>(1/DoNotChange[[#This Row],[IQ1_Average]]+1/DoNotChange[[#This Row],[IQ2_Average]]+1/DoNotChange[[#This Row],[IQ3_Average]])</f>
        <v>3.1546992466063738E-5</v>
      </c>
      <c r="AL25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52" s="84">
        <f>ROUND(DoNotChange[[#This Row],[MediumBurden
Threshold_Calc]],1)</f>
        <v>634</v>
      </c>
      <c r="AN252" s="88">
        <f>(DoNotChange[[#This Row],[3RI_Calculation
Medium]]/DoNotChange[[#This Row],[Y = 1/IQ1+1/IQ2+1/IQ3]])/12</f>
        <v>633.97485581279216</v>
      </c>
      <c r="AO252" s="88">
        <f>DoNotChange[[#This Row],[MediumBurden
Threshold_Calc]]*12</f>
        <v>7607.6982697535059</v>
      </c>
      <c r="AP252" s="137">
        <f>DoNotChange[[#This Row],[LowBurden
Annual]]/12</f>
        <v>396.2342848829951</v>
      </c>
      <c r="AQ252" s="88">
        <f>(DoNotChange[[#This Row],[3RI_Calculation
Low]]/DoNotChange[[#This Row],[Y = 1/IQ1+1/IQ2+1/IQ3]])</f>
        <v>4754.8114185959412</v>
      </c>
      <c r="AR252" s="95"/>
      <c r="AS252" s="93" t="str">
        <f>Table1422[[#This Row],[Community]]</f>
        <v xml:space="preserve">Pleasant Valley  </v>
      </c>
      <c r="AT252" s="87">
        <f>Table1422[[#This Row],[IQ1_Average]]</f>
        <v>61325</v>
      </c>
      <c r="AU252" s="93" t="str">
        <f>DoNotChange[[#This Row],[Community]]</f>
        <v xml:space="preserve">Pleasant Valley  </v>
      </c>
      <c r="AV252" s="96">
        <f>Table1422[[#This Row],[IQ2_Average]]</f>
        <v>104967.8</v>
      </c>
      <c r="AW252" s="93" t="str">
        <f>DoNotChange[[#This Row],[Community]]</f>
        <v xml:space="preserve">Pleasant Valley  </v>
      </c>
      <c r="AX252" s="97">
        <f>Table1422[[#This Row],[IQ3_Average]]</f>
        <v>175018</v>
      </c>
      <c r="AY252" s="93" t="str">
        <f>DoNotChange[[#This Row],[Community]]</f>
        <v xml:space="preserve">Pleasant Valley  </v>
      </c>
      <c r="AZ252" s="89">
        <f>Table1422[[#This Row],[SNAP_Average 
(Percentage Points)]]/100</f>
        <v>0</v>
      </c>
      <c r="BA252" s="98" t="str">
        <f>DoNotChange[[#This Row],[Community]]</f>
        <v xml:space="preserve">Pleasant Valley  </v>
      </c>
      <c r="BB252" s="89">
        <f>Table1422[[#This Row],[Poverty_Average
(Percentage Points)]]/100</f>
        <v>0</v>
      </c>
      <c r="BC252" s="98" t="str">
        <f>DoNotChange[[#This Row],[Community]]</f>
        <v xml:space="preserve">Pleasant Valley  </v>
      </c>
      <c r="BD252" s="89">
        <f>Table1422[[#This Row],[Full Time Employment_Average
(Percentage Points)]]/100</f>
        <v>0.56000000000000005</v>
      </c>
    </row>
    <row r="253" spans="1:56" s="99" customFormat="1" x14ac:dyDescent="0.25">
      <c r="A253" s="93" t="str">
        <f>DoNotChange[[#This Row],[Community]]</f>
        <v xml:space="preserve">Point Baker  </v>
      </c>
      <c r="B25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3" s="93" t="str">
        <f>DoNotChange[[#This Row],[Community]]</f>
        <v xml:space="preserve">Point Baker  </v>
      </c>
      <c r="D253" s="109" t="str">
        <f>IFERROR(DoNotChange[[#This Row],[Medium Burden Threshold]],"Cannot Calculate")</f>
        <v>Cannot Calculate</v>
      </c>
      <c r="E253" s="118" t="str">
        <f>DoNotChange[[#This Row],[Community]]</f>
        <v xml:space="preserve">Point Baker  </v>
      </c>
      <c r="F253" s="109" t="str">
        <f>IFERROR(DoNotChange[[#This Row],[MediumBurden
Annual]], "Cannot Calculate")</f>
        <v>Cannot Calculate</v>
      </c>
      <c r="G253" s="93" t="str">
        <f>DoNotChange[[#This Row],[Community]]</f>
        <v xml:space="preserve">Point Baker  </v>
      </c>
      <c r="H253" s="140" t="str">
        <f>IFERROR(DoNotChange[[#This Row],[LowBurden
Threshold]],"Any fee will be at least a medium burden")</f>
        <v>Any fee will be at least a medium burden</v>
      </c>
      <c r="I253" s="118" t="str">
        <f>DoNotChange[[#This Row],[Community]]</f>
        <v xml:space="preserve">Point Baker  </v>
      </c>
      <c r="J253" s="109" t="str">
        <f>IFERROR(DoNotChange[[#This Row],[LowBurden
Annual]], "Any fee will be at least a medium burden")</f>
        <v>Any fee will be at least a medium burden</v>
      </c>
      <c r="K253" s="93" t="str">
        <f>DoNotChange[[#This Row],[Community]]</f>
        <v xml:space="preserve">Point Baker  </v>
      </c>
      <c r="L253" s="102">
        <f>Table1422[[#This Row],[Monthly Fees]]</f>
        <v>0</v>
      </c>
      <c r="M253" s="93" t="str">
        <f>DoNotChange[[#This Row],[Community]]</f>
        <v xml:space="preserve">Point Baker  </v>
      </c>
      <c r="N253" s="102">
        <f>DoNotChange[[#This Row],[Monthly_Fees]]*12</f>
        <v>0</v>
      </c>
      <c r="O253" s="93" t="str">
        <f>DoNotChange[[#This Row],[Community]]</f>
        <v xml:space="preserve">Point Baker  </v>
      </c>
      <c r="P253" s="94" t="str">
        <f>Table1422[[#This Row],[Notes]]</f>
        <v>The water and sewer charges are unknown</v>
      </c>
      <c r="Q253" s="95"/>
      <c r="R253" s="93" t="str">
        <f>DoNotChange[[#This Row],[Community]]</f>
        <v xml:space="preserve">Point Baker  </v>
      </c>
      <c r="S253" s="85" t="e">
        <f>IF(DoNotChange[[#This Row],[Annual_Fees]]/DoNotChange[[#This Row],[IQ1_Average]]&gt;0, DoNotChange[[#This Row],[Annual_Fees]]/DoNotChange[[#This Row],[IQ1_Average]], "Do not know fees")</f>
        <v>#DIV/0!</v>
      </c>
      <c r="T253" s="93" t="str">
        <f>DoNotChange[[#This Row],[Community]]</f>
        <v xml:space="preserve">Point Baker  </v>
      </c>
      <c r="U253" s="85" t="e">
        <f>IF(DoNotChange[[#This Row],[Annual_Fees]]/DoNotChange[[#This Row],[IQ2_Average]]&gt;0, DoNotChange[[#This Row],[Annual_Fees]]/DoNotChange[[#This Row],[IQ2_Average]], "Do not know fees")</f>
        <v>#DIV/0!</v>
      </c>
      <c r="V253" s="93" t="str">
        <f>DoNotChange[[#This Row],[Community]]</f>
        <v xml:space="preserve">Point Baker  </v>
      </c>
      <c r="W253" s="85" t="e">
        <f>IF(DoNotChange[[#This Row],[Annual_Fees]]/DoNotChange[[#This Row],[IQ3_Average]]&gt;0,DoNotChange[[#This Row],[Annual_Fees]]/DoNotChange[[#This Row],[IQ3_Average]], "Do not know fees")</f>
        <v>#DIV/0!</v>
      </c>
      <c r="X253" s="93" t="str">
        <f>DoNotChange[[#This Row],[Community]]</f>
        <v xml:space="preserve">Point Baker  </v>
      </c>
      <c r="Y253" s="85" t="str">
        <f>IFERROR(AVERAGE(DoNotChange[[#This Row],[RI_IQ1]],DoNotChange[[#This Row],[RI_IQ2]],DoNotChange[[#This Row],[RI_IQ3]]),"ERROR")</f>
        <v>ERROR</v>
      </c>
      <c r="Z253" s="93" t="str">
        <f>DoNotChange[[#This Row],[Community]]</f>
        <v xml:space="preserve">Point Baker  </v>
      </c>
      <c r="AA253" s="84" t="e">
        <f>IF(DoNotChange[[#This Row],[SNAP_PercentagePoints]]&gt;20%,1, IF(DoNotChange[[#This Row],[SNAP_PercentagePoints]]&lt;=10%, 3, 2))</f>
        <v>#DIV/0!</v>
      </c>
      <c r="AB253" s="93" t="str">
        <f>DoNotChange[[#This Row],[Community]]</f>
        <v xml:space="preserve">Point Baker  </v>
      </c>
      <c r="AC253" s="84" t="e">
        <f>IF(DoNotChange[[#This Row],[Poverty_PercentagePoints]]&gt;20%,1, IF(DoNotChange[[#This Row],[Poverty_PercentagePoints]]&lt;=10%, 3, 2))</f>
        <v>#DIV/0!</v>
      </c>
      <c r="AD253" s="93" t="str">
        <f>DoNotChange[[#This Row],[Community]]</f>
        <v xml:space="preserve">Point Baker  </v>
      </c>
      <c r="AE253" s="84" t="e">
        <f>IF(DoNotChange[[#This Row],[FTE_PercentagePoints]]&lt;=30%,1, IF(DoNotChange[[#This Row],[FTE_PercentagePoints]]&gt;50%, 3, 2))</f>
        <v>#DIV/0!</v>
      </c>
      <c r="AF253" s="93" t="str">
        <f>DoNotChange[[#This Row],[Community]]</f>
        <v xml:space="preserve">Point Baker  </v>
      </c>
      <c r="AG253" s="86" t="e">
        <f>AVERAGE(DoNotChange[[#This Row],[SNAP_FCI]],DoNotChange[[#This Row],[Poverty_FCI]],DoNotChange[[#This Row],[FTE_FCI]])</f>
        <v>#DIV/0!</v>
      </c>
      <c r="AH253" s="112"/>
      <c r="AI253" s="86" t="e">
        <f>IF(DoNotChange[[#This Row],[Village_FCI]]&gt;2.5, 0.24, IF(DoNotChange[[#This Row],[Village_FCI]]&lt;=1.5, 0.06, 0.15))</f>
        <v>#DIV/0!</v>
      </c>
      <c r="AJ253" s="86" t="e">
        <f>IF(DoNotChange[[#This Row],[Village_FCI]]&gt;2.5, 0.15, IF(DoNotChange[[#This Row],[Village_FCI]]&lt;=1.5, "FALSE", 0.06))</f>
        <v>#DIV/0!</v>
      </c>
      <c r="AK253" s="115" t="e">
        <f>(1/DoNotChange[[#This Row],[IQ1_Average]]+1/DoNotChange[[#This Row],[IQ2_Average]]+1/DoNotChange[[#This Row],[IQ3_Average]])</f>
        <v>#DIV/0!</v>
      </c>
      <c r="AL253"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3" s="84" t="e">
        <f>ROUND(DoNotChange[[#This Row],[MediumBurden
Threshold_Calc]],1)</f>
        <v>#DIV/0!</v>
      </c>
      <c r="AN253" s="88" t="e">
        <f>(DoNotChange[[#This Row],[3RI_Calculation
Medium]]/DoNotChange[[#This Row],[Y = 1/IQ1+1/IQ2+1/IQ3]])/12</f>
        <v>#DIV/0!</v>
      </c>
      <c r="AO253" s="88" t="e">
        <f>DoNotChange[[#This Row],[MediumBurden
Threshold_Calc]]*12</f>
        <v>#DIV/0!</v>
      </c>
      <c r="AP253" s="137" t="e">
        <f>DoNotChange[[#This Row],[LowBurden
Annual]]/12</f>
        <v>#DIV/0!</v>
      </c>
      <c r="AQ253" s="88" t="e">
        <f>(DoNotChange[[#This Row],[3RI_Calculation
Low]]/DoNotChange[[#This Row],[Y = 1/IQ1+1/IQ2+1/IQ3]])</f>
        <v>#DIV/0!</v>
      </c>
      <c r="AR253" s="95"/>
      <c r="AS253" s="93" t="str">
        <f>Table1422[[#This Row],[Community]]</f>
        <v xml:space="preserve">Point Baker  </v>
      </c>
      <c r="AT253" s="87" t="e">
        <f>Table1422[[#This Row],[IQ1_Average]]</f>
        <v>#DIV/0!</v>
      </c>
      <c r="AU253" s="93" t="str">
        <f>DoNotChange[[#This Row],[Community]]</f>
        <v xml:space="preserve">Point Baker  </v>
      </c>
      <c r="AV253" s="96" t="e">
        <f>Table1422[[#This Row],[IQ2_Average]]</f>
        <v>#DIV/0!</v>
      </c>
      <c r="AW253" s="93" t="str">
        <f>DoNotChange[[#This Row],[Community]]</f>
        <v xml:space="preserve">Point Baker  </v>
      </c>
      <c r="AX253" s="97" t="e">
        <f>Table1422[[#This Row],[IQ3_Average]]</f>
        <v>#DIV/0!</v>
      </c>
      <c r="AY253" s="93" t="str">
        <f>DoNotChange[[#This Row],[Community]]</f>
        <v xml:space="preserve">Point Baker  </v>
      </c>
      <c r="AZ253" s="89" t="e">
        <f>Table1422[[#This Row],[SNAP_Average 
(Percentage Points)]]/100</f>
        <v>#DIV/0!</v>
      </c>
      <c r="BA253" s="98" t="str">
        <f>DoNotChange[[#This Row],[Community]]</f>
        <v xml:space="preserve">Point Baker  </v>
      </c>
      <c r="BB253" s="89" t="e">
        <f>Table1422[[#This Row],[Poverty_Average
(Percentage Points)]]/100</f>
        <v>#DIV/0!</v>
      </c>
      <c r="BC253" s="98" t="str">
        <f>DoNotChange[[#This Row],[Community]]</f>
        <v xml:space="preserve">Point Baker  </v>
      </c>
      <c r="BD253" s="89" t="e">
        <f>Table1422[[#This Row],[Full Time Employment_Average
(Percentage Points)]]/100</f>
        <v>#DIV/0!</v>
      </c>
    </row>
    <row r="254" spans="1:56" s="99" customFormat="1" x14ac:dyDescent="0.25">
      <c r="A254" s="93" t="str">
        <f>DoNotChange[[#This Row],[Community]]</f>
        <v xml:space="preserve">Point Hope </v>
      </c>
      <c r="B25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4" s="93" t="str">
        <f>DoNotChange[[#This Row],[Community]]</f>
        <v xml:space="preserve">Point Hope </v>
      </c>
      <c r="D254" s="109">
        <f>IFERROR(DoNotChange[[#This Row],[Medium Burden Threshold]],"Cannot Calculate")</f>
        <v>72</v>
      </c>
      <c r="E254" s="118" t="str">
        <f>DoNotChange[[#This Row],[Community]]</f>
        <v xml:space="preserve">Point Hope </v>
      </c>
      <c r="F254" s="109">
        <f>IFERROR(DoNotChange[[#This Row],[MediumBurden
Annual]], "Cannot Calculate")</f>
        <v>863.4802842252891</v>
      </c>
      <c r="G254" s="93" t="str">
        <f>DoNotChange[[#This Row],[Community]]</f>
        <v xml:space="preserve">Point Hope </v>
      </c>
      <c r="H254" s="140" t="str">
        <f>IFERROR(DoNotChange[[#This Row],[LowBurden
Threshold]],"Any fee will be at least a medium burden")</f>
        <v>Any fee will be at least a medium burden</v>
      </c>
      <c r="I254" s="118" t="str">
        <f>DoNotChange[[#This Row],[Community]]</f>
        <v xml:space="preserve">Point Hope </v>
      </c>
      <c r="J254" s="109" t="str">
        <f>IFERROR(DoNotChange[[#This Row],[LowBurden
Annual]], "Any fee will be at least a medium burden")</f>
        <v>Any fee will be at least a medium burden</v>
      </c>
      <c r="K254" s="93" t="str">
        <f>DoNotChange[[#This Row],[Community]]</f>
        <v xml:space="preserve">Point Hope </v>
      </c>
      <c r="L254" s="102">
        <f>Table1422[[#This Row],[Monthly Fees]]</f>
        <v>0</v>
      </c>
      <c r="M254" s="93" t="str">
        <f>DoNotChange[[#This Row],[Community]]</f>
        <v xml:space="preserve">Point Hope </v>
      </c>
      <c r="N254" s="102">
        <f>DoNotChange[[#This Row],[Monthly_Fees]]*12</f>
        <v>0</v>
      </c>
      <c r="O254" s="93" t="str">
        <f>DoNotChange[[#This Row],[Community]]</f>
        <v xml:space="preserve">Point Hope </v>
      </c>
      <c r="P254" s="94" t="str">
        <f>Table1422[[#This Row],[Notes]]</f>
        <v>The water and sewer charges are unknown</v>
      </c>
      <c r="Q254" s="95"/>
      <c r="R254" s="93" t="str">
        <f>DoNotChange[[#This Row],[Community]]</f>
        <v xml:space="preserve">Point Hope </v>
      </c>
      <c r="S254" s="85" t="str">
        <f>IF(DoNotChange[[#This Row],[Annual_Fees]]/DoNotChange[[#This Row],[IQ1_Average]]&gt;0, DoNotChange[[#This Row],[Annual_Fees]]/DoNotChange[[#This Row],[IQ1_Average]], "Do not know fees")</f>
        <v>Do not know fees</v>
      </c>
      <c r="T254" s="93" t="str">
        <f>DoNotChange[[#This Row],[Community]]</f>
        <v xml:space="preserve">Point Hope </v>
      </c>
      <c r="U254" s="85" t="str">
        <f>IF(DoNotChange[[#This Row],[Annual_Fees]]/DoNotChange[[#This Row],[IQ2_Average]]&gt;0, DoNotChange[[#This Row],[Annual_Fees]]/DoNotChange[[#This Row],[IQ2_Average]], "Do not know fees")</f>
        <v>Do not know fees</v>
      </c>
      <c r="V254" s="93" t="str">
        <f>DoNotChange[[#This Row],[Community]]</f>
        <v xml:space="preserve">Point Hope </v>
      </c>
      <c r="W254" s="85" t="str">
        <f>IF(DoNotChange[[#This Row],[Annual_Fees]]/DoNotChange[[#This Row],[IQ3_Average]]&gt;0,DoNotChange[[#This Row],[Annual_Fees]]/DoNotChange[[#This Row],[IQ3_Average]], "Do not know fees")</f>
        <v>Do not know fees</v>
      </c>
      <c r="X254" s="93" t="str">
        <f>DoNotChange[[#This Row],[Community]]</f>
        <v xml:space="preserve">Point Hope </v>
      </c>
      <c r="Y254" s="85" t="str">
        <f>IFERROR(AVERAGE(DoNotChange[[#This Row],[RI_IQ1]],DoNotChange[[#This Row],[RI_IQ2]],DoNotChange[[#This Row],[RI_IQ3]]),"ERROR")</f>
        <v>ERROR</v>
      </c>
      <c r="Z254" s="93" t="str">
        <f>DoNotChange[[#This Row],[Community]]</f>
        <v xml:space="preserve">Point Hope </v>
      </c>
      <c r="AA254" s="84">
        <f>IF(DoNotChange[[#This Row],[SNAP_PercentagePoints]]&gt;20%,1, IF(DoNotChange[[#This Row],[SNAP_PercentagePoints]]&lt;=10%, 3, 2))</f>
        <v>1</v>
      </c>
      <c r="AB254" s="93" t="str">
        <f>DoNotChange[[#This Row],[Community]]</f>
        <v xml:space="preserve">Point Hope </v>
      </c>
      <c r="AC254" s="84">
        <f>IF(DoNotChange[[#This Row],[Poverty_PercentagePoints]]&gt;20%,1, IF(DoNotChange[[#This Row],[Poverty_PercentagePoints]]&lt;=10%, 3, 2))</f>
        <v>1</v>
      </c>
      <c r="AD254" s="93" t="str">
        <f>DoNotChange[[#This Row],[Community]]</f>
        <v xml:space="preserve">Point Hope </v>
      </c>
      <c r="AE254" s="84">
        <f>IF(DoNotChange[[#This Row],[FTE_PercentagePoints]]&lt;=30%,1, IF(DoNotChange[[#This Row],[FTE_PercentagePoints]]&gt;50%, 3, 2))</f>
        <v>2</v>
      </c>
      <c r="AF254" s="93" t="str">
        <f>DoNotChange[[#This Row],[Community]]</f>
        <v xml:space="preserve">Point Hope </v>
      </c>
      <c r="AG254" s="86">
        <f>AVERAGE(DoNotChange[[#This Row],[SNAP_FCI]],DoNotChange[[#This Row],[Poverty_FCI]],DoNotChange[[#This Row],[FTE_FCI]])</f>
        <v>1.3333333333333333</v>
      </c>
      <c r="AH254" s="112"/>
      <c r="AI254" s="86">
        <f>IF(DoNotChange[[#This Row],[Village_FCI]]&gt;2.5, 0.24, IF(DoNotChange[[#This Row],[Village_FCI]]&lt;=1.5, 0.06, 0.15))</f>
        <v>0.06</v>
      </c>
      <c r="AJ254" s="86" t="str">
        <f>IF(DoNotChange[[#This Row],[Village_FCI]]&gt;2.5, 0.15, IF(DoNotChange[[#This Row],[Village_FCI]]&lt;=1.5, "FALSE", 0.06))</f>
        <v>FALSE</v>
      </c>
      <c r="AK254" s="115">
        <f>(1/DoNotChange[[#This Row],[IQ1_Average]]+1/DoNotChange[[#This Row],[IQ2_Average]]+1/DoNotChange[[#This Row],[IQ3_Average]])</f>
        <v>6.9486242009372264E-5</v>
      </c>
      <c r="AL25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4" s="84">
        <f>ROUND(DoNotChange[[#This Row],[MediumBurden
Threshold_Calc]],1)</f>
        <v>72</v>
      </c>
      <c r="AN254" s="88">
        <f>(DoNotChange[[#This Row],[3RI_Calculation
Medium]]/DoNotChange[[#This Row],[Y = 1/IQ1+1/IQ2+1/IQ3]])/12</f>
        <v>71.956690352107429</v>
      </c>
      <c r="AO254" s="88">
        <f>DoNotChange[[#This Row],[MediumBurden
Threshold_Calc]]*12</f>
        <v>863.4802842252891</v>
      </c>
      <c r="AP254" s="137" t="e">
        <f>DoNotChange[[#This Row],[LowBurden
Annual]]/12</f>
        <v>#VALUE!</v>
      </c>
      <c r="AQ254" s="88" t="e">
        <f>(DoNotChange[[#This Row],[3RI_Calculation
Low]]/DoNotChange[[#This Row],[Y = 1/IQ1+1/IQ2+1/IQ3]])</f>
        <v>#VALUE!</v>
      </c>
      <c r="AR254" s="95"/>
      <c r="AS254" s="93" t="str">
        <f>Table1422[[#This Row],[Community]]</f>
        <v xml:space="preserve">Point Hope </v>
      </c>
      <c r="AT254" s="87">
        <f>Table1422[[#This Row],[IQ1_Average]]</f>
        <v>27087.599999999999</v>
      </c>
      <c r="AU254" s="93" t="str">
        <f>DoNotChange[[#This Row],[Community]]</f>
        <v xml:space="preserve">Point Hope </v>
      </c>
      <c r="AV254" s="96">
        <f>Table1422[[#This Row],[IQ2_Average]]</f>
        <v>49132.800000000003</v>
      </c>
      <c r="AW254" s="93" t="str">
        <f>DoNotChange[[#This Row],[Community]]</f>
        <v xml:space="preserve">Point Hope </v>
      </c>
      <c r="AX254" s="97">
        <f>Table1422[[#This Row],[IQ3_Average]]</f>
        <v>81860</v>
      </c>
      <c r="AY254" s="93" t="str">
        <f>DoNotChange[[#This Row],[Community]]</f>
        <v xml:space="preserve">Point Hope </v>
      </c>
      <c r="AZ254" s="89">
        <f>Table1422[[#This Row],[SNAP_Average 
(Percentage Points)]]/100</f>
        <v>0.35700000000000004</v>
      </c>
      <c r="BA254" s="98" t="str">
        <f>DoNotChange[[#This Row],[Community]]</f>
        <v xml:space="preserve">Point Hope </v>
      </c>
      <c r="BB254" s="89">
        <f>Table1422[[#This Row],[Poverty_Average
(Percentage Points)]]/100</f>
        <v>0.26300000000000001</v>
      </c>
      <c r="BC254" s="98" t="str">
        <f>DoNotChange[[#This Row],[Community]]</f>
        <v xml:space="preserve">Point Hope </v>
      </c>
      <c r="BD254" s="89">
        <f>Table1422[[#This Row],[Full Time Employment_Average
(Percentage Points)]]/100</f>
        <v>0.4108</v>
      </c>
    </row>
    <row r="255" spans="1:56" s="99" customFormat="1" x14ac:dyDescent="0.25">
      <c r="A255" s="93" t="str">
        <f>DoNotChange[[#This Row],[Community]]</f>
        <v xml:space="preserve">Point Lay  </v>
      </c>
      <c r="B25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5" s="93" t="str">
        <f>DoNotChange[[#This Row],[Community]]</f>
        <v xml:space="preserve">Point Lay  </v>
      </c>
      <c r="D255" s="109">
        <f>IFERROR(DoNotChange[[#This Row],[Medium Burden Threshold]],"Cannot Calculate")</f>
        <v>117.4</v>
      </c>
      <c r="E255" s="118" t="str">
        <f>DoNotChange[[#This Row],[Community]]</f>
        <v xml:space="preserve">Point Lay  </v>
      </c>
      <c r="F255" s="109">
        <f>IFERROR(DoNotChange[[#This Row],[MediumBurden
Annual]], "Cannot Calculate")</f>
        <v>1409.1004315327889</v>
      </c>
      <c r="G255" s="93" t="str">
        <f>DoNotChange[[#This Row],[Community]]</f>
        <v xml:space="preserve">Point Lay  </v>
      </c>
      <c r="H255" s="140" t="str">
        <f>IFERROR(DoNotChange[[#This Row],[LowBurden
Threshold]],"Any fee will be at least a medium burden")</f>
        <v>Any fee will be at least a medium burden</v>
      </c>
      <c r="I255" s="118" t="str">
        <f>DoNotChange[[#This Row],[Community]]</f>
        <v xml:space="preserve">Point Lay  </v>
      </c>
      <c r="J255" s="109" t="str">
        <f>IFERROR(DoNotChange[[#This Row],[LowBurden
Annual]], "Any fee will be at least a medium burden")</f>
        <v>Any fee will be at least a medium burden</v>
      </c>
      <c r="K255" s="93" t="str">
        <f>DoNotChange[[#This Row],[Community]]</f>
        <v xml:space="preserve">Point Lay  </v>
      </c>
      <c r="L255" s="102">
        <f>Table1422[[#This Row],[Monthly Fees]]</f>
        <v>0</v>
      </c>
      <c r="M255" s="93" t="str">
        <f>DoNotChange[[#This Row],[Community]]</f>
        <v xml:space="preserve">Point Lay  </v>
      </c>
      <c r="N255" s="102">
        <f>DoNotChange[[#This Row],[Monthly_Fees]]*12</f>
        <v>0</v>
      </c>
      <c r="O255" s="93" t="str">
        <f>DoNotChange[[#This Row],[Community]]</f>
        <v xml:space="preserve">Point Lay  </v>
      </c>
      <c r="P255" s="94" t="str">
        <f>Table1422[[#This Row],[Notes]]</f>
        <v>The water and sewer charges are unknown</v>
      </c>
      <c r="Q255" s="95"/>
      <c r="R255" s="93" t="str">
        <f>DoNotChange[[#This Row],[Community]]</f>
        <v xml:space="preserve">Point Lay  </v>
      </c>
      <c r="S255" s="85" t="str">
        <f>IF(DoNotChange[[#This Row],[Annual_Fees]]/DoNotChange[[#This Row],[IQ1_Average]]&gt;0, DoNotChange[[#This Row],[Annual_Fees]]/DoNotChange[[#This Row],[IQ1_Average]], "Do not know fees")</f>
        <v>Do not know fees</v>
      </c>
      <c r="T255" s="93" t="str">
        <f>DoNotChange[[#This Row],[Community]]</f>
        <v xml:space="preserve">Point Lay  </v>
      </c>
      <c r="U255" s="85" t="str">
        <f>IF(DoNotChange[[#This Row],[Annual_Fees]]/DoNotChange[[#This Row],[IQ2_Average]]&gt;0, DoNotChange[[#This Row],[Annual_Fees]]/DoNotChange[[#This Row],[IQ2_Average]], "Do not know fees")</f>
        <v>Do not know fees</v>
      </c>
      <c r="V255" s="93" t="str">
        <f>DoNotChange[[#This Row],[Community]]</f>
        <v xml:space="preserve">Point Lay  </v>
      </c>
      <c r="W255" s="85" t="str">
        <f>IF(DoNotChange[[#This Row],[Annual_Fees]]/DoNotChange[[#This Row],[IQ3_Average]]&gt;0,DoNotChange[[#This Row],[Annual_Fees]]/DoNotChange[[#This Row],[IQ3_Average]], "Do not know fees")</f>
        <v>Do not know fees</v>
      </c>
      <c r="X255" s="93" t="str">
        <f>DoNotChange[[#This Row],[Community]]</f>
        <v xml:space="preserve">Point Lay  </v>
      </c>
      <c r="Y255" s="85" t="str">
        <f>IFERROR(AVERAGE(DoNotChange[[#This Row],[RI_IQ1]],DoNotChange[[#This Row],[RI_IQ2]],DoNotChange[[#This Row],[RI_IQ3]]),"ERROR")</f>
        <v>ERROR</v>
      </c>
      <c r="Z255" s="93" t="str">
        <f>DoNotChange[[#This Row],[Community]]</f>
        <v xml:space="preserve">Point Lay  </v>
      </c>
      <c r="AA255" s="84">
        <f>IF(DoNotChange[[#This Row],[SNAP_PercentagePoints]]&gt;20%,1, IF(DoNotChange[[#This Row],[SNAP_PercentagePoints]]&lt;=10%, 3, 2))</f>
        <v>1</v>
      </c>
      <c r="AB255" s="93" t="str">
        <f>DoNotChange[[#This Row],[Community]]</f>
        <v xml:space="preserve">Point Lay  </v>
      </c>
      <c r="AC255" s="84">
        <f>IF(DoNotChange[[#This Row],[Poverty_PercentagePoints]]&gt;20%,1, IF(DoNotChange[[#This Row],[Poverty_PercentagePoints]]&lt;=10%, 3, 2))</f>
        <v>1</v>
      </c>
      <c r="AD255" s="93" t="str">
        <f>DoNotChange[[#This Row],[Community]]</f>
        <v xml:space="preserve">Point Lay  </v>
      </c>
      <c r="AE255" s="84">
        <f>IF(DoNotChange[[#This Row],[FTE_PercentagePoints]]&lt;=30%,1, IF(DoNotChange[[#This Row],[FTE_PercentagePoints]]&gt;50%, 3, 2))</f>
        <v>2</v>
      </c>
      <c r="AF255" s="93" t="str">
        <f>DoNotChange[[#This Row],[Community]]</f>
        <v xml:space="preserve">Point Lay  </v>
      </c>
      <c r="AG255" s="86">
        <f>AVERAGE(DoNotChange[[#This Row],[SNAP_FCI]],DoNotChange[[#This Row],[Poverty_FCI]],DoNotChange[[#This Row],[FTE_FCI]])</f>
        <v>1.3333333333333333</v>
      </c>
      <c r="AH255" s="112"/>
      <c r="AI255" s="86">
        <f>IF(DoNotChange[[#This Row],[Village_FCI]]&gt;2.5, 0.24, IF(DoNotChange[[#This Row],[Village_FCI]]&lt;=1.5, 0.06, 0.15))</f>
        <v>0.06</v>
      </c>
      <c r="AJ255" s="86" t="str">
        <f>IF(DoNotChange[[#This Row],[Village_FCI]]&gt;2.5, 0.15, IF(DoNotChange[[#This Row],[Village_FCI]]&lt;=1.5, "FALSE", 0.06))</f>
        <v>FALSE</v>
      </c>
      <c r="AK255" s="115">
        <f>(1/DoNotChange[[#This Row],[IQ1_Average]]+1/DoNotChange[[#This Row],[IQ2_Average]]+1/DoNotChange[[#This Row],[IQ3_Average]])</f>
        <v>4.2580357409111925E-5</v>
      </c>
      <c r="AL25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5" s="84">
        <f>ROUND(DoNotChange[[#This Row],[MediumBurden
Threshold_Calc]],1)</f>
        <v>117.4</v>
      </c>
      <c r="AN255" s="88">
        <f>(DoNotChange[[#This Row],[3RI_Calculation
Medium]]/DoNotChange[[#This Row],[Y = 1/IQ1+1/IQ2+1/IQ3]])/12</f>
        <v>117.42503596106575</v>
      </c>
      <c r="AO255" s="88">
        <f>DoNotChange[[#This Row],[MediumBurden
Threshold_Calc]]*12</f>
        <v>1409.1004315327889</v>
      </c>
      <c r="AP255" s="137" t="e">
        <f>DoNotChange[[#This Row],[LowBurden
Annual]]/12</f>
        <v>#VALUE!</v>
      </c>
      <c r="AQ255" s="88" t="e">
        <f>(DoNotChange[[#This Row],[3RI_Calculation
Low]]/DoNotChange[[#This Row],[Y = 1/IQ1+1/IQ2+1/IQ3]])</f>
        <v>#VALUE!</v>
      </c>
      <c r="AR255" s="95"/>
      <c r="AS255" s="93" t="str">
        <f>Table1422[[#This Row],[Community]]</f>
        <v xml:space="preserve">Point Lay  </v>
      </c>
      <c r="AT255" s="87">
        <f>Table1422[[#This Row],[IQ1_Average]]</f>
        <v>54410</v>
      </c>
      <c r="AU255" s="93" t="str">
        <f>DoNotChange[[#This Row],[Community]]</f>
        <v xml:space="preserve">Point Lay  </v>
      </c>
      <c r="AV255" s="96">
        <f>Table1422[[#This Row],[IQ2_Average]]</f>
        <v>70750</v>
      </c>
      <c r="AW255" s="93" t="str">
        <f>DoNotChange[[#This Row],[Community]]</f>
        <v xml:space="preserve">Point Lay  </v>
      </c>
      <c r="AX255" s="97">
        <f>Table1422[[#This Row],[IQ3_Average]]</f>
        <v>99333.4</v>
      </c>
      <c r="AY255" s="93" t="str">
        <f>DoNotChange[[#This Row],[Community]]</f>
        <v xml:space="preserve">Point Lay  </v>
      </c>
      <c r="AZ255" s="89">
        <f>Table1422[[#This Row],[SNAP_Average 
(Percentage Points)]]/100</f>
        <v>0.2364</v>
      </c>
      <c r="BA255" s="98" t="str">
        <f>DoNotChange[[#This Row],[Community]]</f>
        <v xml:space="preserve">Point Lay  </v>
      </c>
      <c r="BB255" s="89">
        <f>Table1422[[#This Row],[Poverty_Average
(Percentage Points)]]/100</f>
        <v>0.23379999999999998</v>
      </c>
      <c r="BC255" s="98" t="str">
        <f>DoNotChange[[#This Row],[Community]]</f>
        <v xml:space="preserve">Point Lay  </v>
      </c>
      <c r="BD255" s="89">
        <f>Table1422[[#This Row],[Full Time Employment_Average
(Percentage Points)]]/100</f>
        <v>0.46100000000000002</v>
      </c>
    </row>
    <row r="256" spans="1:56" s="99" customFormat="1" x14ac:dyDescent="0.25">
      <c r="A256" s="93" t="str">
        <f>DoNotChange[[#This Row],[Community]]</f>
        <v xml:space="preserve">Point MacKenzie  </v>
      </c>
      <c r="B25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6" s="93" t="str">
        <f>DoNotChange[[#This Row],[Community]]</f>
        <v xml:space="preserve">Point MacKenzie  </v>
      </c>
      <c r="D256" s="109">
        <f>IFERROR(DoNotChange[[#This Row],[Medium Burden Threshold]],"Cannot Calculate")</f>
        <v>239.1</v>
      </c>
      <c r="E256" s="118" t="str">
        <f>DoNotChange[[#This Row],[Community]]</f>
        <v xml:space="preserve">Point MacKenzie  </v>
      </c>
      <c r="F256" s="109">
        <f>IFERROR(DoNotChange[[#This Row],[MediumBurden
Annual]], "Cannot Calculate")</f>
        <v>2869.0000482572168</v>
      </c>
      <c r="G256" s="93" t="str">
        <f>DoNotChange[[#This Row],[Community]]</f>
        <v xml:space="preserve">Point MacKenzie  </v>
      </c>
      <c r="H256" s="140">
        <f>IFERROR(DoNotChange[[#This Row],[LowBurden
Threshold]],"Any fee will be at least a medium burden")</f>
        <v>95.633334941907222</v>
      </c>
      <c r="I256" s="118" t="str">
        <f>DoNotChange[[#This Row],[Community]]</f>
        <v xml:space="preserve">Point MacKenzie  </v>
      </c>
      <c r="J256" s="109">
        <f>IFERROR(DoNotChange[[#This Row],[LowBurden
Annual]], "Any fee will be at least a medium burden")</f>
        <v>1147.6000193028867</v>
      </c>
      <c r="K256" s="93" t="str">
        <f>DoNotChange[[#This Row],[Community]]</f>
        <v xml:space="preserve">Point MacKenzie  </v>
      </c>
      <c r="L256" s="102">
        <f>Table1422[[#This Row],[Monthly Fees]]</f>
        <v>0</v>
      </c>
      <c r="M256" s="93" t="str">
        <f>DoNotChange[[#This Row],[Community]]</f>
        <v xml:space="preserve">Point MacKenzie  </v>
      </c>
      <c r="N256" s="102">
        <f>DoNotChange[[#This Row],[Monthly_Fees]]*12</f>
        <v>0</v>
      </c>
      <c r="O256" s="93" t="str">
        <f>DoNotChange[[#This Row],[Community]]</f>
        <v xml:space="preserve">Point MacKenzie  </v>
      </c>
      <c r="P256" s="94" t="str">
        <f>Table1422[[#This Row],[Notes]]</f>
        <v>The water and sewer charges are unknown</v>
      </c>
      <c r="Q256" s="95"/>
      <c r="R256" s="93" t="str">
        <f>DoNotChange[[#This Row],[Community]]</f>
        <v xml:space="preserve">Point MacKenzie  </v>
      </c>
      <c r="S256" s="85" t="str">
        <f>IF(DoNotChange[[#This Row],[Annual_Fees]]/DoNotChange[[#This Row],[IQ1_Average]]&gt;0, DoNotChange[[#This Row],[Annual_Fees]]/DoNotChange[[#This Row],[IQ1_Average]], "Do not know fees")</f>
        <v>Do not know fees</v>
      </c>
      <c r="T256" s="93" t="str">
        <f>DoNotChange[[#This Row],[Community]]</f>
        <v xml:space="preserve">Point MacKenzie  </v>
      </c>
      <c r="U256" s="85" t="str">
        <f>IF(DoNotChange[[#This Row],[Annual_Fees]]/DoNotChange[[#This Row],[IQ2_Average]]&gt;0, DoNotChange[[#This Row],[Annual_Fees]]/DoNotChange[[#This Row],[IQ2_Average]], "Do not know fees")</f>
        <v>Do not know fees</v>
      </c>
      <c r="V256" s="93" t="str">
        <f>DoNotChange[[#This Row],[Community]]</f>
        <v xml:space="preserve">Point MacKenzie  </v>
      </c>
      <c r="W256" s="85" t="str">
        <f>IF(DoNotChange[[#This Row],[Annual_Fees]]/DoNotChange[[#This Row],[IQ3_Average]]&gt;0,DoNotChange[[#This Row],[Annual_Fees]]/DoNotChange[[#This Row],[IQ3_Average]], "Do not know fees")</f>
        <v>Do not know fees</v>
      </c>
      <c r="X256" s="93" t="str">
        <f>DoNotChange[[#This Row],[Community]]</f>
        <v xml:space="preserve">Point MacKenzie  </v>
      </c>
      <c r="Y256" s="85" t="str">
        <f>IFERROR(AVERAGE(DoNotChange[[#This Row],[RI_IQ1]],DoNotChange[[#This Row],[RI_IQ2]],DoNotChange[[#This Row],[RI_IQ3]]),"ERROR")</f>
        <v>ERROR</v>
      </c>
      <c r="Z256" s="93" t="str">
        <f>DoNotChange[[#This Row],[Community]]</f>
        <v xml:space="preserve">Point MacKenzie  </v>
      </c>
      <c r="AA256" s="84">
        <f>IF(DoNotChange[[#This Row],[SNAP_PercentagePoints]]&gt;20%,1, IF(DoNotChange[[#This Row],[SNAP_PercentagePoints]]&lt;=10%, 3, 2))</f>
        <v>3</v>
      </c>
      <c r="AB256" s="93" t="str">
        <f>DoNotChange[[#This Row],[Community]]</f>
        <v xml:space="preserve">Point MacKenzie  </v>
      </c>
      <c r="AC256" s="84">
        <f>IF(DoNotChange[[#This Row],[Poverty_PercentagePoints]]&gt;20%,1, IF(DoNotChange[[#This Row],[Poverty_PercentagePoints]]&lt;=10%, 3, 2))</f>
        <v>3</v>
      </c>
      <c r="AD256" s="93" t="str">
        <f>DoNotChange[[#This Row],[Community]]</f>
        <v xml:space="preserve">Point MacKenzie  </v>
      </c>
      <c r="AE256" s="84">
        <f>IF(DoNotChange[[#This Row],[FTE_PercentagePoints]]&lt;=30%,1, IF(DoNotChange[[#This Row],[FTE_PercentagePoints]]&gt;50%, 3, 2))</f>
        <v>1</v>
      </c>
      <c r="AF256" s="93" t="str">
        <f>DoNotChange[[#This Row],[Community]]</f>
        <v xml:space="preserve">Point MacKenzie  </v>
      </c>
      <c r="AG256" s="86">
        <f>AVERAGE(DoNotChange[[#This Row],[SNAP_FCI]],DoNotChange[[#This Row],[Poverty_FCI]],DoNotChange[[#This Row],[FTE_FCI]])</f>
        <v>2.3333333333333335</v>
      </c>
      <c r="AH256" s="112"/>
      <c r="AI256" s="86">
        <f>IF(DoNotChange[[#This Row],[Village_FCI]]&gt;2.5, 0.24, IF(DoNotChange[[#This Row],[Village_FCI]]&lt;=1.5, 0.06, 0.15))</f>
        <v>0.15</v>
      </c>
      <c r="AJ256" s="86">
        <f>IF(DoNotChange[[#This Row],[Village_FCI]]&gt;2.5, 0.15, IF(DoNotChange[[#This Row],[Village_FCI]]&lt;=1.5, "FALSE", 0.06))</f>
        <v>0.06</v>
      </c>
      <c r="AK256" s="115">
        <f>(1/DoNotChange[[#This Row],[IQ1_Average]]+1/DoNotChange[[#This Row],[IQ2_Average]]+1/DoNotChange[[#This Row],[IQ3_Average]])</f>
        <v>5.2283024564993635E-5</v>
      </c>
      <c r="AL25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6" s="84">
        <f>ROUND(DoNotChange[[#This Row],[MediumBurden
Threshold_Calc]],1)</f>
        <v>239.1</v>
      </c>
      <c r="AN256" s="88">
        <f>(DoNotChange[[#This Row],[3RI_Calculation
Medium]]/DoNotChange[[#This Row],[Y = 1/IQ1+1/IQ2+1/IQ3]])/12</f>
        <v>239.08333735476808</v>
      </c>
      <c r="AO256" s="88">
        <f>DoNotChange[[#This Row],[MediumBurden
Threshold_Calc]]*12</f>
        <v>2869.0000482572168</v>
      </c>
      <c r="AP256" s="137">
        <f>DoNotChange[[#This Row],[LowBurden
Annual]]/12</f>
        <v>95.633334941907222</v>
      </c>
      <c r="AQ256" s="88">
        <f>(DoNotChange[[#This Row],[3RI_Calculation
Low]]/DoNotChange[[#This Row],[Y = 1/IQ1+1/IQ2+1/IQ3]])</f>
        <v>1147.6000193028867</v>
      </c>
      <c r="AR256" s="95"/>
      <c r="AS256" s="93" t="str">
        <f>Table1422[[#This Row],[Community]]</f>
        <v xml:space="preserve">Point MacKenzie  </v>
      </c>
      <c r="AT256" s="87">
        <f>Table1422[[#This Row],[IQ1_Average]]</f>
        <v>36300.800000000003</v>
      </c>
      <c r="AU256" s="93" t="str">
        <f>DoNotChange[[#This Row],[Community]]</f>
        <v xml:space="preserve">Point MacKenzie  </v>
      </c>
      <c r="AV256" s="96">
        <f>Table1422[[#This Row],[IQ2_Average]]</f>
        <v>68038.600000000006</v>
      </c>
      <c r="AW256" s="93" t="str">
        <f>DoNotChange[[#This Row],[Community]]</f>
        <v xml:space="preserve">Point MacKenzie  </v>
      </c>
      <c r="AX256" s="97">
        <f>Table1422[[#This Row],[IQ3_Average]]</f>
        <v>99622.6</v>
      </c>
      <c r="AY256" s="93" t="str">
        <f>DoNotChange[[#This Row],[Community]]</f>
        <v xml:space="preserve">Point MacKenzie  </v>
      </c>
      <c r="AZ256" s="89">
        <f>Table1422[[#This Row],[SNAP_Average 
(Percentage Points)]]/100</f>
        <v>9.9000000000000005E-2</v>
      </c>
      <c r="BA256" s="98" t="str">
        <f>DoNotChange[[#This Row],[Community]]</f>
        <v xml:space="preserve">Point MacKenzie  </v>
      </c>
      <c r="BB256" s="89">
        <f>Table1422[[#This Row],[Poverty_Average
(Percentage Points)]]/100</f>
        <v>2.7000000000000003E-2</v>
      </c>
      <c r="BC256" s="98" t="str">
        <f>DoNotChange[[#This Row],[Community]]</f>
        <v xml:space="preserve">Point MacKenzie  </v>
      </c>
      <c r="BD256" s="89">
        <f>Table1422[[#This Row],[Full Time Employment_Average
(Percentage Points)]]/100</f>
        <v>0.16000000000000003</v>
      </c>
    </row>
    <row r="257" spans="1:56" s="99" customFormat="1" x14ac:dyDescent="0.25">
      <c r="A257" s="93" t="str">
        <f>DoNotChange[[#This Row],[Community]]</f>
        <v xml:space="preserve">Point Possession  </v>
      </c>
      <c r="B25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7" s="93" t="str">
        <f>DoNotChange[[#This Row],[Community]]</f>
        <v xml:space="preserve">Point Possession  </v>
      </c>
      <c r="D257" s="109" t="str">
        <f>IFERROR(DoNotChange[[#This Row],[Medium Burden Threshold]],"Cannot Calculate")</f>
        <v>Cannot Calculate</v>
      </c>
      <c r="E257" s="118" t="str">
        <f>DoNotChange[[#This Row],[Community]]</f>
        <v xml:space="preserve">Point Possession  </v>
      </c>
      <c r="F257" s="109" t="str">
        <f>IFERROR(DoNotChange[[#This Row],[MediumBurden
Annual]], "Cannot Calculate")</f>
        <v>Cannot Calculate</v>
      </c>
      <c r="G257" s="93" t="str">
        <f>DoNotChange[[#This Row],[Community]]</f>
        <v xml:space="preserve">Point Possession  </v>
      </c>
      <c r="H257" s="140" t="str">
        <f>IFERROR(DoNotChange[[#This Row],[LowBurden
Threshold]],"Any fee will be at least a medium burden")</f>
        <v>Any fee will be at least a medium burden</v>
      </c>
      <c r="I257" s="118" t="str">
        <f>DoNotChange[[#This Row],[Community]]</f>
        <v xml:space="preserve">Point Possession  </v>
      </c>
      <c r="J257" s="109" t="str">
        <f>IFERROR(DoNotChange[[#This Row],[LowBurden
Annual]], "Any fee will be at least a medium burden")</f>
        <v>Any fee will be at least a medium burden</v>
      </c>
      <c r="K257" s="93" t="str">
        <f>DoNotChange[[#This Row],[Community]]</f>
        <v xml:space="preserve">Point Possession  </v>
      </c>
      <c r="L257" s="102">
        <f>Table1422[[#This Row],[Monthly Fees]]</f>
        <v>0</v>
      </c>
      <c r="M257" s="93" t="str">
        <f>DoNotChange[[#This Row],[Community]]</f>
        <v xml:space="preserve">Point Possession  </v>
      </c>
      <c r="N257" s="102">
        <f>DoNotChange[[#This Row],[Monthly_Fees]]*12</f>
        <v>0</v>
      </c>
      <c r="O257" s="93" t="str">
        <f>DoNotChange[[#This Row],[Community]]</f>
        <v xml:space="preserve">Point Possession  </v>
      </c>
      <c r="P257" s="94" t="str">
        <f>Table1422[[#This Row],[Notes]]</f>
        <v>The water and sewer charges are unknown</v>
      </c>
      <c r="Q257" s="95"/>
      <c r="R257" s="93" t="str">
        <f>DoNotChange[[#This Row],[Community]]</f>
        <v xml:space="preserve">Point Possession  </v>
      </c>
      <c r="S257" s="85" t="e">
        <f>IF(DoNotChange[[#This Row],[Annual_Fees]]/DoNotChange[[#This Row],[IQ1_Average]]&gt;0, DoNotChange[[#This Row],[Annual_Fees]]/DoNotChange[[#This Row],[IQ1_Average]], "Do not know fees")</f>
        <v>#DIV/0!</v>
      </c>
      <c r="T257" s="93" t="str">
        <f>DoNotChange[[#This Row],[Community]]</f>
        <v xml:space="preserve">Point Possession  </v>
      </c>
      <c r="U257" s="85" t="e">
        <f>IF(DoNotChange[[#This Row],[Annual_Fees]]/DoNotChange[[#This Row],[IQ2_Average]]&gt;0, DoNotChange[[#This Row],[Annual_Fees]]/DoNotChange[[#This Row],[IQ2_Average]], "Do not know fees")</f>
        <v>#DIV/0!</v>
      </c>
      <c r="V257" s="93" t="str">
        <f>DoNotChange[[#This Row],[Community]]</f>
        <v xml:space="preserve">Point Possession  </v>
      </c>
      <c r="W257" s="85" t="e">
        <f>IF(DoNotChange[[#This Row],[Annual_Fees]]/DoNotChange[[#This Row],[IQ3_Average]]&gt;0,DoNotChange[[#This Row],[Annual_Fees]]/DoNotChange[[#This Row],[IQ3_Average]], "Do not know fees")</f>
        <v>#DIV/0!</v>
      </c>
      <c r="X257" s="93" t="str">
        <f>DoNotChange[[#This Row],[Community]]</f>
        <v xml:space="preserve">Point Possession  </v>
      </c>
      <c r="Y257" s="85" t="str">
        <f>IFERROR(AVERAGE(DoNotChange[[#This Row],[RI_IQ1]],DoNotChange[[#This Row],[RI_IQ2]],DoNotChange[[#This Row],[RI_IQ3]]),"ERROR")</f>
        <v>ERROR</v>
      </c>
      <c r="Z257" s="93" t="str">
        <f>DoNotChange[[#This Row],[Community]]</f>
        <v xml:space="preserve">Point Possession  </v>
      </c>
      <c r="AA257" s="84" t="e">
        <f>IF(DoNotChange[[#This Row],[SNAP_PercentagePoints]]&gt;20%,1, IF(DoNotChange[[#This Row],[SNAP_PercentagePoints]]&lt;=10%, 3, 2))</f>
        <v>#DIV/0!</v>
      </c>
      <c r="AB257" s="93" t="str">
        <f>DoNotChange[[#This Row],[Community]]</f>
        <v xml:space="preserve">Point Possession  </v>
      </c>
      <c r="AC257" s="84" t="e">
        <f>IF(DoNotChange[[#This Row],[Poverty_PercentagePoints]]&gt;20%,1, IF(DoNotChange[[#This Row],[Poverty_PercentagePoints]]&lt;=10%, 3, 2))</f>
        <v>#DIV/0!</v>
      </c>
      <c r="AD257" s="93" t="str">
        <f>DoNotChange[[#This Row],[Community]]</f>
        <v xml:space="preserve">Point Possession  </v>
      </c>
      <c r="AE257" s="84" t="e">
        <f>IF(DoNotChange[[#This Row],[FTE_PercentagePoints]]&lt;=30%,1, IF(DoNotChange[[#This Row],[FTE_PercentagePoints]]&gt;50%, 3, 2))</f>
        <v>#DIV/0!</v>
      </c>
      <c r="AF257" s="93" t="str">
        <f>DoNotChange[[#This Row],[Community]]</f>
        <v xml:space="preserve">Point Possession  </v>
      </c>
      <c r="AG257" s="86" t="e">
        <f>AVERAGE(DoNotChange[[#This Row],[SNAP_FCI]],DoNotChange[[#This Row],[Poverty_FCI]],DoNotChange[[#This Row],[FTE_FCI]])</f>
        <v>#DIV/0!</v>
      </c>
      <c r="AH257" s="112"/>
      <c r="AI257" s="86" t="e">
        <f>IF(DoNotChange[[#This Row],[Village_FCI]]&gt;2.5, 0.24, IF(DoNotChange[[#This Row],[Village_FCI]]&lt;=1.5, 0.06, 0.15))</f>
        <v>#DIV/0!</v>
      </c>
      <c r="AJ257" s="86" t="e">
        <f>IF(DoNotChange[[#This Row],[Village_FCI]]&gt;2.5, 0.15, IF(DoNotChange[[#This Row],[Village_FCI]]&lt;=1.5, "FALSE", 0.06))</f>
        <v>#DIV/0!</v>
      </c>
      <c r="AK257" s="115" t="e">
        <f>(1/DoNotChange[[#This Row],[IQ1_Average]]+1/DoNotChange[[#This Row],[IQ2_Average]]+1/DoNotChange[[#This Row],[IQ3_Average]])</f>
        <v>#DIV/0!</v>
      </c>
      <c r="AL257"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7" s="84" t="e">
        <f>ROUND(DoNotChange[[#This Row],[MediumBurden
Threshold_Calc]],1)</f>
        <v>#DIV/0!</v>
      </c>
      <c r="AN257" s="88" t="e">
        <f>(DoNotChange[[#This Row],[3RI_Calculation
Medium]]/DoNotChange[[#This Row],[Y = 1/IQ1+1/IQ2+1/IQ3]])/12</f>
        <v>#DIV/0!</v>
      </c>
      <c r="AO257" s="88" t="e">
        <f>DoNotChange[[#This Row],[MediumBurden
Threshold_Calc]]*12</f>
        <v>#DIV/0!</v>
      </c>
      <c r="AP257" s="137" t="e">
        <f>DoNotChange[[#This Row],[LowBurden
Annual]]/12</f>
        <v>#DIV/0!</v>
      </c>
      <c r="AQ257" s="88" t="e">
        <f>(DoNotChange[[#This Row],[3RI_Calculation
Low]]/DoNotChange[[#This Row],[Y = 1/IQ1+1/IQ2+1/IQ3]])</f>
        <v>#DIV/0!</v>
      </c>
      <c r="AR257" s="95"/>
      <c r="AS257" s="93" t="str">
        <f>Table1422[[#This Row],[Community]]</f>
        <v xml:space="preserve">Point Possession  </v>
      </c>
      <c r="AT257" s="87" t="e">
        <f>Table1422[[#This Row],[IQ1_Average]]</f>
        <v>#DIV/0!</v>
      </c>
      <c r="AU257" s="93" t="str">
        <f>DoNotChange[[#This Row],[Community]]</f>
        <v xml:space="preserve">Point Possession  </v>
      </c>
      <c r="AV257" s="96" t="e">
        <f>Table1422[[#This Row],[IQ2_Average]]</f>
        <v>#DIV/0!</v>
      </c>
      <c r="AW257" s="93" t="str">
        <f>DoNotChange[[#This Row],[Community]]</f>
        <v xml:space="preserve">Point Possession  </v>
      </c>
      <c r="AX257" s="97" t="e">
        <f>Table1422[[#This Row],[IQ3_Average]]</f>
        <v>#DIV/0!</v>
      </c>
      <c r="AY257" s="93" t="str">
        <f>DoNotChange[[#This Row],[Community]]</f>
        <v xml:space="preserve">Point Possession  </v>
      </c>
      <c r="AZ257" s="89" t="e">
        <f>Table1422[[#This Row],[SNAP_Average 
(Percentage Points)]]/100</f>
        <v>#DIV/0!</v>
      </c>
      <c r="BA257" s="98" t="str">
        <f>DoNotChange[[#This Row],[Community]]</f>
        <v xml:space="preserve">Point Possession  </v>
      </c>
      <c r="BB257" s="89" t="e">
        <f>Table1422[[#This Row],[Poverty_Average
(Percentage Points)]]/100</f>
        <v>#DIV/0!</v>
      </c>
      <c r="BC257" s="98" t="str">
        <f>DoNotChange[[#This Row],[Community]]</f>
        <v xml:space="preserve">Point Possession  </v>
      </c>
      <c r="BD257" s="89" t="e">
        <f>Table1422[[#This Row],[Full Time Employment_Average
(Percentage Points)]]/100</f>
        <v>#DIV/0!</v>
      </c>
    </row>
    <row r="258" spans="1:56" s="99" customFormat="1" x14ac:dyDescent="0.25">
      <c r="A258" s="93" t="str">
        <f>DoNotChange[[#This Row],[Community]]</f>
        <v xml:space="preserve">Pope-Vannoy Landing  </v>
      </c>
      <c r="B25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8" s="93" t="str">
        <f>DoNotChange[[#This Row],[Community]]</f>
        <v xml:space="preserve">Pope-Vannoy Landing  </v>
      </c>
      <c r="D258" s="109" t="str">
        <f>IFERROR(DoNotChange[[#This Row],[Medium Burden Threshold]],"Cannot Calculate")</f>
        <v>Cannot Calculate</v>
      </c>
      <c r="E258" s="118" t="str">
        <f>DoNotChange[[#This Row],[Community]]</f>
        <v xml:space="preserve">Pope-Vannoy Landing  </v>
      </c>
      <c r="F258" s="109" t="str">
        <f>IFERROR(DoNotChange[[#This Row],[MediumBurden
Annual]], "Cannot Calculate")</f>
        <v>Cannot Calculate</v>
      </c>
      <c r="G258" s="93" t="str">
        <f>DoNotChange[[#This Row],[Community]]</f>
        <v xml:space="preserve">Pope-Vannoy Landing  </v>
      </c>
      <c r="H258" s="140" t="str">
        <f>IFERROR(DoNotChange[[#This Row],[LowBurden
Threshold]],"Any fee will be at least a medium burden")</f>
        <v>Any fee will be at least a medium burden</v>
      </c>
      <c r="I258" s="118" t="str">
        <f>DoNotChange[[#This Row],[Community]]</f>
        <v xml:space="preserve">Pope-Vannoy Landing  </v>
      </c>
      <c r="J258" s="109" t="str">
        <f>IFERROR(DoNotChange[[#This Row],[LowBurden
Annual]], "Any fee will be at least a medium burden")</f>
        <v>Any fee will be at least a medium burden</v>
      </c>
      <c r="K258" s="93" t="str">
        <f>DoNotChange[[#This Row],[Community]]</f>
        <v xml:space="preserve">Pope-Vannoy Landing  </v>
      </c>
      <c r="L258" s="102">
        <f>Table1422[[#This Row],[Monthly Fees]]</f>
        <v>0</v>
      </c>
      <c r="M258" s="93" t="str">
        <f>DoNotChange[[#This Row],[Community]]</f>
        <v xml:space="preserve">Pope-Vannoy Landing  </v>
      </c>
      <c r="N258" s="102">
        <f>DoNotChange[[#This Row],[Monthly_Fees]]*12</f>
        <v>0</v>
      </c>
      <c r="O258" s="93" t="str">
        <f>DoNotChange[[#This Row],[Community]]</f>
        <v xml:space="preserve">Pope-Vannoy Landing  </v>
      </c>
      <c r="P258" s="94" t="str">
        <f>Table1422[[#This Row],[Notes]]</f>
        <v>The water and sewer charges are unknown</v>
      </c>
      <c r="Q258" s="95"/>
      <c r="R258" s="93" t="str">
        <f>DoNotChange[[#This Row],[Community]]</f>
        <v xml:space="preserve">Pope-Vannoy Landing  </v>
      </c>
      <c r="S258" s="85" t="e">
        <f>IF(DoNotChange[[#This Row],[Annual_Fees]]/DoNotChange[[#This Row],[IQ1_Average]]&gt;0, DoNotChange[[#This Row],[Annual_Fees]]/DoNotChange[[#This Row],[IQ1_Average]], "Do not know fees")</f>
        <v>#DIV/0!</v>
      </c>
      <c r="T258" s="93" t="str">
        <f>DoNotChange[[#This Row],[Community]]</f>
        <v xml:space="preserve">Pope-Vannoy Landing  </v>
      </c>
      <c r="U258" s="85" t="e">
        <f>IF(DoNotChange[[#This Row],[Annual_Fees]]/DoNotChange[[#This Row],[IQ2_Average]]&gt;0, DoNotChange[[#This Row],[Annual_Fees]]/DoNotChange[[#This Row],[IQ2_Average]], "Do not know fees")</f>
        <v>#DIV/0!</v>
      </c>
      <c r="V258" s="93" t="str">
        <f>DoNotChange[[#This Row],[Community]]</f>
        <v xml:space="preserve">Pope-Vannoy Landing  </v>
      </c>
      <c r="W258" s="85" t="e">
        <f>IF(DoNotChange[[#This Row],[Annual_Fees]]/DoNotChange[[#This Row],[IQ3_Average]]&gt;0,DoNotChange[[#This Row],[Annual_Fees]]/DoNotChange[[#This Row],[IQ3_Average]], "Do not know fees")</f>
        <v>#DIV/0!</v>
      </c>
      <c r="X258" s="93" t="str">
        <f>DoNotChange[[#This Row],[Community]]</f>
        <v xml:space="preserve">Pope-Vannoy Landing  </v>
      </c>
      <c r="Y258" s="85" t="str">
        <f>IFERROR(AVERAGE(DoNotChange[[#This Row],[RI_IQ1]],DoNotChange[[#This Row],[RI_IQ2]],DoNotChange[[#This Row],[RI_IQ3]]),"ERROR")</f>
        <v>ERROR</v>
      </c>
      <c r="Z258" s="93" t="str">
        <f>DoNotChange[[#This Row],[Community]]</f>
        <v xml:space="preserve">Pope-Vannoy Landing  </v>
      </c>
      <c r="AA258" s="84" t="e">
        <f>IF(DoNotChange[[#This Row],[SNAP_PercentagePoints]]&gt;20%,1, IF(DoNotChange[[#This Row],[SNAP_PercentagePoints]]&lt;=10%, 3, 2))</f>
        <v>#DIV/0!</v>
      </c>
      <c r="AB258" s="93" t="str">
        <f>DoNotChange[[#This Row],[Community]]</f>
        <v xml:space="preserve">Pope-Vannoy Landing  </v>
      </c>
      <c r="AC258" s="84" t="e">
        <f>IF(DoNotChange[[#This Row],[Poverty_PercentagePoints]]&gt;20%,1, IF(DoNotChange[[#This Row],[Poverty_PercentagePoints]]&lt;=10%, 3, 2))</f>
        <v>#DIV/0!</v>
      </c>
      <c r="AD258" s="93" t="str">
        <f>DoNotChange[[#This Row],[Community]]</f>
        <v xml:space="preserve">Pope-Vannoy Landing  </v>
      </c>
      <c r="AE258" s="84" t="e">
        <f>IF(DoNotChange[[#This Row],[FTE_PercentagePoints]]&lt;=30%,1, IF(DoNotChange[[#This Row],[FTE_PercentagePoints]]&gt;50%, 3, 2))</f>
        <v>#DIV/0!</v>
      </c>
      <c r="AF258" s="93" t="str">
        <f>DoNotChange[[#This Row],[Community]]</f>
        <v xml:space="preserve">Pope-Vannoy Landing  </v>
      </c>
      <c r="AG258" s="86" t="e">
        <f>AVERAGE(DoNotChange[[#This Row],[SNAP_FCI]],DoNotChange[[#This Row],[Poverty_FCI]],DoNotChange[[#This Row],[FTE_FCI]])</f>
        <v>#DIV/0!</v>
      </c>
      <c r="AH258" s="112"/>
      <c r="AI258" s="86" t="e">
        <f>IF(DoNotChange[[#This Row],[Village_FCI]]&gt;2.5, 0.24, IF(DoNotChange[[#This Row],[Village_FCI]]&lt;=1.5, 0.06, 0.15))</f>
        <v>#DIV/0!</v>
      </c>
      <c r="AJ258" s="86" t="e">
        <f>IF(DoNotChange[[#This Row],[Village_FCI]]&gt;2.5, 0.15, IF(DoNotChange[[#This Row],[Village_FCI]]&lt;=1.5, "FALSE", 0.06))</f>
        <v>#DIV/0!</v>
      </c>
      <c r="AK258" s="115" t="e">
        <f>(1/DoNotChange[[#This Row],[IQ1_Average]]+1/DoNotChange[[#This Row],[IQ2_Average]]+1/DoNotChange[[#This Row],[IQ3_Average]])</f>
        <v>#DIV/0!</v>
      </c>
      <c r="AL258"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58" s="84" t="e">
        <f>ROUND(DoNotChange[[#This Row],[MediumBurden
Threshold_Calc]],1)</f>
        <v>#DIV/0!</v>
      </c>
      <c r="AN258" s="88" t="e">
        <f>(DoNotChange[[#This Row],[3RI_Calculation
Medium]]/DoNotChange[[#This Row],[Y = 1/IQ1+1/IQ2+1/IQ3]])/12</f>
        <v>#DIV/0!</v>
      </c>
      <c r="AO258" s="88" t="e">
        <f>DoNotChange[[#This Row],[MediumBurden
Threshold_Calc]]*12</f>
        <v>#DIV/0!</v>
      </c>
      <c r="AP258" s="137" t="e">
        <f>DoNotChange[[#This Row],[LowBurden
Annual]]/12</f>
        <v>#DIV/0!</v>
      </c>
      <c r="AQ258" s="88" t="e">
        <f>(DoNotChange[[#This Row],[3RI_Calculation
Low]]/DoNotChange[[#This Row],[Y = 1/IQ1+1/IQ2+1/IQ3]])</f>
        <v>#DIV/0!</v>
      </c>
      <c r="AR258" s="95"/>
      <c r="AS258" s="93" t="str">
        <f>Table1422[[#This Row],[Community]]</f>
        <v xml:space="preserve">Pope-Vannoy Landing  </v>
      </c>
      <c r="AT258" s="87" t="e">
        <f>Table1422[[#This Row],[IQ1_Average]]</f>
        <v>#DIV/0!</v>
      </c>
      <c r="AU258" s="93" t="str">
        <f>DoNotChange[[#This Row],[Community]]</f>
        <v xml:space="preserve">Pope-Vannoy Landing  </v>
      </c>
      <c r="AV258" s="96" t="e">
        <f>Table1422[[#This Row],[IQ2_Average]]</f>
        <v>#DIV/0!</v>
      </c>
      <c r="AW258" s="93" t="str">
        <f>DoNotChange[[#This Row],[Community]]</f>
        <v xml:space="preserve">Pope-Vannoy Landing  </v>
      </c>
      <c r="AX258" s="97" t="e">
        <f>Table1422[[#This Row],[IQ3_Average]]</f>
        <v>#DIV/0!</v>
      </c>
      <c r="AY258" s="93" t="str">
        <f>DoNotChange[[#This Row],[Community]]</f>
        <v xml:space="preserve">Pope-Vannoy Landing  </v>
      </c>
      <c r="AZ258" s="89" t="e">
        <f>Table1422[[#This Row],[SNAP_Average 
(Percentage Points)]]/100</f>
        <v>#DIV/0!</v>
      </c>
      <c r="BA258" s="98" t="str">
        <f>DoNotChange[[#This Row],[Community]]</f>
        <v xml:space="preserve">Pope-Vannoy Landing  </v>
      </c>
      <c r="BB258" s="89" t="e">
        <f>Table1422[[#This Row],[Poverty_Average
(Percentage Points)]]/100</f>
        <v>#DIV/0!</v>
      </c>
      <c r="BC258" s="98" t="str">
        <f>DoNotChange[[#This Row],[Community]]</f>
        <v xml:space="preserve">Pope-Vannoy Landing  </v>
      </c>
      <c r="BD258" s="89" t="e">
        <f>Table1422[[#This Row],[Full Time Employment_Average
(Percentage Points)]]/100</f>
        <v>#DIV/0!</v>
      </c>
    </row>
    <row r="259" spans="1:56" s="99" customFormat="1" x14ac:dyDescent="0.25">
      <c r="A259" s="93" t="str">
        <f>DoNotChange[[#This Row],[Community]]</f>
        <v xml:space="preserve">Port Alexander </v>
      </c>
      <c r="B25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59" s="93" t="str">
        <f>DoNotChange[[#This Row],[Community]]</f>
        <v xml:space="preserve">Port Alexander </v>
      </c>
      <c r="D259" s="109">
        <f>IFERROR(DoNotChange[[#This Row],[Medium Burden Threshold]],"Cannot Calculate")</f>
        <v>121.1</v>
      </c>
      <c r="E259" s="118" t="str">
        <f>DoNotChange[[#This Row],[Community]]</f>
        <v xml:space="preserve">Port Alexander </v>
      </c>
      <c r="F259" s="109">
        <f>IFERROR(DoNotChange[[#This Row],[MediumBurden
Annual]], "Cannot Calculate")</f>
        <v>1452.6202585510352</v>
      </c>
      <c r="G259" s="93" t="str">
        <f>DoNotChange[[#This Row],[Community]]</f>
        <v xml:space="preserve">Port Alexander </v>
      </c>
      <c r="H259" s="140">
        <f>IFERROR(DoNotChange[[#This Row],[LowBurden
Threshold]],"Any fee will be at least a medium burden")</f>
        <v>48.420675285034498</v>
      </c>
      <c r="I259" s="118" t="str">
        <f>DoNotChange[[#This Row],[Community]]</f>
        <v xml:space="preserve">Port Alexander </v>
      </c>
      <c r="J259" s="109">
        <f>IFERROR(DoNotChange[[#This Row],[LowBurden
Annual]], "Any fee will be at least a medium burden")</f>
        <v>581.04810342041401</v>
      </c>
      <c r="K259" s="93" t="str">
        <f>DoNotChange[[#This Row],[Community]]</f>
        <v xml:space="preserve">Port Alexander </v>
      </c>
      <c r="L259" s="102">
        <f>Table1422[[#This Row],[Monthly Fees]]</f>
        <v>0</v>
      </c>
      <c r="M259" s="93" t="str">
        <f>DoNotChange[[#This Row],[Community]]</f>
        <v xml:space="preserve">Port Alexander </v>
      </c>
      <c r="N259" s="102">
        <f>DoNotChange[[#This Row],[Monthly_Fees]]*12</f>
        <v>0</v>
      </c>
      <c r="O259" s="93" t="str">
        <f>DoNotChange[[#This Row],[Community]]</f>
        <v xml:space="preserve">Port Alexander </v>
      </c>
      <c r="P259" s="94" t="str">
        <f>Table1422[[#This Row],[Notes]]</f>
        <v>The water and sewer charges are unknown</v>
      </c>
      <c r="Q259" s="95"/>
      <c r="R259" s="93" t="str">
        <f>DoNotChange[[#This Row],[Community]]</f>
        <v xml:space="preserve">Port Alexander </v>
      </c>
      <c r="S259" s="85" t="str">
        <f>IF(DoNotChange[[#This Row],[Annual_Fees]]/DoNotChange[[#This Row],[IQ1_Average]]&gt;0, DoNotChange[[#This Row],[Annual_Fees]]/DoNotChange[[#This Row],[IQ1_Average]], "Do not know fees")</f>
        <v>Do not know fees</v>
      </c>
      <c r="T259" s="93" t="str">
        <f>DoNotChange[[#This Row],[Community]]</f>
        <v xml:space="preserve">Port Alexander </v>
      </c>
      <c r="U259" s="85" t="str">
        <f>IF(DoNotChange[[#This Row],[Annual_Fees]]/DoNotChange[[#This Row],[IQ2_Average]]&gt;0, DoNotChange[[#This Row],[Annual_Fees]]/DoNotChange[[#This Row],[IQ2_Average]], "Do not know fees")</f>
        <v>Do not know fees</v>
      </c>
      <c r="V259" s="93" t="str">
        <f>DoNotChange[[#This Row],[Community]]</f>
        <v xml:space="preserve">Port Alexander </v>
      </c>
      <c r="W259" s="85" t="str">
        <f>IF(DoNotChange[[#This Row],[Annual_Fees]]/DoNotChange[[#This Row],[IQ3_Average]]&gt;0,DoNotChange[[#This Row],[Annual_Fees]]/DoNotChange[[#This Row],[IQ3_Average]], "Do not know fees")</f>
        <v>Do not know fees</v>
      </c>
      <c r="X259" s="93" t="str">
        <f>DoNotChange[[#This Row],[Community]]</f>
        <v xml:space="preserve">Port Alexander </v>
      </c>
      <c r="Y259" s="85" t="str">
        <f>IFERROR(AVERAGE(DoNotChange[[#This Row],[RI_IQ1]],DoNotChange[[#This Row],[RI_IQ2]],DoNotChange[[#This Row],[RI_IQ3]]),"ERROR")</f>
        <v>ERROR</v>
      </c>
      <c r="Z259" s="93" t="str">
        <f>DoNotChange[[#This Row],[Community]]</f>
        <v xml:space="preserve">Port Alexander </v>
      </c>
      <c r="AA259" s="84">
        <f>IF(DoNotChange[[#This Row],[SNAP_PercentagePoints]]&gt;20%,1, IF(DoNotChange[[#This Row],[SNAP_PercentagePoints]]&lt;=10%, 3, 2))</f>
        <v>3</v>
      </c>
      <c r="AB259" s="93" t="str">
        <f>DoNotChange[[#This Row],[Community]]</f>
        <v xml:space="preserve">Port Alexander </v>
      </c>
      <c r="AC259" s="84">
        <f>IF(DoNotChange[[#This Row],[Poverty_PercentagePoints]]&gt;20%,1, IF(DoNotChange[[#This Row],[Poverty_PercentagePoints]]&lt;=10%, 3, 2))</f>
        <v>2</v>
      </c>
      <c r="AD259" s="93" t="str">
        <f>DoNotChange[[#This Row],[Community]]</f>
        <v xml:space="preserve">Port Alexander </v>
      </c>
      <c r="AE259" s="84">
        <f>IF(DoNotChange[[#This Row],[FTE_PercentagePoints]]&lt;=30%,1, IF(DoNotChange[[#This Row],[FTE_PercentagePoints]]&gt;50%, 3, 2))</f>
        <v>1</v>
      </c>
      <c r="AF259" s="93" t="str">
        <f>DoNotChange[[#This Row],[Community]]</f>
        <v xml:space="preserve">Port Alexander </v>
      </c>
      <c r="AG259" s="86">
        <f>AVERAGE(DoNotChange[[#This Row],[SNAP_FCI]],DoNotChange[[#This Row],[Poverty_FCI]],DoNotChange[[#This Row],[FTE_FCI]])</f>
        <v>2</v>
      </c>
      <c r="AH259" s="112"/>
      <c r="AI259" s="86">
        <f>IF(DoNotChange[[#This Row],[Village_FCI]]&gt;2.5, 0.24, IF(DoNotChange[[#This Row],[Village_FCI]]&lt;=1.5, 0.06, 0.15))</f>
        <v>0.15</v>
      </c>
      <c r="AJ259" s="86">
        <f>IF(DoNotChange[[#This Row],[Village_FCI]]&gt;2.5, 0.15, IF(DoNotChange[[#This Row],[Village_FCI]]&lt;=1.5, "FALSE", 0.06))</f>
        <v>0.06</v>
      </c>
      <c r="AK259" s="115">
        <f>(1/DoNotChange[[#This Row],[IQ1_Average]]+1/DoNotChange[[#This Row],[IQ2_Average]]+1/DoNotChange[[#This Row],[IQ3_Average]])</f>
        <v>1.0326167428617754E-4</v>
      </c>
      <c r="AL25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59" s="84">
        <f>ROUND(DoNotChange[[#This Row],[MediumBurden
Threshold_Calc]],1)</f>
        <v>121.1</v>
      </c>
      <c r="AN259" s="88">
        <f>(DoNotChange[[#This Row],[3RI_Calculation
Medium]]/DoNotChange[[#This Row],[Y = 1/IQ1+1/IQ2+1/IQ3]])/12</f>
        <v>121.05168821258627</v>
      </c>
      <c r="AO259" s="88">
        <f>DoNotChange[[#This Row],[MediumBurden
Threshold_Calc]]*12</f>
        <v>1452.6202585510352</v>
      </c>
      <c r="AP259" s="137">
        <f>DoNotChange[[#This Row],[LowBurden
Annual]]/12</f>
        <v>48.420675285034498</v>
      </c>
      <c r="AQ259" s="88">
        <f>(DoNotChange[[#This Row],[3RI_Calculation
Low]]/DoNotChange[[#This Row],[Y = 1/IQ1+1/IQ2+1/IQ3]])</f>
        <v>581.04810342041401</v>
      </c>
      <c r="AR259" s="95"/>
      <c r="AS259" s="93" t="str">
        <f>Table1422[[#This Row],[Community]]</f>
        <v xml:space="preserve">Port Alexander </v>
      </c>
      <c r="AT259" s="87">
        <f>Table1422[[#This Row],[IQ1_Average]]</f>
        <v>18266.599999999999</v>
      </c>
      <c r="AU259" s="93" t="str">
        <f>DoNotChange[[#This Row],[Community]]</f>
        <v xml:space="preserve">Port Alexander </v>
      </c>
      <c r="AV259" s="96">
        <f>Table1422[[#This Row],[IQ2_Average]]</f>
        <v>36333</v>
      </c>
      <c r="AW259" s="93" t="str">
        <f>DoNotChange[[#This Row],[Community]]</f>
        <v xml:space="preserve">Port Alexander </v>
      </c>
      <c r="AX259" s="97">
        <f>Table1422[[#This Row],[IQ3_Average]]</f>
        <v>47633.2</v>
      </c>
      <c r="AY259" s="93" t="str">
        <f>DoNotChange[[#This Row],[Community]]</f>
        <v xml:space="preserve">Port Alexander </v>
      </c>
      <c r="AZ259" s="89">
        <f>Table1422[[#This Row],[SNAP_Average 
(Percentage Points)]]/100</f>
        <v>0</v>
      </c>
      <c r="BA259" s="98" t="str">
        <f>DoNotChange[[#This Row],[Community]]</f>
        <v xml:space="preserve">Port Alexander </v>
      </c>
      <c r="BB259" s="89">
        <f>Table1422[[#This Row],[Poverty_Average
(Percentage Points)]]/100</f>
        <v>0.18</v>
      </c>
      <c r="BC259" s="98" t="str">
        <f>DoNotChange[[#This Row],[Community]]</f>
        <v xml:space="preserve">Port Alexander </v>
      </c>
      <c r="BD259" s="89">
        <f>Table1422[[#This Row],[Full Time Employment_Average
(Percentage Points)]]/100</f>
        <v>8.5800000000000001E-2</v>
      </c>
    </row>
    <row r="260" spans="1:56" s="99" customFormat="1" x14ac:dyDescent="0.25">
      <c r="A260" s="93" t="str">
        <f>DoNotChange[[#This Row],[Community]]</f>
        <v xml:space="preserve">Port Alsworth  </v>
      </c>
      <c r="B26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0" s="93" t="str">
        <f>DoNotChange[[#This Row],[Community]]</f>
        <v xml:space="preserve">Port Alsworth  </v>
      </c>
      <c r="D260" s="109">
        <f>IFERROR(DoNotChange[[#This Row],[Medium Burden Threshold]],"Cannot Calculate")</f>
        <v>505.2</v>
      </c>
      <c r="E260" s="118" t="str">
        <f>DoNotChange[[#This Row],[Community]]</f>
        <v xml:space="preserve">Port Alsworth  </v>
      </c>
      <c r="F260" s="109">
        <f>IFERROR(DoNotChange[[#This Row],[MediumBurden
Annual]], "Cannot Calculate")</f>
        <v>6061.8915523688811</v>
      </c>
      <c r="G260" s="93" t="str">
        <f>DoNotChange[[#This Row],[Community]]</f>
        <v xml:space="preserve">Port Alsworth  </v>
      </c>
      <c r="H260" s="140">
        <f>IFERROR(DoNotChange[[#This Row],[LowBurden
Threshold]],"Any fee will be at least a medium burden")</f>
        <v>315.72351835254585</v>
      </c>
      <c r="I260" s="118" t="str">
        <f>DoNotChange[[#This Row],[Community]]</f>
        <v xml:space="preserve">Port Alsworth  </v>
      </c>
      <c r="J260" s="109">
        <f>IFERROR(DoNotChange[[#This Row],[LowBurden
Annual]], "Any fee will be at least a medium burden")</f>
        <v>3788.6822202305502</v>
      </c>
      <c r="K260" s="93" t="str">
        <f>DoNotChange[[#This Row],[Community]]</f>
        <v xml:space="preserve">Port Alsworth  </v>
      </c>
      <c r="L260" s="102">
        <f>Table1422[[#This Row],[Monthly Fees]]</f>
        <v>0</v>
      </c>
      <c r="M260" s="93" t="str">
        <f>DoNotChange[[#This Row],[Community]]</f>
        <v xml:space="preserve">Port Alsworth  </v>
      </c>
      <c r="N260" s="102">
        <f>DoNotChange[[#This Row],[Monthly_Fees]]*12</f>
        <v>0</v>
      </c>
      <c r="O260" s="93" t="str">
        <f>DoNotChange[[#This Row],[Community]]</f>
        <v xml:space="preserve">Port Alsworth  </v>
      </c>
      <c r="P260" s="94" t="str">
        <f>Table1422[[#This Row],[Notes]]</f>
        <v>The water and sewer charges are unknown</v>
      </c>
      <c r="Q260" s="95"/>
      <c r="R260" s="93" t="str">
        <f>DoNotChange[[#This Row],[Community]]</f>
        <v xml:space="preserve">Port Alsworth  </v>
      </c>
      <c r="S260" s="85" t="str">
        <f>IF(DoNotChange[[#This Row],[Annual_Fees]]/DoNotChange[[#This Row],[IQ1_Average]]&gt;0, DoNotChange[[#This Row],[Annual_Fees]]/DoNotChange[[#This Row],[IQ1_Average]], "Do not know fees")</f>
        <v>Do not know fees</v>
      </c>
      <c r="T260" s="93" t="str">
        <f>DoNotChange[[#This Row],[Community]]</f>
        <v xml:space="preserve">Port Alsworth  </v>
      </c>
      <c r="U260" s="85" t="str">
        <f>IF(DoNotChange[[#This Row],[Annual_Fees]]/DoNotChange[[#This Row],[IQ2_Average]]&gt;0, DoNotChange[[#This Row],[Annual_Fees]]/DoNotChange[[#This Row],[IQ2_Average]], "Do not know fees")</f>
        <v>Do not know fees</v>
      </c>
      <c r="V260" s="93" t="str">
        <f>DoNotChange[[#This Row],[Community]]</f>
        <v xml:space="preserve">Port Alsworth  </v>
      </c>
      <c r="W260" s="85" t="str">
        <f>IF(DoNotChange[[#This Row],[Annual_Fees]]/DoNotChange[[#This Row],[IQ3_Average]]&gt;0,DoNotChange[[#This Row],[Annual_Fees]]/DoNotChange[[#This Row],[IQ3_Average]], "Do not know fees")</f>
        <v>Do not know fees</v>
      </c>
      <c r="X260" s="93" t="str">
        <f>DoNotChange[[#This Row],[Community]]</f>
        <v xml:space="preserve">Port Alsworth  </v>
      </c>
      <c r="Y260" s="85" t="str">
        <f>IFERROR(AVERAGE(DoNotChange[[#This Row],[RI_IQ1]],DoNotChange[[#This Row],[RI_IQ2]],DoNotChange[[#This Row],[RI_IQ3]]),"ERROR")</f>
        <v>ERROR</v>
      </c>
      <c r="Z260" s="93" t="str">
        <f>DoNotChange[[#This Row],[Community]]</f>
        <v xml:space="preserve">Port Alsworth  </v>
      </c>
      <c r="AA260" s="84">
        <f>IF(DoNotChange[[#This Row],[SNAP_PercentagePoints]]&gt;20%,1, IF(DoNotChange[[#This Row],[SNAP_PercentagePoints]]&lt;=10%, 3, 2))</f>
        <v>3</v>
      </c>
      <c r="AB260" s="93" t="str">
        <f>DoNotChange[[#This Row],[Community]]</f>
        <v xml:space="preserve">Port Alsworth  </v>
      </c>
      <c r="AC260" s="84">
        <f>IF(DoNotChange[[#This Row],[Poverty_PercentagePoints]]&gt;20%,1, IF(DoNotChange[[#This Row],[Poverty_PercentagePoints]]&lt;=10%, 3, 2))</f>
        <v>3</v>
      </c>
      <c r="AD260" s="93" t="str">
        <f>DoNotChange[[#This Row],[Community]]</f>
        <v xml:space="preserve">Port Alsworth  </v>
      </c>
      <c r="AE260" s="84">
        <f>IF(DoNotChange[[#This Row],[FTE_PercentagePoints]]&lt;=30%,1, IF(DoNotChange[[#This Row],[FTE_PercentagePoints]]&gt;50%, 3, 2))</f>
        <v>3</v>
      </c>
      <c r="AF260" s="93" t="str">
        <f>DoNotChange[[#This Row],[Community]]</f>
        <v xml:space="preserve">Port Alsworth  </v>
      </c>
      <c r="AG260" s="86">
        <f>AVERAGE(DoNotChange[[#This Row],[SNAP_FCI]],DoNotChange[[#This Row],[Poverty_FCI]],DoNotChange[[#This Row],[FTE_FCI]])</f>
        <v>3</v>
      </c>
      <c r="AH260" s="112"/>
      <c r="AI260" s="86">
        <f>IF(DoNotChange[[#This Row],[Village_FCI]]&gt;2.5, 0.24, IF(DoNotChange[[#This Row],[Village_FCI]]&lt;=1.5, 0.06, 0.15))</f>
        <v>0.24</v>
      </c>
      <c r="AJ260" s="86">
        <f>IF(DoNotChange[[#This Row],[Village_FCI]]&gt;2.5, 0.15, IF(DoNotChange[[#This Row],[Village_FCI]]&lt;=1.5, "FALSE", 0.06))</f>
        <v>0.15</v>
      </c>
      <c r="AK260" s="115">
        <f>(1/DoNotChange[[#This Row],[IQ1_Average]]+1/DoNotChange[[#This Row],[IQ2_Average]]+1/DoNotChange[[#This Row],[IQ3_Average]])</f>
        <v>3.9591602378008925E-5</v>
      </c>
      <c r="AL26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0" s="84">
        <f>ROUND(DoNotChange[[#This Row],[MediumBurden
Threshold_Calc]],1)</f>
        <v>505.2</v>
      </c>
      <c r="AN260" s="88">
        <f>(DoNotChange[[#This Row],[3RI_Calculation
Medium]]/DoNotChange[[#This Row],[Y = 1/IQ1+1/IQ2+1/IQ3]])/12</f>
        <v>505.15762936407344</v>
      </c>
      <c r="AO260" s="88">
        <f>DoNotChange[[#This Row],[MediumBurden
Threshold_Calc]]*12</f>
        <v>6061.8915523688811</v>
      </c>
      <c r="AP260" s="137">
        <f>DoNotChange[[#This Row],[LowBurden
Annual]]/12</f>
        <v>315.72351835254585</v>
      </c>
      <c r="AQ260" s="88">
        <f>(DoNotChange[[#This Row],[3RI_Calculation
Low]]/DoNotChange[[#This Row],[Y = 1/IQ1+1/IQ2+1/IQ3]])</f>
        <v>3788.6822202305502</v>
      </c>
      <c r="AR260" s="95"/>
      <c r="AS260" s="93" t="str">
        <f>Table1422[[#This Row],[Community]]</f>
        <v xml:space="preserve">Port Alsworth  </v>
      </c>
      <c r="AT260" s="87">
        <f>Table1422[[#This Row],[IQ1_Average]]</f>
        <v>54155.6</v>
      </c>
      <c r="AU260" s="93" t="str">
        <f>DoNotChange[[#This Row],[Community]]</f>
        <v xml:space="preserve">Port Alsworth  </v>
      </c>
      <c r="AV260" s="96">
        <f>Table1422[[#This Row],[IQ2_Average]]</f>
        <v>84033.2</v>
      </c>
      <c r="AW260" s="93" t="str">
        <f>DoNotChange[[#This Row],[Community]]</f>
        <v xml:space="preserve">Port Alsworth  </v>
      </c>
      <c r="AX260" s="97">
        <f>Table1422[[#This Row],[IQ3_Average]]</f>
        <v>108386.6</v>
      </c>
      <c r="AY260" s="93" t="str">
        <f>DoNotChange[[#This Row],[Community]]</f>
        <v xml:space="preserve">Port Alsworth  </v>
      </c>
      <c r="AZ260" s="89">
        <f>Table1422[[#This Row],[SNAP_Average 
(Percentage Points)]]/100</f>
        <v>0</v>
      </c>
      <c r="BA260" s="98" t="str">
        <f>DoNotChange[[#This Row],[Community]]</f>
        <v xml:space="preserve">Port Alsworth  </v>
      </c>
      <c r="BB260" s="89">
        <f>Table1422[[#This Row],[Poverty_Average
(Percentage Points)]]/100</f>
        <v>5.5500000000000001E-2</v>
      </c>
      <c r="BC260" s="98" t="str">
        <f>DoNotChange[[#This Row],[Community]]</f>
        <v xml:space="preserve">Port Alsworth  </v>
      </c>
      <c r="BD260" s="89">
        <f>Table1422[[#This Row],[Full Time Employment_Average
(Percentage Points)]]/100</f>
        <v>0.63879999999999992</v>
      </c>
    </row>
    <row r="261" spans="1:56" s="99" customFormat="1" x14ac:dyDescent="0.25">
      <c r="A261" s="93" t="str">
        <f>DoNotChange[[#This Row],[Community]]</f>
        <v xml:space="preserve">Port Clarence  </v>
      </c>
      <c r="B26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1" s="93" t="str">
        <f>DoNotChange[[#This Row],[Community]]</f>
        <v xml:space="preserve">Port Clarence  </v>
      </c>
      <c r="D261" s="109" t="str">
        <f>IFERROR(DoNotChange[[#This Row],[Medium Burden Threshold]],"Cannot Calculate")</f>
        <v>Cannot Calculate</v>
      </c>
      <c r="E261" s="118" t="str">
        <f>DoNotChange[[#This Row],[Community]]</f>
        <v xml:space="preserve">Port Clarence  </v>
      </c>
      <c r="F261" s="109" t="str">
        <f>IFERROR(DoNotChange[[#This Row],[MediumBurden
Annual]], "Cannot Calculate")</f>
        <v>Cannot Calculate</v>
      </c>
      <c r="G261" s="93" t="str">
        <f>DoNotChange[[#This Row],[Community]]</f>
        <v xml:space="preserve">Port Clarence  </v>
      </c>
      <c r="H261" s="140" t="str">
        <f>IFERROR(DoNotChange[[#This Row],[LowBurden
Threshold]],"Any fee will be at least a medium burden")</f>
        <v>Any fee will be at least a medium burden</v>
      </c>
      <c r="I261" s="118" t="str">
        <f>DoNotChange[[#This Row],[Community]]</f>
        <v xml:space="preserve">Port Clarence  </v>
      </c>
      <c r="J261" s="109" t="str">
        <f>IFERROR(DoNotChange[[#This Row],[LowBurden
Annual]], "Any fee will be at least a medium burden")</f>
        <v>Any fee will be at least a medium burden</v>
      </c>
      <c r="K261" s="93" t="str">
        <f>DoNotChange[[#This Row],[Community]]</f>
        <v xml:space="preserve">Port Clarence  </v>
      </c>
      <c r="L261" s="102">
        <f>Table1422[[#This Row],[Monthly Fees]]</f>
        <v>0</v>
      </c>
      <c r="M261" s="93" t="str">
        <f>DoNotChange[[#This Row],[Community]]</f>
        <v xml:space="preserve">Port Clarence  </v>
      </c>
      <c r="N261" s="102">
        <f>DoNotChange[[#This Row],[Monthly_Fees]]*12</f>
        <v>0</v>
      </c>
      <c r="O261" s="93" t="str">
        <f>DoNotChange[[#This Row],[Community]]</f>
        <v xml:space="preserve">Port Clarence  </v>
      </c>
      <c r="P261" s="94" t="str">
        <f>Table1422[[#This Row],[Notes]]</f>
        <v>The water and sewer charges are unknown</v>
      </c>
      <c r="Q261" s="95"/>
      <c r="R261" s="93" t="str">
        <f>DoNotChange[[#This Row],[Community]]</f>
        <v xml:space="preserve">Port Clarence  </v>
      </c>
      <c r="S261" s="85" t="e">
        <f>IF(DoNotChange[[#This Row],[Annual_Fees]]/DoNotChange[[#This Row],[IQ1_Average]]&gt;0, DoNotChange[[#This Row],[Annual_Fees]]/DoNotChange[[#This Row],[IQ1_Average]], "Do not know fees")</f>
        <v>#DIV/0!</v>
      </c>
      <c r="T261" s="93" t="str">
        <f>DoNotChange[[#This Row],[Community]]</f>
        <v xml:space="preserve">Port Clarence  </v>
      </c>
      <c r="U261" s="85" t="e">
        <f>IF(DoNotChange[[#This Row],[Annual_Fees]]/DoNotChange[[#This Row],[IQ2_Average]]&gt;0, DoNotChange[[#This Row],[Annual_Fees]]/DoNotChange[[#This Row],[IQ2_Average]], "Do not know fees")</f>
        <v>#DIV/0!</v>
      </c>
      <c r="V261" s="93" t="str">
        <f>DoNotChange[[#This Row],[Community]]</f>
        <v xml:space="preserve">Port Clarence  </v>
      </c>
      <c r="W261" s="85" t="e">
        <f>IF(DoNotChange[[#This Row],[Annual_Fees]]/DoNotChange[[#This Row],[IQ3_Average]]&gt;0,DoNotChange[[#This Row],[Annual_Fees]]/DoNotChange[[#This Row],[IQ3_Average]], "Do not know fees")</f>
        <v>#DIV/0!</v>
      </c>
      <c r="X261" s="93" t="str">
        <f>DoNotChange[[#This Row],[Community]]</f>
        <v xml:space="preserve">Port Clarence  </v>
      </c>
      <c r="Y261" s="85" t="str">
        <f>IFERROR(AVERAGE(DoNotChange[[#This Row],[RI_IQ1]],DoNotChange[[#This Row],[RI_IQ2]],DoNotChange[[#This Row],[RI_IQ3]]),"ERROR")</f>
        <v>ERROR</v>
      </c>
      <c r="Z261" s="93" t="str">
        <f>DoNotChange[[#This Row],[Community]]</f>
        <v xml:space="preserve">Port Clarence  </v>
      </c>
      <c r="AA261" s="84" t="e">
        <f>IF(DoNotChange[[#This Row],[SNAP_PercentagePoints]]&gt;20%,1, IF(DoNotChange[[#This Row],[SNAP_PercentagePoints]]&lt;=10%, 3, 2))</f>
        <v>#DIV/0!</v>
      </c>
      <c r="AB261" s="93" t="str">
        <f>DoNotChange[[#This Row],[Community]]</f>
        <v xml:space="preserve">Port Clarence  </v>
      </c>
      <c r="AC261" s="84" t="e">
        <f>IF(DoNotChange[[#This Row],[Poverty_PercentagePoints]]&gt;20%,1, IF(DoNotChange[[#This Row],[Poverty_PercentagePoints]]&lt;=10%, 3, 2))</f>
        <v>#DIV/0!</v>
      </c>
      <c r="AD261" s="93" t="str">
        <f>DoNotChange[[#This Row],[Community]]</f>
        <v xml:space="preserve">Port Clarence  </v>
      </c>
      <c r="AE261" s="84">
        <f>IF(DoNotChange[[#This Row],[FTE_PercentagePoints]]&lt;=30%,1, IF(DoNotChange[[#This Row],[FTE_PercentagePoints]]&gt;50%, 3, 2))</f>
        <v>3</v>
      </c>
      <c r="AF261" s="93" t="str">
        <f>DoNotChange[[#This Row],[Community]]</f>
        <v xml:space="preserve">Port Clarence  </v>
      </c>
      <c r="AG261" s="86" t="e">
        <f>AVERAGE(DoNotChange[[#This Row],[SNAP_FCI]],DoNotChange[[#This Row],[Poverty_FCI]],DoNotChange[[#This Row],[FTE_FCI]])</f>
        <v>#DIV/0!</v>
      </c>
      <c r="AH261" s="112"/>
      <c r="AI261" s="86" t="e">
        <f>IF(DoNotChange[[#This Row],[Village_FCI]]&gt;2.5, 0.24, IF(DoNotChange[[#This Row],[Village_FCI]]&lt;=1.5, 0.06, 0.15))</f>
        <v>#DIV/0!</v>
      </c>
      <c r="AJ261" s="86" t="e">
        <f>IF(DoNotChange[[#This Row],[Village_FCI]]&gt;2.5, 0.15, IF(DoNotChange[[#This Row],[Village_FCI]]&lt;=1.5, "FALSE", 0.06))</f>
        <v>#DIV/0!</v>
      </c>
      <c r="AK261" s="115" t="e">
        <f>(1/DoNotChange[[#This Row],[IQ1_Average]]+1/DoNotChange[[#This Row],[IQ2_Average]]+1/DoNotChange[[#This Row],[IQ3_Average]])</f>
        <v>#DIV/0!</v>
      </c>
      <c r="AL261"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61" s="84" t="e">
        <f>ROUND(DoNotChange[[#This Row],[MediumBurden
Threshold_Calc]],1)</f>
        <v>#DIV/0!</v>
      </c>
      <c r="AN261" s="88" t="e">
        <f>(DoNotChange[[#This Row],[3RI_Calculation
Medium]]/DoNotChange[[#This Row],[Y = 1/IQ1+1/IQ2+1/IQ3]])/12</f>
        <v>#DIV/0!</v>
      </c>
      <c r="AO261" s="88" t="e">
        <f>DoNotChange[[#This Row],[MediumBurden
Threshold_Calc]]*12</f>
        <v>#DIV/0!</v>
      </c>
      <c r="AP261" s="137" t="e">
        <f>DoNotChange[[#This Row],[LowBurden
Annual]]/12</f>
        <v>#DIV/0!</v>
      </c>
      <c r="AQ261" s="88" t="e">
        <f>(DoNotChange[[#This Row],[3RI_Calculation
Low]]/DoNotChange[[#This Row],[Y = 1/IQ1+1/IQ2+1/IQ3]])</f>
        <v>#DIV/0!</v>
      </c>
      <c r="AR261" s="95"/>
      <c r="AS261" s="93" t="str">
        <f>Table1422[[#This Row],[Community]]</f>
        <v xml:space="preserve">Port Clarence  </v>
      </c>
      <c r="AT261" s="87" t="e">
        <f>Table1422[[#This Row],[IQ1_Average]]</f>
        <v>#DIV/0!</v>
      </c>
      <c r="AU261" s="93" t="str">
        <f>DoNotChange[[#This Row],[Community]]</f>
        <v xml:space="preserve">Port Clarence  </v>
      </c>
      <c r="AV261" s="96" t="e">
        <f>Table1422[[#This Row],[IQ2_Average]]</f>
        <v>#DIV/0!</v>
      </c>
      <c r="AW261" s="93" t="str">
        <f>DoNotChange[[#This Row],[Community]]</f>
        <v xml:space="preserve">Port Clarence  </v>
      </c>
      <c r="AX261" s="97" t="e">
        <f>Table1422[[#This Row],[IQ3_Average]]</f>
        <v>#DIV/0!</v>
      </c>
      <c r="AY261" s="93" t="str">
        <f>DoNotChange[[#This Row],[Community]]</f>
        <v xml:space="preserve">Port Clarence  </v>
      </c>
      <c r="AZ261" s="89" t="e">
        <f>Table1422[[#This Row],[SNAP_Average 
(Percentage Points)]]/100</f>
        <v>#DIV/0!</v>
      </c>
      <c r="BA261" s="98" t="str">
        <f>DoNotChange[[#This Row],[Community]]</f>
        <v xml:space="preserve">Port Clarence  </v>
      </c>
      <c r="BB261" s="89" t="e">
        <f>Table1422[[#This Row],[Poverty_Average
(Percentage Points)]]/100</f>
        <v>#DIV/0!</v>
      </c>
      <c r="BC261" s="98" t="str">
        <f>DoNotChange[[#This Row],[Community]]</f>
        <v xml:space="preserve">Port Clarence  </v>
      </c>
      <c r="BD261" s="89">
        <f>Table1422[[#This Row],[Full Time Employment_Average
(Percentage Points)]]/100</f>
        <v>1</v>
      </c>
    </row>
    <row r="262" spans="1:56" s="99" customFormat="1" x14ac:dyDescent="0.25">
      <c r="A262" s="93" t="str">
        <f>DoNotChange[[#This Row],[Community]]</f>
        <v xml:space="preserve">Port Graham  </v>
      </c>
      <c r="B26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62" s="93" t="str">
        <f>DoNotChange[[#This Row],[Community]]</f>
        <v xml:space="preserve">Port Graham  </v>
      </c>
      <c r="D262" s="109">
        <f>IFERROR(DoNotChange[[#This Row],[Medium Burden Threshold]],"Cannot Calculate")</f>
        <v>52.2</v>
      </c>
      <c r="E262" s="118" t="str">
        <f>DoNotChange[[#This Row],[Community]]</f>
        <v xml:space="preserve">Port Graham  </v>
      </c>
      <c r="F262" s="109">
        <f>IFERROR(DoNotChange[[#This Row],[MediumBurden
Annual]], "Cannot Calculate")</f>
        <v>626.32561628802841</v>
      </c>
      <c r="G262" s="93" t="str">
        <f>DoNotChange[[#This Row],[Community]]</f>
        <v xml:space="preserve">Port Graham  </v>
      </c>
      <c r="H262" s="140" t="str">
        <f>IFERROR(DoNotChange[[#This Row],[LowBurden
Threshold]],"Any fee will be at least a medium burden")</f>
        <v>Any fee will be at least a medium burden</v>
      </c>
      <c r="I262" s="118" t="str">
        <f>DoNotChange[[#This Row],[Community]]</f>
        <v xml:space="preserve">Port Graham  </v>
      </c>
      <c r="J262" s="109" t="str">
        <f>IFERROR(DoNotChange[[#This Row],[LowBurden
Annual]], "Any fee will be at least a medium burden")</f>
        <v>Any fee will be at least a medium burden</v>
      </c>
      <c r="K262" s="93" t="str">
        <f>DoNotChange[[#This Row],[Community]]</f>
        <v xml:space="preserve">Port Graham  </v>
      </c>
      <c r="L262" s="102">
        <f>Table1422[[#This Row],[Monthly Fees]]</f>
        <v>25</v>
      </c>
      <c r="M262" s="93" t="str">
        <f>DoNotChange[[#This Row],[Community]]</f>
        <v xml:space="preserve">Port Graham  </v>
      </c>
      <c r="N262" s="102">
        <f>DoNotChange[[#This Row],[Monthly_Fees]]*12</f>
        <v>300</v>
      </c>
      <c r="O262" s="93" t="str">
        <f>DoNotChange[[#This Row],[Community]]</f>
        <v xml:space="preserve">Port Graham  </v>
      </c>
      <c r="P262" s="94" t="str">
        <f>Table1422[[#This Row],[Notes]]</f>
        <v xml:space="preserve">This is the reported user fee for this community for combined water and sewer.   </v>
      </c>
      <c r="Q262" s="95"/>
      <c r="R262" s="93" t="str">
        <f>DoNotChange[[#This Row],[Community]]</f>
        <v xml:space="preserve">Port Graham  </v>
      </c>
      <c r="S262" s="85">
        <f>IF(DoNotChange[[#This Row],[Annual_Fees]]/DoNotChange[[#This Row],[IQ1_Average]]&gt;0, DoNotChange[[#This Row],[Annual_Fees]]/DoNotChange[[#This Row],[IQ1_Average]], "Do not know fees")</f>
        <v>1.6853932584269662E-2</v>
      </c>
      <c r="T262" s="93" t="str">
        <f>DoNotChange[[#This Row],[Community]]</f>
        <v xml:space="preserve">Port Graham  </v>
      </c>
      <c r="U262" s="85">
        <f>IF(DoNotChange[[#This Row],[Annual_Fees]]/DoNotChange[[#This Row],[IQ2_Average]]&gt;0, DoNotChange[[#This Row],[Annual_Fees]]/DoNotChange[[#This Row],[IQ2_Average]], "Do not know fees")</f>
        <v>7.832898172323759E-3</v>
      </c>
      <c r="V262" s="93" t="str">
        <f>DoNotChange[[#This Row],[Community]]</f>
        <v xml:space="preserve">Port Graham  </v>
      </c>
      <c r="W262" s="85">
        <f>IF(DoNotChange[[#This Row],[Annual_Fees]]/DoNotChange[[#This Row],[IQ3_Average]]&gt;0,DoNotChange[[#This Row],[Annual_Fees]]/DoNotChange[[#This Row],[IQ3_Average]], "Do not know fees")</f>
        <v>4.0522141298005229E-3</v>
      </c>
      <c r="X262" s="93" t="str">
        <f>DoNotChange[[#This Row],[Community]]</f>
        <v xml:space="preserve">Port Graham  </v>
      </c>
      <c r="Y262" s="85">
        <f>IFERROR(AVERAGE(DoNotChange[[#This Row],[RI_IQ1]],DoNotChange[[#This Row],[RI_IQ2]],DoNotChange[[#This Row],[RI_IQ3]]),"ERROR")</f>
        <v>9.5796816287979803E-3</v>
      </c>
      <c r="Z262" s="93" t="str">
        <f>DoNotChange[[#This Row],[Community]]</f>
        <v xml:space="preserve">Port Graham  </v>
      </c>
      <c r="AA262" s="84">
        <f>IF(DoNotChange[[#This Row],[SNAP_PercentagePoints]]&gt;20%,1, IF(DoNotChange[[#This Row],[SNAP_PercentagePoints]]&lt;=10%, 3, 2))</f>
        <v>2</v>
      </c>
      <c r="AB262" s="93" t="str">
        <f>DoNotChange[[#This Row],[Community]]</f>
        <v xml:space="preserve">Port Graham  </v>
      </c>
      <c r="AC262" s="84">
        <f>IF(DoNotChange[[#This Row],[Poverty_PercentagePoints]]&gt;20%,1, IF(DoNotChange[[#This Row],[Poverty_PercentagePoints]]&lt;=10%, 3, 2))</f>
        <v>1</v>
      </c>
      <c r="AD262" s="93" t="str">
        <f>DoNotChange[[#This Row],[Community]]</f>
        <v xml:space="preserve">Port Graham  </v>
      </c>
      <c r="AE262" s="84">
        <f>IF(DoNotChange[[#This Row],[FTE_PercentagePoints]]&lt;=30%,1, IF(DoNotChange[[#This Row],[FTE_PercentagePoints]]&gt;50%, 3, 2))</f>
        <v>1</v>
      </c>
      <c r="AF262" s="93" t="str">
        <f>DoNotChange[[#This Row],[Community]]</f>
        <v xml:space="preserve">Port Graham  </v>
      </c>
      <c r="AG262" s="86">
        <f>AVERAGE(DoNotChange[[#This Row],[SNAP_FCI]],DoNotChange[[#This Row],[Poverty_FCI]],DoNotChange[[#This Row],[FTE_FCI]])</f>
        <v>1.3333333333333333</v>
      </c>
      <c r="AH262" s="112"/>
      <c r="AI262" s="86">
        <f>IF(DoNotChange[[#This Row],[Village_FCI]]&gt;2.5, 0.24, IF(DoNotChange[[#This Row],[Village_FCI]]&lt;=1.5, 0.06, 0.15))</f>
        <v>0.06</v>
      </c>
      <c r="AJ262" s="86" t="str">
        <f>IF(DoNotChange[[#This Row],[Village_FCI]]&gt;2.5, 0.15, IF(DoNotChange[[#This Row],[Village_FCI]]&lt;=1.5, "FALSE", 0.06))</f>
        <v>FALSE</v>
      </c>
      <c r="AK262" s="115">
        <f>(1/DoNotChange[[#This Row],[IQ1_Average]]+1/DoNotChange[[#This Row],[IQ2_Average]]+1/DoNotChange[[#This Row],[IQ3_Average]])</f>
        <v>9.5796816287979812E-5</v>
      </c>
      <c r="AL26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2" s="84">
        <f>ROUND(DoNotChange[[#This Row],[MediumBurden
Threshold_Calc]],1)</f>
        <v>52.2</v>
      </c>
      <c r="AN262" s="88">
        <f>(DoNotChange[[#This Row],[3RI_Calculation
Medium]]/DoNotChange[[#This Row],[Y = 1/IQ1+1/IQ2+1/IQ3]])/12</f>
        <v>52.193801357335701</v>
      </c>
      <c r="AO262" s="88">
        <f>DoNotChange[[#This Row],[MediumBurden
Threshold_Calc]]*12</f>
        <v>626.32561628802841</v>
      </c>
      <c r="AP262" s="137" t="e">
        <f>DoNotChange[[#This Row],[LowBurden
Annual]]/12</f>
        <v>#VALUE!</v>
      </c>
      <c r="AQ262" s="88" t="e">
        <f>(DoNotChange[[#This Row],[3RI_Calculation
Low]]/DoNotChange[[#This Row],[Y = 1/IQ1+1/IQ2+1/IQ3]])</f>
        <v>#VALUE!</v>
      </c>
      <c r="AR262" s="95"/>
      <c r="AS262" s="93" t="str">
        <f>Table1422[[#This Row],[Community]]</f>
        <v xml:space="preserve">Port Graham  </v>
      </c>
      <c r="AT262" s="87">
        <f>Table1422[[#This Row],[IQ1_Average]]</f>
        <v>17800</v>
      </c>
      <c r="AU262" s="93" t="str">
        <f>DoNotChange[[#This Row],[Community]]</f>
        <v xml:space="preserve">Port Graham  </v>
      </c>
      <c r="AV262" s="96">
        <f>Table1422[[#This Row],[IQ2_Average]]</f>
        <v>38300</v>
      </c>
      <c r="AW262" s="93" t="str">
        <f>DoNotChange[[#This Row],[Community]]</f>
        <v xml:space="preserve">Port Graham  </v>
      </c>
      <c r="AX262" s="97">
        <f>Table1422[[#This Row],[IQ3_Average]]</f>
        <v>74033.600000000006</v>
      </c>
      <c r="AY262" s="93" t="str">
        <f>DoNotChange[[#This Row],[Community]]</f>
        <v xml:space="preserve">Port Graham  </v>
      </c>
      <c r="AZ262" s="89">
        <f>Table1422[[#This Row],[SNAP_Average 
(Percentage Points)]]/100</f>
        <v>0.125</v>
      </c>
      <c r="BA262" s="98" t="str">
        <f>DoNotChange[[#This Row],[Community]]</f>
        <v xml:space="preserve">Port Graham  </v>
      </c>
      <c r="BB262" s="89">
        <f>Table1422[[#This Row],[Poverty_Average
(Percentage Points)]]/100</f>
        <v>0.55379999999999996</v>
      </c>
      <c r="BC262" s="98" t="str">
        <f>DoNotChange[[#This Row],[Community]]</f>
        <v xml:space="preserve">Port Graham  </v>
      </c>
      <c r="BD262" s="89">
        <f>Table1422[[#This Row],[Full Time Employment_Average
(Percentage Points)]]/100</f>
        <v>0.2858</v>
      </c>
    </row>
    <row r="263" spans="1:56" s="99" customFormat="1" x14ac:dyDescent="0.25">
      <c r="A263" s="93" t="str">
        <f>DoNotChange[[#This Row],[Community]]</f>
        <v xml:space="preserve">Port Heiden </v>
      </c>
      <c r="B26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3" s="93" t="str">
        <f>DoNotChange[[#This Row],[Community]]</f>
        <v xml:space="preserve">Port Heiden </v>
      </c>
      <c r="D263" s="109">
        <f>IFERROR(DoNotChange[[#This Row],[Medium Burden Threshold]],"Cannot Calculate")</f>
        <v>46.5</v>
      </c>
      <c r="E263" s="118" t="str">
        <f>DoNotChange[[#This Row],[Community]]</f>
        <v xml:space="preserve">Port Heiden </v>
      </c>
      <c r="F263" s="109">
        <f>IFERROR(DoNotChange[[#This Row],[MediumBurden
Annual]], "Cannot Calculate")</f>
        <v>558.50346142843841</v>
      </c>
      <c r="G263" s="93" t="str">
        <f>DoNotChange[[#This Row],[Community]]</f>
        <v xml:space="preserve">Port Heiden </v>
      </c>
      <c r="H263" s="140" t="str">
        <f>IFERROR(DoNotChange[[#This Row],[LowBurden
Threshold]],"Any fee will be at least a medium burden")</f>
        <v>Any fee will be at least a medium burden</v>
      </c>
      <c r="I263" s="118" t="str">
        <f>DoNotChange[[#This Row],[Community]]</f>
        <v xml:space="preserve">Port Heiden </v>
      </c>
      <c r="J263" s="109" t="str">
        <f>IFERROR(DoNotChange[[#This Row],[LowBurden
Annual]], "Any fee will be at least a medium burden")</f>
        <v>Any fee will be at least a medium burden</v>
      </c>
      <c r="K263" s="93" t="str">
        <f>DoNotChange[[#This Row],[Community]]</f>
        <v xml:space="preserve">Port Heiden </v>
      </c>
      <c r="L263" s="102">
        <f>Table1422[[#This Row],[Monthly Fees]]</f>
        <v>0</v>
      </c>
      <c r="M263" s="93" t="str">
        <f>DoNotChange[[#This Row],[Community]]</f>
        <v xml:space="preserve">Port Heiden </v>
      </c>
      <c r="N263" s="102">
        <f>DoNotChange[[#This Row],[Monthly_Fees]]*12</f>
        <v>0</v>
      </c>
      <c r="O263" s="93" t="str">
        <f>DoNotChange[[#This Row],[Community]]</f>
        <v xml:space="preserve">Port Heiden </v>
      </c>
      <c r="P263" s="94" t="str">
        <f>Table1422[[#This Row],[Notes]]</f>
        <v>The water and sewer charges are unknown</v>
      </c>
      <c r="Q263" s="95"/>
      <c r="R263" s="93" t="str">
        <f>DoNotChange[[#This Row],[Community]]</f>
        <v xml:space="preserve">Port Heiden </v>
      </c>
      <c r="S263" s="85" t="str">
        <f>IF(DoNotChange[[#This Row],[Annual_Fees]]/DoNotChange[[#This Row],[IQ1_Average]]&gt;0, DoNotChange[[#This Row],[Annual_Fees]]/DoNotChange[[#This Row],[IQ1_Average]], "Do not know fees")</f>
        <v>Do not know fees</v>
      </c>
      <c r="T263" s="93" t="str">
        <f>DoNotChange[[#This Row],[Community]]</f>
        <v xml:space="preserve">Port Heiden </v>
      </c>
      <c r="U263" s="85" t="str">
        <f>IF(DoNotChange[[#This Row],[Annual_Fees]]/DoNotChange[[#This Row],[IQ2_Average]]&gt;0, DoNotChange[[#This Row],[Annual_Fees]]/DoNotChange[[#This Row],[IQ2_Average]], "Do not know fees")</f>
        <v>Do not know fees</v>
      </c>
      <c r="V263" s="93" t="str">
        <f>DoNotChange[[#This Row],[Community]]</f>
        <v xml:space="preserve">Port Heiden </v>
      </c>
      <c r="W263" s="85" t="str">
        <f>IF(DoNotChange[[#This Row],[Annual_Fees]]/DoNotChange[[#This Row],[IQ3_Average]]&gt;0,DoNotChange[[#This Row],[Annual_Fees]]/DoNotChange[[#This Row],[IQ3_Average]], "Do not know fees")</f>
        <v>Do not know fees</v>
      </c>
      <c r="X263" s="93" t="str">
        <f>DoNotChange[[#This Row],[Community]]</f>
        <v xml:space="preserve">Port Heiden </v>
      </c>
      <c r="Y263" s="85" t="str">
        <f>IFERROR(AVERAGE(DoNotChange[[#This Row],[RI_IQ1]],DoNotChange[[#This Row],[RI_IQ2]],DoNotChange[[#This Row],[RI_IQ3]]),"ERROR")</f>
        <v>ERROR</v>
      </c>
      <c r="Z263" s="93" t="str">
        <f>DoNotChange[[#This Row],[Community]]</f>
        <v xml:space="preserve">Port Heiden </v>
      </c>
      <c r="AA263" s="84">
        <f>IF(DoNotChange[[#This Row],[SNAP_PercentagePoints]]&gt;20%,1, IF(DoNotChange[[#This Row],[SNAP_PercentagePoints]]&lt;=10%, 3, 2))</f>
        <v>1</v>
      </c>
      <c r="AB263" s="93" t="str">
        <f>DoNotChange[[#This Row],[Community]]</f>
        <v xml:space="preserve">Port Heiden </v>
      </c>
      <c r="AC263" s="84">
        <f>IF(DoNotChange[[#This Row],[Poverty_PercentagePoints]]&gt;20%,1, IF(DoNotChange[[#This Row],[Poverty_PercentagePoints]]&lt;=10%, 3, 2))</f>
        <v>1</v>
      </c>
      <c r="AD263" s="93" t="str">
        <f>DoNotChange[[#This Row],[Community]]</f>
        <v xml:space="preserve">Port Heiden </v>
      </c>
      <c r="AE263" s="84">
        <f>IF(DoNotChange[[#This Row],[FTE_PercentagePoints]]&lt;=30%,1, IF(DoNotChange[[#This Row],[FTE_PercentagePoints]]&gt;50%, 3, 2))</f>
        <v>1</v>
      </c>
      <c r="AF263" s="93" t="str">
        <f>DoNotChange[[#This Row],[Community]]</f>
        <v xml:space="preserve">Port Heiden </v>
      </c>
      <c r="AG263" s="86">
        <f>AVERAGE(DoNotChange[[#This Row],[SNAP_FCI]],DoNotChange[[#This Row],[Poverty_FCI]],DoNotChange[[#This Row],[FTE_FCI]])</f>
        <v>1</v>
      </c>
      <c r="AH263" s="112"/>
      <c r="AI263" s="86">
        <f>IF(DoNotChange[[#This Row],[Village_FCI]]&gt;2.5, 0.24, IF(DoNotChange[[#This Row],[Village_FCI]]&lt;=1.5, 0.06, 0.15))</f>
        <v>0.06</v>
      </c>
      <c r="AJ263" s="86" t="str">
        <f>IF(DoNotChange[[#This Row],[Village_FCI]]&gt;2.5, 0.15, IF(DoNotChange[[#This Row],[Village_FCI]]&lt;=1.5, "FALSE", 0.06))</f>
        <v>FALSE</v>
      </c>
      <c r="AK263" s="115">
        <f>(1/DoNotChange[[#This Row],[IQ1_Average]]+1/DoNotChange[[#This Row],[IQ2_Average]]+1/DoNotChange[[#This Row],[IQ3_Average]])</f>
        <v>1.0742995190494062E-4</v>
      </c>
      <c r="AL26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3" s="84">
        <f>ROUND(DoNotChange[[#This Row],[MediumBurden
Threshold_Calc]],1)</f>
        <v>46.5</v>
      </c>
      <c r="AN263" s="88">
        <f>(DoNotChange[[#This Row],[3RI_Calculation
Medium]]/DoNotChange[[#This Row],[Y = 1/IQ1+1/IQ2+1/IQ3]])/12</f>
        <v>46.541955119036537</v>
      </c>
      <c r="AO263" s="88">
        <f>DoNotChange[[#This Row],[MediumBurden
Threshold_Calc]]*12</f>
        <v>558.50346142843841</v>
      </c>
      <c r="AP263" s="137" t="e">
        <f>DoNotChange[[#This Row],[LowBurden
Annual]]/12</f>
        <v>#VALUE!</v>
      </c>
      <c r="AQ263" s="88" t="e">
        <f>(DoNotChange[[#This Row],[3RI_Calculation
Low]]/DoNotChange[[#This Row],[Y = 1/IQ1+1/IQ2+1/IQ3]])</f>
        <v>#VALUE!</v>
      </c>
      <c r="AR263" s="95"/>
      <c r="AS263" s="93" t="str">
        <f>Table1422[[#This Row],[Community]]</f>
        <v xml:space="preserve">Port Heiden </v>
      </c>
      <c r="AT263" s="87">
        <f>Table1422[[#This Row],[IQ1_Average]]</f>
        <v>18925.2</v>
      </c>
      <c r="AU263" s="93" t="str">
        <f>DoNotChange[[#This Row],[Community]]</f>
        <v xml:space="preserve">Port Heiden </v>
      </c>
      <c r="AV263" s="96">
        <f>Table1422[[#This Row],[IQ2_Average]]</f>
        <v>30225.200000000001</v>
      </c>
      <c r="AW263" s="93" t="str">
        <f>DoNotChange[[#This Row],[Community]]</f>
        <v xml:space="preserve">Port Heiden </v>
      </c>
      <c r="AX263" s="97">
        <f>Table1422[[#This Row],[IQ3_Average]]</f>
        <v>46500</v>
      </c>
      <c r="AY263" s="93" t="str">
        <f>DoNotChange[[#This Row],[Community]]</f>
        <v xml:space="preserve">Port Heiden </v>
      </c>
      <c r="AZ263" s="89">
        <f>Table1422[[#This Row],[SNAP_Average 
(Percentage Points)]]/100</f>
        <v>0.2324</v>
      </c>
      <c r="BA263" s="98" t="str">
        <f>DoNotChange[[#This Row],[Community]]</f>
        <v xml:space="preserve">Port Heiden </v>
      </c>
      <c r="BB263" s="89">
        <f>Table1422[[#This Row],[Poverty_Average
(Percentage Points)]]/100</f>
        <v>0.39519999999999994</v>
      </c>
      <c r="BC263" s="98" t="str">
        <f>DoNotChange[[#This Row],[Community]]</f>
        <v xml:space="preserve">Port Heiden </v>
      </c>
      <c r="BD263" s="89">
        <f>Table1422[[#This Row],[Full Time Employment_Average
(Percentage Points)]]/100</f>
        <v>0.17559999999999998</v>
      </c>
    </row>
    <row r="264" spans="1:56" s="99" customFormat="1" x14ac:dyDescent="0.25">
      <c r="A264" s="93" t="str">
        <f>DoNotChange[[#This Row],[Community]]</f>
        <v xml:space="preserve">Port Lions </v>
      </c>
      <c r="B26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64" s="93" t="str">
        <f>DoNotChange[[#This Row],[Community]]</f>
        <v xml:space="preserve">Port Lions </v>
      </c>
      <c r="D264" s="109">
        <f>IFERROR(DoNotChange[[#This Row],[Medium Burden Threshold]],"Cannot Calculate")</f>
        <v>184.5</v>
      </c>
      <c r="E264" s="118" t="str">
        <f>DoNotChange[[#This Row],[Community]]</f>
        <v xml:space="preserve">Port Lions </v>
      </c>
      <c r="F264" s="109">
        <f>IFERROR(DoNotChange[[#This Row],[MediumBurden
Annual]], "Cannot Calculate")</f>
        <v>2213.5127493387195</v>
      </c>
      <c r="G264" s="93" t="str">
        <f>DoNotChange[[#This Row],[Community]]</f>
        <v xml:space="preserve">Port Lions </v>
      </c>
      <c r="H264" s="140">
        <f>IFERROR(DoNotChange[[#This Row],[LowBurden
Threshold]],"Any fee will be at least a medium burden")</f>
        <v>73.783758311290654</v>
      </c>
      <c r="I264" s="118" t="str">
        <f>DoNotChange[[#This Row],[Community]]</f>
        <v xml:space="preserve">Port Lions </v>
      </c>
      <c r="J264" s="109">
        <f>IFERROR(DoNotChange[[#This Row],[LowBurden
Annual]], "Any fee will be at least a medium burden")</f>
        <v>885.40509973548785</v>
      </c>
      <c r="K264" s="93" t="str">
        <f>DoNotChange[[#This Row],[Community]]</f>
        <v xml:space="preserve">Port Lions </v>
      </c>
      <c r="L264" s="102">
        <f>Table1422[[#This Row],[Monthly Fees]]</f>
        <v>71</v>
      </c>
      <c r="M264" s="93" t="str">
        <f>DoNotChange[[#This Row],[Community]]</f>
        <v xml:space="preserve">Port Lions </v>
      </c>
      <c r="N264" s="102">
        <f>DoNotChange[[#This Row],[Monthly_Fees]]*12</f>
        <v>852</v>
      </c>
      <c r="O264" s="93" t="str">
        <f>DoNotChange[[#This Row],[Community]]</f>
        <v xml:space="preserve">Port Lions </v>
      </c>
      <c r="P264" s="94" t="str">
        <f>Table1422[[#This Row],[Notes]]</f>
        <v xml:space="preserve">This is the reported user fee for this community for combined water and sewer.   </v>
      </c>
      <c r="Q264" s="95"/>
      <c r="R264" s="93" t="str">
        <f>DoNotChange[[#This Row],[Community]]</f>
        <v xml:space="preserve">Port Lions </v>
      </c>
      <c r="S264" s="85">
        <f>IF(DoNotChange[[#This Row],[Annual_Fees]]/DoNotChange[[#This Row],[IQ1_Average]]&gt;0, DoNotChange[[#This Row],[Annual_Fees]]/DoNotChange[[#This Row],[IQ1_Average]], "Do not know fees")</f>
        <v>2.5896813962394905E-2</v>
      </c>
      <c r="T264" s="93" t="str">
        <f>DoNotChange[[#This Row],[Community]]</f>
        <v xml:space="preserve">Port Lions </v>
      </c>
      <c r="U264" s="85">
        <f>IF(DoNotChange[[#This Row],[Annual_Fees]]/DoNotChange[[#This Row],[IQ2_Average]]&gt;0, DoNotChange[[#This Row],[Annual_Fees]]/DoNotChange[[#This Row],[IQ2_Average]], "Do not know fees")</f>
        <v>1.8887834638337871E-2</v>
      </c>
      <c r="V264" s="93" t="str">
        <f>DoNotChange[[#This Row],[Community]]</f>
        <v xml:space="preserve">Port Lions </v>
      </c>
      <c r="W264" s="85">
        <f>IF(DoNotChange[[#This Row],[Annual_Fees]]/DoNotChange[[#This Row],[IQ3_Average]]&gt;0,DoNotChange[[#This Row],[Annual_Fees]]/DoNotChange[[#This Row],[IQ3_Average]], "Do not know fees")</f>
        <v>1.2951635067920077E-2</v>
      </c>
      <c r="X264" s="93" t="str">
        <f>DoNotChange[[#This Row],[Community]]</f>
        <v xml:space="preserve">Port Lions </v>
      </c>
      <c r="Y264" s="85">
        <f>IFERROR(AVERAGE(DoNotChange[[#This Row],[RI_IQ1]],DoNotChange[[#This Row],[RI_IQ2]],DoNotChange[[#This Row],[RI_IQ3]]),"ERROR")</f>
        <v>1.9245427889550953E-2</v>
      </c>
      <c r="Z264" s="93" t="str">
        <f>DoNotChange[[#This Row],[Community]]</f>
        <v xml:space="preserve">Port Lions </v>
      </c>
      <c r="AA264" s="84">
        <f>IF(DoNotChange[[#This Row],[SNAP_PercentagePoints]]&gt;20%,1, IF(DoNotChange[[#This Row],[SNAP_PercentagePoints]]&lt;=10%, 3, 2))</f>
        <v>3</v>
      </c>
      <c r="AB264" s="93" t="str">
        <f>DoNotChange[[#This Row],[Community]]</f>
        <v xml:space="preserve">Port Lions </v>
      </c>
      <c r="AC264" s="84">
        <f>IF(DoNotChange[[#This Row],[Poverty_PercentagePoints]]&gt;20%,1, IF(DoNotChange[[#This Row],[Poverty_PercentagePoints]]&lt;=10%, 3, 2))</f>
        <v>1</v>
      </c>
      <c r="AD264" s="93" t="str">
        <f>DoNotChange[[#This Row],[Community]]</f>
        <v xml:space="preserve">Port Lions </v>
      </c>
      <c r="AE264" s="84">
        <f>IF(DoNotChange[[#This Row],[FTE_PercentagePoints]]&lt;=30%,1, IF(DoNotChange[[#This Row],[FTE_PercentagePoints]]&gt;50%, 3, 2))</f>
        <v>1</v>
      </c>
      <c r="AF264" s="93" t="str">
        <f>DoNotChange[[#This Row],[Community]]</f>
        <v xml:space="preserve">Port Lions </v>
      </c>
      <c r="AG264" s="86">
        <f>AVERAGE(DoNotChange[[#This Row],[SNAP_FCI]],DoNotChange[[#This Row],[Poverty_FCI]],DoNotChange[[#This Row],[FTE_FCI]])</f>
        <v>1.6666666666666667</v>
      </c>
      <c r="AH264" s="112"/>
      <c r="AI264" s="86">
        <f>IF(DoNotChange[[#This Row],[Village_FCI]]&gt;2.5, 0.24, IF(DoNotChange[[#This Row],[Village_FCI]]&lt;=1.5, 0.06, 0.15))</f>
        <v>0.15</v>
      </c>
      <c r="AJ264" s="86">
        <f>IF(DoNotChange[[#This Row],[Village_FCI]]&gt;2.5, 0.15, IF(DoNotChange[[#This Row],[Village_FCI]]&lt;=1.5, "FALSE", 0.06))</f>
        <v>0.06</v>
      </c>
      <c r="AK264" s="115">
        <f>(1/DoNotChange[[#This Row],[IQ1_Average]]+1/DoNotChange[[#This Row],[IQ2_Average]]+1/DoNotChange[[#This Row],[IQ3_Average]])</f>
        <v>6.7765591160390672E-5</v>
      </c>
      <c r="AL26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64" s="84">
        <f>ROUND(DoNotChange[[#This Row],[MediumBurden
Threshold_Calc]],1)</f>
        <v>184.5</v>
      </c>
      <c r="AN264" s="88">
        <f>(DoNotChange[[#This Row],[3RI_Calculation
Medium]]/DoNotChange[[#This Row],[Y = 1/IQ1+1/IQ2+1/IQ3]])/12</f>
        <v>184.45939577822662</v>
      </c>
      <c r="AO264" s="88">
        <f>DoNotChange[[#This Row],[MediumBurden
Threshold_Calc]]*12</f>
        <v>2213.5127493387195</v>
      </c>
      <c r="AP264" s="137">
        <f>DoNotChange[[#This Row],[LowBurden
Annual]]/12</f>
        <v>73.783758311290654</v>
      </c>
      <c r="AQ264" s="88">
        <f>(DoNotChange[[#This Row],[3RI_Calculation
Low]]/DoNotChange[[#This Row],[Y = 1/IQ1+1/IQ2+1/IQ3]])</f>
        <v>885.40509973548785</v>
      </c>
      <c r="AR264" s="95"/>
      <c r="AS264" s="93" t="str">
        <f>Table1422[[#This Row],[Community]]</f>
        <v xml:space="preserve">Port Lions </v>
      </c>
      <c r="AT264" s="87">
        <f>Table1422[[#This Row],[IQ1_Average]]</f>
        <v>32899.800000000003</v>
      </c>
      <c r="AU264" s="93" t="str">
        <f>DoNotChange[[#This Row],[Community]]</f>
        <v xml:space="preserve">Port Lions </v>
      </c>
      <c r="AV264" s="96">
        <f>Table1422[[#This Row],[IQ2_Average]]</f>
        <v>45108.4</v>
      </c>
      <c r="AW264" s="93" t="str">
        <f>DoNotChange[[#This Row],[Community]]</f>
        <v xml:space="preserve">Port Lions </v>
      </c>
      <c r="AX264" s="97">
        <f>Table1422[[#This Row],[IQ3_Average]]</f>
        <v>65783.199999999997</v>
      </c>
      <c r="AY264" s="93" t="str">
        <f>DoNotChange[[#This Row],[Community]]</f>
        <v xml:space="preserve">Port Lions </v>
      </c>
      <c r="AZ264" s="89">
        <f>Table1422[[#This Row],[SNAP_Average 
(Percentage Points)]]/100</f>
        <v>4.5200000000000004E-2</v>
      </c>
      <c r="BA264" s="98" t="str">
        <f>DoNotChange[[#This Row],[Community]]</f>
        <v xml:space="preserve">Port Lions </v>
      </c>
      <c r="BB264" s="89">
        <f>Table1422[[#This Row],[Poverty_Average
(Percentage Points)]]/100</f>
        <v>0.2404</v>
      </c>
      <c r="BC264" s="98" t="str">
        <f>DoNotChange[[#This Row],[Community]]</f>
        <v xml:space="preserve">Port Lions </v>
      </c>
      <c r="BD264" s="89">
        <f>Table1422[[#This Row],[Full Time Employment_Average
(Percentage Points)]]/100</f>
        <v>0.16540000000000002</v>
      </c>
    </row>
    <row r="265" spans="1:56" s="99" customFormat="1" x14ac:dyDescent="0.25">
      <c r="A265" s="93" t="str">
        <f>DoNotChange[[#This Row],[Community]]</f>
        <v xml:space="preserve">Port Protection  </v>
      </c>
      <c r="B26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5" s="93" t="str">
        <f>DoNotChange[[#This Row],[Community]]</f>
        <v xml:space="preserve">Port Protection  </v>
      </c>
      <c r="D265" s="109" t="str">
        <f>IFERROR(DoNotChange[[#This Row],[Medium Burden Threshold]],"Cannot Calculate")</f>
        <v>Cannot Calculate</v>
      </c>
      <c r="E265" s="118" t="str">
        <f>DoNotChange[[#This Row],[Community]]</f>
        <v xml:space="preserve">Port Protection  </v>
      </c>
      <c r="F265" s="109" t="str">
        <f>IFERROR(DoNotChange[[#This Row],[MediumBurden
Annual]], "Cannot Calculate")</f>
        <v>Cannot Calculate</v>
      </c>
      <c r="G265" s="93" t="str">
        <f>DoNotChange[[#This Row],[Community]]</f>
        <v xml:space="preserve">Port Protection  </v>
      </c>
      <c r="H265" s="140" t="str">
        <f>IFERROR(DoNotChange[[#This Row],[LowBurden
Threshold]],"Any fee will be at least a medium burden")</f>
        <v>Any fee will be at least a medium burden</v>
      </c>
      <c r="I265" s="118" t="str">
        <f>DoNotChange[[#This Row],[Community]]</f>
        <v xml:space="preserve">Port Protection  </v>
      </c>
      <c r="J265" s="109" t="str">
        <f>IFERROR(DoNotChange[[#This Row],[LowBurden
Annual]], "Any fee will be at least a medium burden")</f>
        <v>Any fee will be at least a medium burden</v>
      </c>
      <c r="K265" s="93" t="str">
        <f>DoNotChange[[#This Row],[Community]]</f>
        <v xml:space="preserve">Port Protection  </v>
      </c>
      <c r="L265" s="102">
        <f>Table1422[[#This Row],[Monthly Fees]]</f>
        <v>0</v>
      </c>
      <c r="M265" s="93" t="str">
        <f>DoNotChange[[#This Row],[Community]]</f>
        <v xml:space="preserve">Port Protection  </v>
      </c>
      <c r="N265" s="102">
        <f>DoNotChange[[#This Row],[Monthly_Fees]]*12</f>
        <v>0</v>
      </c>
      <c r="O265" s="93" t="str">
        <f>DoNotChange[[#This Row],[Community]]</f>
        <v xml:space="preserve">Port Protection  </v>
      </c>
      <c r="P265" s="94" t="str">
        <f>Table1422[[#This Row],[Notes]]</f>
        <v>The water and sewer charges are unknown</v>
      </c>
      <c r="Q265" s="95"/>
      <c r="R265" s="93" t="str">
        <f>DoNotChange[[#This Row],[Community]]</f>
        <v xml:space="preserve">Port Protection  </v>
      </c>
      <c r="S265" s="85" t="e">
        <f>IF(DoNotChange[[#This Row],[Annual_Fees]]/DoNotChange[[#This Row],[IQ1_Average]]&gt;0, DoNotChange[[#This Row],[Annual_Fees]]/DoNotChange[[#This Row],[IQ1_Average]], "Do not know fees")</f>
        <v>#DIV/0!</v>
      </c>
      <c r="T265" s="93" t="str">
        <f>DoNotChange[[#This Row],[Community]]</f>
        <v xml:space="preserve">Port Protection  </v>
      </c>
      <c r="U265" s="85" t="e">
        <f>IF(DoNotChange[[#This Row],[Annual_Fees]]/DoNotChange[[#This Row],[IQ2_Average]]&gt;0, DoNotChange[[#This Row],[Annual_Fees]]/DoNotChange[[#This Row],[IQ2_Average]], "Do not know fees")</f>
        <v>#DIV/0!</v>
      </c>
      <c r="V265" s="93" t="str">
        <f>DoNotChange[[#This Row],[Community]]</f>
        <v xml:space="preserve">Port Protection  </v>
      </c>
      <c r="W265" s="85" t="e">
        <f>IF(DoNotChange[[#This Row],[Annual_Fees]]/DoNotChange[[#This Row],[IQ3_Average]]&gt;0,DoNotChange[[#This Row],[Annual_Fees]]/DoNotChange[[#This Row],[IQ3_Average]], "Do not know fees")</f>
        <v>#DIV/0!</v>
      </c>
      <c r="X265" s="93" t="str">
        <f>DoNotChange[[#This Row],[Community]]</f>
        <v xml:space="preserve">Port Protection  </v>
      </c>
      <c r="Y265" s="85" t="str">
        <f>IFERROR(AVERAGE(DoNotChange[[#This Row],[RI_IQ1]],DoNotChange[[#This Row],[RI_IQ2]],DoNotChange[[#This Row],[RI_IQ3]]),"ERROR")</f>
        <v>ERROR</v>
      </c>
      <c r="Z265" s="93" t="str">
        <f>DoNotChange[[#This Row],[Community]]</f>
        <v xml:space="preserve">Port Protection  </v>
      </c>
      <c r="AA265" s="84">
        <f>IF(DoNotChange[[#This Row],[SNAP_PercentagePoints]]&gt;20%,1, IF(DoNotChange[[#This Row],[SNAP_PercentagePoints]]&lt;=10%, 3, 2))</f>
        <v>3</v>
      </c>
      <c r="AB265" s="93" t="str">
        <f>DoNotChange[[#This Row],[Community]]</f>
        <v xml:space="preserve">Port Protection  </v>
      </c>
      <c r="AC265" s="84">
        <f>IF(DoNotChange[[#This Row],[Poverty_PercentagePoints]]&gt;20%,1, IF(DoNotChange[[#This Row],[Poverty_PercentagePoints]]&lt;=10%, 3, 2))</f>
        <v>3</v>
      </c>
      <c r="AD265" s="93" t="str">
        <f>DoNotChange[[#This Row],[Community]]</f>
        <v xml:space="preserve">Port Protection  </v>
      </c>
      <c r="AE265" s="84" t="e">
        <f>IF(DoNotChange[[#This Row],[FTE_PercentagePoints]]&lt;=30%,1, IF(DoNotChange[[#This Row],[FTE_PercentagePoints]]&gt;50%, 3, 2))</f>
        <v>#DIV/0!</v>
      </c>
      <c r="AF265" s="93" t="str">
        <f>DoNotChange[[#This Row],[Community]]</f>
        <v xml:space="preserve">Port Protection  </v>
      </c>
      <c r="AG265" s="86" t="e">
        <f>AVERAGE(DoNotChange[[#This Row],[SNAP_FCI]],DoNotChange[[#This Row],[Poverty_FCI]],DoNotChange[[#This Row],[FTE_FCI]])</f>
        <v>#DIV/0!</v>
      </c>
      <c r="AH265" s="112"/>
      <c r="AI265" s="86" t="e">
        <f>IF(DoNotChange[[#This Row],[Village_FCI]]&gt;2.5, 0.24, IF(DoNotChange[[#This Row],[Village_FCI]]&lt;=1.5, 0.06, 0.15))</f>
        <v>#DIV/0!</v>
      </c>
      <c r="AJ265" s="86" t="e">
        <f>IF(DoNotChange[[#This Row],[Village_FCI]]&gt;2.5, 0.15, IF(DoNotChange[[#This Row],[Village_FCI]]&lt;=1.5, "FALSE", 0.06))</f>
        <v>#DIV/0!</v>
      </c>
      <c r="AK265" s="115" t="e">
        <f>(1/DoNotChange[[#This Row],[IQ1_Average]]+1/DoNotChange[[#This Row],[IQ2_Average]]+1/DoNotChange[[#This Row],[IQ3_Average]])</f>
        <v>#DIV/0!</v>
      </c>
      <c r="AL265"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65" s="84" t="e">
        <f>ROUND(DoNotChange[[#This Row],[MediumBurden
Threshold_Calc]],1)</f>
        <v>#DIV/0!</v>
      </c>
      <c r="AN265" s="88" t="e">
        <f>(DoNotChange[[#This Row],[3RI_Calculation
Medium]]/DoNotChange[[#This Row],[Y = 1/IQ1+1/IQ2+1/IQ3]])/12</f>
        <v>#DIV/0!</v>
      </c>
      <c r="AO265" s="88" t="e">
        <f>DoNotChange[[#This Row],[MediumBurden
Threshold_Calc]]*12</f>
        <v>#DIV/0!</v>
      </c>
      <c r="AP265" s="137" t="e">
        <f>DoNotChange[[#This Row],[LowBurden
Annual]]/12</f>
        <v>#DIV/0!</v>
      </c>
      <c r="AQ265" s="88" t="e">
        <f>(DoNotChange[[#This Row],[3RI_Calculation
Low]]/DoNotChange[[#This Row],[Y = 1/IQ1+1/IQ2+1/IQ3]])</f>
        <v>#DIV/0!</v>
      </c>
      <c r="AR265" s="95"/>
      <c r="AS265" s="93" t="str">
        <f>Table1422[[#This Row],[Community]]</f>
        <v xml:space="preserve">Port Protection  </v>
      </c>
      <c r="AT265" s="87" t="e">
        <f>Table1422[[#This Row],[IQ1_Average]]</f>
        <v>#DIV/0!</v>
      </c>
      <c r="AU265" s="93" t="str">
        <f>DoNotChange[[#This Row],[Community]]</f>
        <v xml:space="preserve">Port Protection  </v>
      </c>
      <c r="AV265" s="96" t="e">
        <f>Table1422[[#This Row],[IQ2_Average]]</f>
        <v>#DIV/0!</v>
      </c>
      <c r="AW265" s="93" t="str">
        <f>DoNotChange[[#This Row],[Community]]</f>
        <v xml:space="preserve">Port Protection  </v>
      </c>
      <c r="AX265" s="97" t="e">
        <f>Table1422[[#This Row],[IQ3_Average]]</f>
        <v>#DIV/0!</v>
      </c>
      <c r="AY265" s="93" t="str">
        <f>DoNotChange[[#This Row],[Community]]</f>
        <v xml:space="preserve">Port Protection  </v>
      </c>
      <c r="AZ265" s="89">
        <f>Table1422[[#This Row],[SNAP_Average 
(Percentage Points)]]/100</f>
        <v>0</v>
      </c>
      <c r="BA265" s="98" t="str">
        <f>DoNotChange[[#This Row],[Community]]</f>
        <v xml:space="preserve">Port Protection  </v>
      </c>
      <c r="BB265" s="89">
        <f>Table1422[[#This Row],[Poverty_Average
(Percentage Points)]]/100</f>
        <v>0</v>
      </c>
      <c r="BC265" s="98" t="str">
        <f>DoNotChange[[#This Row],[Community]]</f>
        <v xml:space="preserve">Port Protection  </v>
      </c>
      <c r="BD265" s="89" t="e">
        <f>Table1422[[#This Row],[Full Time Employment_Average
(Percentage Points)]]/100</f>
        <v>#DIV/0!</v>
      </c>
    </row>
    <row r="266" spans="1:56" s="99" customFormat="1" x14ac:dyDescent="0.25">
      <c r="A266" s="93" t="str">
        <f>DoNotChange[[#This Row],[Community]]</f>
        <v xml:space="preserve">Portage Creek  </v>
      </c>
      <c r="B26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6" s="93" t="str">
        <f>DoNotChange[[#This Row],[Community]]</f>
        <v xml:space="preserve">Portage Creek  </v>
      </c>
      <c r="D266" s="109" t="str">
        <f>IFERROR(DoNotChange[[#This Row],[Medium Burden Threshold]],"Cannot Calculate")</f>
        <v>Cannot Calculate</v>
      </c>
      <c r="E266" s="118" t="str">
        <f>DoNotChange[[#This Row],[Community]]</f>
        <v xml:space="preserve">Portage Creek  </v>
      </c>
      <c r="F266" s="109" t="str">
        <f>IFERROR(DoNotChange[[#This Row],[MediumBurden
Annual]], "Cannot Calculate")</f>
        <v>Cannot Calculate</v>
      </c>
      <c r="G266" s="93" t="str">
        <f>DoNotChange[[#This Row],[Community]]</f>
        <v xml:space="preserve">Portage Creek  </v>
      </c>
      <c r="H266" s="140" t="str">
        <f>IFERROR(DoNotChange[[#This Row],[LowBurden
Threshold]],"Any fee will be at least a medium burden")</f>
        <v>Any fee will be at least a medium burden</v>
      </c>
      <c r="I266" s="118" t="str">
        <f>DoNotChange[[#This Row],[Community]]</f>
        <v xml:space="preserve">Portage Creek  </v>
      </c>
      <c r="J266" s="109" t="str">
        <f>IFERROR(DoNotChange[[#This Row],[LowBurden
Annual]], "Any fee will be at least a medium burden")</f>
        <v>Any fee will be at least a medium burden</v>
      </c>
      <c r="K266" s="93" t="str">
        <f>DoNotChange[[#This Row],[Community]]</f>
        <v xml:space="preserve">Portage Creek  </v>
      </c>
      <c r="L266" s="102">
        <f>Table1422[[#This Row],[Monthly Fees]]</f>
        <v>0</v>
      </c>
      <c r="M266" s="93" t="str">
        <f>DoNotChange[[#This Row],[Community]]</f>
        <v xml:space="preserve">Portage Creek  </v>
      </c>
      <c r="N266" s="102">
        <f>DoNotChange[[#This Row],[Monthly_Fees]]*12</f>
        <v>0</v>
      </c>
      <c r="O266" s="93" t="str">
        <f>DoNotChange[[#This Row],[Community]]</f>
        <v xml:space="preserve">Portage Creek  </v>
      </c>
      <c r="P266" s="94" t="str">
        <f>Table1422[[#This Row],[Notes]]</f>
        <v>The water and sewer charges are unknown</v>
      </c>
      <c r="Q266" s="95"/>
      <c r="R266" s="93" t="str">
        <f>DoNotChange[[#This Row],[Community]]</f>
        <v xml:space="preserve">Portage Creek  </v>
      </c>
      <c r="S266" s="85" t="e">
        <f>IF(DoNotChange[[#This Row],[Annual_Fees]]/DoNotChange[[#This Row],[IQ1_Average]]&gt;0, DoNotChange[[#This Row],[Annual_Fees]]/DoNotChange[[#This Row],[IQ1_Average]], "Do not know fees")</f>
        <v>#DIV/0!</v>
      </c>
      <c r="T266" s="93" t="str">
        <f>DoNotChange[[#This Row],[Community]]</f>
        <v xml:space="preserve">Portage Creek  </v>
      </c>
      <c r="U266" s="85" t="e">
        <f>IF(DoNotChange[[#This Row],[Annual_Fees]]/DoNotChange[[#This Row],[IQ2_Average]]&gt;0, DoNotChange[[#This Row],[Annual_Fees]]/DoNotChange[[#This Row],[IQ2_Average]], "Do not know fees")</f>
        <v>#DIV/0!</v>
      </c>
      <c r="V266" s="93" t="str">
        <f>DoNotChange[[#This Row],[Community]]</f>
        <v xml:space="preserve">Portage Creek  </v>
      </c>
      <c r="W266" s="85" t="e">
        <f>IF(DoNotChange[[#This Row],[Annual_Fees]]/DoNotChange[[#This Row],[IQ3_Average]]&gt;0,DoNotChange[[#This Row],[Annual_Fees]]/DoNotChange[[#This Row],[IQ3_Average]], "Do not know fees")</f>
        <v>#DIV/0!</v>
      </c>
      <c r="X266" s="93" t="str">
        <f>DoNotChange[[#This Row],[Community]]</f>
        <v xml:space="preserve">Portage Creek  </v>
      </c>
      <c r="Y266" s="85" t="str">
        <f>IFERROR(AVERAGE(DoNotChange[[#This Row],[RI_IQ1]],DoNotChange[[#This Row],[RI_IQ2]],DoNotChange[[#This Row],[RI_IQ3]]),"ERROR")</f>
        <v>ERROR</v>
      </c>
      <c r="Z266" s="93" t="str">
        <f>DoNotChange[[#This Row],[Community]]</f>
        <v xml:space="preserve">Portage Creek  </v>
      </c>
      <c r="AA266" s="84">
        <f>IF(DoNotChange[[#This Row],[SNAP_PercentagePoints]]&gt;20%,1, IF(DoNotChange[[#This Row],[SNAP_PercentagePoints]]&lt;=10%, 3, 2))</f>
        <v>3</v>
      </c>
      <c r="AB266" s="93" t="str">
        <f>DoNotChange[[#This Row],[Community]]</f>
        <v xml:space="preserve">Portage Creek  </v>
      </c>
      <c r="AC266" s="84">
        <f>IF(DoNotChange[[#This Row],[Poverty_PercentagePoints]]&gt;20%,1, IF(DoNotChange[[#This Row],[Poverty_PercentagePoints]]&lt;=10%, 3, 2))</f>
        <v>3</v>
      </c>
      <c r="AD266" s="93" t="str">
        <f>DoNotChange[[#This Row],[Community]]</f>
        <v xml:space="preserve">Portage Creek  </v>
      </c>
      <c r="AE266" s="84">
        <f>IF(DoNotChange[[#This Row],[FTE_PercentagePoints]]&lt;=30%,1, IF(DoNotChange[[#This Row],[FTE_PercentagePoints]]&gt;50%, 3, 2))</f>
        <v>3</v>
      </c>
      <c r="AF266" s="93" t="str">
        <f>DoNotChange[[#This Row],[Community]]</f>
        <v xml:space="preserve">Portage Creek  </v>
      </c>
      <c r="AG266" s="86">
        <f>AVERAGE(DoNotChange[[#This Row],[SNAP_FCI]],DoNotChange[[#This Row],[Poverty_FCI]],DoNotChange[[#This Row],[FTE_FCI]])</f>
        <v>3</v>
      </c>
      <c r="AH266" s="112"/>
      <c r="AI266" s="86">
        <f>IF(DoNotChange[[#This Row],[Village_FCI]]&gt;2.5, 0.24, IF(DoNotChange[[#This Row],[Village_FCI]]&lt;=1.5, 0.06, 0.15))</f>
        <v>0.24</v>
      </c>
      <c r="AJ266" s="86">
        <f>IF(DoNotChange[[#This Row],[Village_FCI]]&gt;2.5, 0.15, IF(DoNotChange[[#This Row],[Village_FCI]]&lt;=1.5, "FALSE", 0.06))</f>
        <v>0.15</v>
      </c>
      <c r="AK266" s="115" t="e">
        <f>(1/DoNotChange[[#This Row],[IQ1_Average]]+1/DoNotChange[[#This Row],[IQ2_Average]]+1/DoNotChange[[#This Row],[IQ3_Average]])</f>
        <v>#DIV/0!</v>
      </c>
      <c r="AL26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6" s="84" t="e">
        <f>ROUND(DoNotChange[[#This Row],[MediumBurden
Threshold_Calc]],1)</f>
        <v>#DIV/0!</v>
      </c>
      <c r="AN266" s="88" t="e">
        <f>(DoNotChange[[#This Row],[3RI_Calculation
Medium]]/DoNotChange[[#This Row],[Y = 1/IQ1+1/IQ2+1/IQ3]])/12</f>
        <v>#DIV/0!</v>
      </c>
      <c r="AO266" s="88" t="e">
        <f>DoNotChange[[#This Row],[MediumBurden
Threshold_Calc]]*12</f>
        <v>#DIV/0!</v>
      </c>
      <c r="AP266" s="137" t="e">
        <f>DoNotChange[[#This Row],[LowBurden
Annual]]/12</f>
        <v>#DIV/0!</v>
      </c>
      <c r="AQ266" s="88" t="e">
        <f>(DoNotChange[[#This Row],[3RI_Calculation
Low]]/DoNotChange[[#This Row],[Y = 1/IQ1+1/IQ2+1/IQ3]])</f>
        <v>#DIV/0!</v>
      </c>
      <c r="AR266" s="95"/>
      <c r="AS266" s="93" t="str">
        <f>Table1422[[#This Row],[Community]]</f>
        <v xml:space="preserve">Portage Creek  </v>
      </c>
      <c r="AT266" s="87" t="e">
        <f>Table1422[[#This Row],[IQ1_Average]]</f>
        <v>#DIV/0!</v>
      </c>
      <c r="AU266" s="93" t="str">
        <f>DoNotChange[[#This Row],[Community]]</f>
        <v xml:space="preserve">Portage Creek  </v>
      </c>
      <c r="AV266" s="96" t="e">
        <f>Table1422[[#This Row],[IQ2_Average]]</f>
        <v>#DIV/0!</v>
      </c>
      <c r="AW266" s="93" t="str">
        <f>DoNotChange[[#This Row],[Community]]</f>
        <v xml:space="preserve">Portage Creek  </v>
      </c>
      <c r="AX266" s="97" t="e">
        <f>Table1422[[#This Row],[IQ3_Average]]</f>
        <v>#DIV/0!</v>
      </c>
      <c r="AY266" s="93" t="str">
        <f>DoNotChange[[#This Row],[Community]]</f>
        <v xml:space="preserve">Portage Creek  </v>
      </c>
      <c r="AZ266" s="89">
        <f>Table1422[[#This Row],[SNAP_Average 
(Percentage Points)]]/100</f>
        <v>0</v>
      </c>
      <c r="BA266" s="98" t="str">
        <f>DoNotChange[[#This Row],[Community]]</f>
        <v xml:space="preserve">Portage Creek  </v>
      </c>
      <c r="BB266" s="89">
        <f>Table1422[[#This Row],[Poverty_Average
(Percentage Points)]]/100</f>
        <v>0</v>
      </c>
      <c r="BC266" s="98" t="str">
        <f>DoNotChange[[#This Row],[Community]]</f>
        <v xml:space="preserve">Portage Creek  </v>
      </c>
      <c r="BD266" s="89">
        <f>Table1422[[#This Row],[Full Time Employment_Average
(Percentage Points)]]/100</f>
        <v>0.54679999999999995</v>
      </c>
    </row>
    <row r="267" spans="1:56" s="99" customFormat="1" x14ac:dyDescent="0.25">
      <c r="A267" s="93" t="str">
        <f>DoNotChange[[#This Row],[Community]]</f>
        <v xml:space="preserve">Primrose  </v>
      </c>
      <c r="B26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7" s="93" t="str">
        <f>DoNotChange[[#This Row],[Community]]</f>
        <v xml:space="preserve">Primrose  </v>
      </c>
      <c r="D267" s="109">
        <f>IFERROR(DoNotChange[[#This Row],[Medium Burden Threshold]],"Cannot Calculate")</f>
        <v>513.4</v>
      </c>
      <c r="E267" s="118" t="str">
        <f>DoNotChange[[#This Row],[Community]]</f>
        <v xml:space="preserve">Primrose  </v>
      </c>
      <c r="F267" s="109">
        <f>IFERROR(DoNotChange[[#This Row],[MediumBurden
Annual]], "Cannot Calculate")</f>
        <v>6160.458595540249</v>
      </c>
      <c r="G267" s="93" t="str">
        <f>DoNotChange[[#This Row],[Community]]</f>
        <v xml:space="preserve">Primrose  </v>
      </c>
      <c r="H267" s="140">
        <f>IFERROR(DoNotChange[[#This Row],[LowBurden
Threshold]],"Any fee will be at least a medium burden")</f>
        <v>320.85721851772126</v>
      </c>
      <c r="I267" s="118" t="str">
        <f>DoNotChange[[#This Row],[Community]]</f>
        <v xml:space="preserve">Primrose  </v>
      </c>
      <c r="J267" s="109">
        <f>IFERROR(DoNotChange[[#This Row],[LowBurden
Annual]], "Any fee will be at least a medium burden")</f>
        <v>3850.2866222126554</v>
      </c>
      <c r="K267" s="93" t="str">
        <f>DoNotChange[[#This Row],[Community]]</f>
        <v xml:space="preserve">Primrose  </v>
      </c>
      <c r="L267" s="102">
        <f>Table1422[[#This Row],[Monthly Fees]]</f>
        <v>0</v>
      </c>
      <c r="M267" s="93" t="str">
        <f>DoNotChange[[#This Row],[Community]]</f>
        <v xml:space="preserve">Primrose  </v>
      </c>
      <c r="N267" s="102">
        <f>DoNotChange[[#This Row],[Monthly_Fees]]*12</f>
        <v>0</v>
      </c>
      <c r="O267" s="93" t="str">
        <f>DoNotChange[[#This Row],[Community]]</f>
        <v xml:space="preserve">Primrose  </v>
      </c>
      <c r="P267" s="94" t="str">
        <f>Table1422[[#This Row],[Notes]]</f>
        <v>The water and sewer charges are unknown</v>
      </c>
      <c r="Q267" s="95"/>
      <c r="R267" s="93" t="str">
        <f>DoNotChange[[#This Row],[Community]]</f>
        <v xml:space="preserve">Primrose  </v>
      </c>
      <c r="S267" s="85" t="str">
        <f>IF(DoNotChange[[#This Row],[Annual_Fees]]/DoNotChange[[#This Row],[IQ1_Average]]&gt;0, DoNotChange[[#This Row],[Annual_Fees]]/DoNotChange[[#This Row],[IQ1_Average]], "Do not know fees")</f>
        <v>Do not know fees</v>
      </c>
      <c r="T267" s="93" t="str">
        <f>DoNotChange[[#This Row],[Community]]</f>
        <v xml:space="preserve">Primrose  </v>
      </c>
      <c r="U267" s="85" t="str">
        <f>IF(DoNotChange[[#This Row],[Annual_Fees]]/DoNotChange[[#This Row],[IQ2_Average]]&gt;0, DoNotChange[[#This Row],[Annual_Fees]]/DoNotChange[[#This Row],[IQ2_Average]], "Do not know fees")</f>
        <v>Do not know fees</v>
      </c>
      <c r="V267" s="93" t="str">
        <f>DoNotChange[[#This Row],[Community]]</f>
        <v xml:space="preserve">Primrose  </v>
      </c>
      <c r="W267" s="85" t="str">
        <f>IF(DoNotChange[[#This Row],[Annual_Fees]]/DoNotChange[[#This Row],[IQ3_Average]]&gt;0,DoNotChange[[#This Row],[Annual_Fees]]/DoNotChange[[#This Row],[IQ3_Average]], "Do not know fees")</f>
        <v>Do not know fees</v>
      </c>
      <c r="X267" s="93" t="str">
        <f>DoNotChange[[#This Row],[Community]]</f>
        <v xml:space="preserve">Primrose  </v>
      </c>
      <c r="Y267" s="85" t="str">
        <f>IFERROR(AVERAGE(DoNotChange[[#This Row],[RI_IQ1]],DoNotChange[[#This Row],[RI_IQ2]],DoNotChange[[#This Row],[RI_IQ3]]),"ERROR")</f>
        <v>ERROR</v>
      </c>
      <c r="Z267" s="93" t="str">
        <f>DoNotChange[[#This Row],[Community]]</f>
        <v xml:space="preserve">Primrose  </v>
      </c>
      <c r="AA267" s="84">
        <f>IF(DoNotChange[[#This Row],[SNAP_PercentagePoints]]&gt;20%,1, IF(DoNotChange[[#This Row],[SNAP_PercentagePoints]]&lt;=10%, 3, 2))</f>
        <v>3</v>
      </c>
      <c r="AB267" s="93" t="str">
        <f>DoNotChange[[#This Row],[Community]]</f>
        <v xml:space="preserve">Primrose  </v>
      </c>
      <c r="AC267" s="84">
        <f>IF(DoNotChange[[#This Row],[Poverty_PercentagePoints]]&gt;20%,1, IF(DoNotChange[[#This Row],[Poverty_PercentagePoints]]&lt;=10%, 3, 2))</f>
        <v>3</v>
      </c>
      <c r="AD267" s="93" t="str">
        <f>DoNotChange[[#This Row],[Community]]</f>
        <v xml:space="preserve">Primrose  </v>
      </c>
      <c r="AE267" s="84">
        <f>IF(DoNotChange[[#This Row],[FTE_PercentagePoints]]&lt;=30%,1, IF(DoNotChange[[#This Row],[FTE_PercentagePoints]]&gt;50%, 3, 2))</f>
        <v>3</v>
      </c>
      <c r="AF267" s="93" t="str">
        <f>DoNotChange[[#This Row],[Community]]</f>
        <v xml:space="preserve">Primrose  </v>
      </c>
      <c r="AG267" s="86">
        <f>AVERAGE(DoNotChange[[#This Row],[SNAP_FCI]],DoNotChange[[#This Row],[Poverty_FCI]],DoNotChange[[#This Row],[FTE_FCI]])</f>
        <v>3</v>
      </c>
      <c r="AH267" s="112"/>
      <c r="AI267" s="86">
        <f>IF(DoNotChange[[#This Row],[Village_FCI]]&gt;2.5, 0.24, IF(DoNotChange[[#This Row],[Village_FCI]]&lt;=1.5, 0.06, 0.15))</f>
        <v>0.24</v>
      </c>
      <c r="AJ267" s="86">
        <f>IF(DoNotChange[[#This Row],[Village_FCI]]&gt;2.5, 0.15, IF(DoNotChange[[#This Row],[Village_FCI]]&lt;=1.5, "FALSE", 0.06))</f>
        <v>0.15</v>
      </c>
      <c r="AK267" s="115">
        <f>(1/DoNotChange[[#This Row],[IQ1_Average]]+1/DoNotChange[[#This Row],[IQ2_Average]]+1/DoNotChange[[#This Row],[IQ3_Average]])</f>
        <v>3.8958138631715437E-5</v>
      </c>
      <c r="AL26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67" s="84">
        <f>ROUND(DoNotChange[[#This Row],[MediumBurden
Threshold_Calc]],1)</f>
        <v>513.4</v>
      </c>
      <c r="AN267" s="88">
        <f>(DoNotChange[[#This Row],[3RI_Calculation
Medium]]/DoNotChange[[#This Row],[Y = 1/IQ1+1/IQ2+1/IQ3]])/12</f>
        <v>513.37154962835405</v>
      </c>
      <c r="AO267" s="88">
        <f>DoNotChange[[#This Row],[MediumBurden
Threshold_Calc]]*12</f>
        <v>6160.458595540249</v>
      </c>
      <c r="AP267" s="137">
        <f>DoNotChange[[#This Row],[LowBurden
Annual]]/12</f>
        <v>320.85721851772126</v>
      </c>
      <c r="AQ267" s="88">
        <f>(DoNotChange[[#This Row],[3RI_Calculation
Low]]/DoNotChange[[#This Row],[Y = 1/IQ1+1/IQ2+1/IQ3]])</f>
        <v>3850.2866222126554</v>
      </c>
      <c r="AR267" s="95"/>
      <c r="AS267" s="93" t="str">
        <f>Table1422[[#This Row],[Community]]</f>
        <v xml:space="preserve">Primrose  </v>
      </c>
      <c r="AT267" s="87">
        <f>Table1422[[#This Row],[IQ1_Average]]</f>
        <v>65148.333333333336</v>
      </c>
      <c r="AU267" s="93" t="str">
        <f>DoNotChange[[#This Row],[Community]]</f>
        <v xml:space="preserve">Primrose  </v>
      </c>
      <c r="AV267" s="96">
        <f>Table1422[[#This Row],[IQ2_Average]]</f>
        <v>78104.333333333328</v>
      </c>
      <c r="AW267" s="93" t="str">
        <f>DoNotChange[[#This Row],[Community]]</f>
        <v xml:space="preserve">Primrose  </v>
      </c>
      <c r="AX267" s="97">
        <f>Table1422[[#This Row],[IQ3_Average]]</f>
        <v>92548.333333333328</v>
      </c>
      <c r="AY267" s="93" t="str">
        <f>DoNotChange[[#This Row],[Community]]</f>
        <v xml:space="preserve">Primrose  </v>
      </c>
      <c r="AZ267" s="89">
        <f>Table1422[[#This Row],[SNAP_Average 
(Percentage Points)]]/100</f>
        <v>0</v>
      </c>
      <c r="BA267" s="98" t="str">
        <f>DoNotChange[[#This Row],[Community]]</f>
        <v xml:space="preserve">Primrose  </v>
      </c>
      <c r="BB267" s="89">
        <f>Table1422[[#This Row],[Poverty_Average
(Percentage Points)]]/100</f>
        <v>0</v>
      </c>
      <c r="BC267" s="98" t="str">
        <f>DoNotChange[[#This Row],[Community]]</f>
        <v xml:space="preserve">Primrose  </v>
      </c>
      <c r="BD267" s="89">
        <f>Table1422[[#This Row],[Full Time Employment_Average
(Percentage Points)]]/100</f>
        <v>0.87419999999999998</v>
      </c>
    </row>
    <row r="268" spans="1:56" s="99" customFormat="1" x14ac:dyDescent="0.25">
      <c r="A268" s="93" t="str">
        <f>DoNotChange[[#This Row],[Community]]</f>
        <v xml:space="preserve">Prudhoe Bay  </v>
      </c>
      <c r="B26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68" s="93" t="str">
        <f>DoNotChange[[#This Row],[Community]]</f>
        <v xml:space="preserve">Prudhoe Bay  </v>
      </c>
      <c r="D268" s="109" t="str">
        <f>IFERROR(DoNotChange[[#This Row],[Medium Burden Threshold]],"Cannot Calculate")</f>
        <v>Cannot Calculate</v>
      </c>
      <c r="E268" s="118" t="str">
        <f>DoNotChange[[#This Row],[Community]]</f>
        <v xml:space="preserve">Prudhoe Bay  </v>
      </c>
      <c r="F268" s="109" t="str">
        <f>IFERROR(DoNotChange[[#This Row],[MediumBurden
Annual]], "Cannot Calculate")</f>
        <v>Cannot Calculate</v>
      </c>
      <c r="G268" s="93" t="str">
        <f>DoNotChange[[#This Row],[Community]]</f>
        <v xml:space="preserve">Prudhoe Bay  </v>
      </c>
      <c r="H268" s="140" t="str">
        <f>IFERROR(DoNotChange[[#This Row],[LowBurden
Threshold]],"Any fee will be at least a medium burden")</f>
        <v>Any fee will be at least a medium burden</v>
      </c>
      <c r="I268" s="118" t="str">
        <f>DoNotChange[[#This Row],[Community]]</f>
        <v xml:space="preserve">Prudhoe Bay  </v>
      </c>
      <c r="J268" s="109" t="str">
        <f>IFERROR(DoNotChange[[#This Row],[LowBurden
Annual]], "Any fee will be at least a medium burden")</f>
        <v>Any fee will be at least a medium burden</v>
      </c>
      <c r="K268" s="93" t="str">
        <f>DoNotChange[[#This Row],[Community]]</f>
        <v xml:space="preserve">Prudhoe Bay  </v>
      </c>
      <c r="L268" s="102">
        <f>Table1422[[#This Row],[Monthly Fees]]</f>
        <v>0</v>
      </c>
      <c r="M268" s="93" t="str">
        <f>DoNotChange[[#This Row],[Community]]</f>
        <v xml:space="preserve">Prudhoe Bay  </v>
      </c>
      <c r="N268" s="102">
        <f>DoNotChange[[#This Row],[Monthly_Fees]]*12</f>
        <v>0</v>
      </c>
      <c r="O268" s="93" t="str">
        <f>DoNotChange[[#This Row],[Community]]</f>
        <v xml:space="preserve">Prudhoe Bay  </v>
      </c>
      <c r="P268" s="94" t="str">
        <f>Table1422[[#This Row],[Notes]]</f>
        <v>The water and sewer charges are unknown</v>
      </c>
      <c r="Q268" s="95"/>
      <c r="R268" s="93" t="str">
        <f>DoNotChange[[#This Row],[Community]]</f>
        <v xml:space="preserve">Prudhoe Bay  </v>
      </c>
      <c r="S268" s="85" t="e">
        <f>IF(DoNotChange[[#This Row],[Annual_Fees]]/DoNotChange[[#This Row],[IQ1_Average]]&gt;0, DoNotChange[[#This Row],[Annual_Fees]]/DoNotChange[[#This Row],[IQ1_Average]], "Do not know fees")</f>
        <v>#DIV/0!</v>
      </c>
      <c r="T268" s="93" t="str">
        <f>DoNotChange[[#This Row],[Community]]</f>
        <v xml:space="preserve">Prudhoe Bay  </v>
      </c>
      <c r="U268" s="85" t="e">
        <f>IF(DoNotChange[[#This Row],[Annual_Fees]]/DoNotChange[[#This Row],[IQ2_Average]]&gt;0, DoNotChange[[#This Row],[Annual_Fees]]/DoNotChange[[#This Row],[IQ2_Average]], "Do not know fees")</f>
        <v>#DIV/0!</v>
      </c>
      <c r="V268" s="93" t="str">
        <f>DoNotChange[[#This Row],[Community]]</f>
        <v xml:space="preserve">Prudhoe Bay  </v>
      </c>
      <c r="W268" s="85" t="e">
        <f>IF(DoNotChange[[#This Row],[Annual_Fees]]/DoNotChange[[#This Row],[IQ3_Average]]&gt;0,DoNotChange[[#This Row],[Annual_Fees]]/DoNotChange[[#This Row],[IQ3_Average]], "Do not know fees")</f>
        <v>#DIV/0!</v>
      </c>
      <c r="X268" s="93" t="str">
        <f>DoNotChange[[#This Row],[Community]]</f>
        <v xml:space="preserve">Prudhoe Bay  </v>
      </c>
      <c r="Y268" s="85" t="str">
        <f>IFERROR(AVERAGE(DoNotChange[[#This Row],[RI_IQ1]],DoNotChange[[#This Row],[RI_IQ2]],DoNotChange[[#This Row],[RI_IQ3]]),"ERROR")</f>
        <v>ERROR</v>
      </c>
      <c r="Z268" s="93" t="str">
        <f>DoNotChange[[#This Row],[Community]]</f>
        <v xml:space="preserve">Prudhoe Bay  </v>
      </c>
      <c r="AA268" s="84" t="e">
        <f>IF(DoNotChange[[#This Row],[SNAP_PercentagePoints]]&gt;20%,1, IF(DoNotChange[[#This Row],[SNAP_PercentagePoints]]&lt;=10%, 3, 2))</f>
        <v>#DIV/0!</v>
      </c>
      <c r="AB268" s="93" t="str">
        <f>DoNotChange[[#This Row],[Community]]</f>
        <v xml:space="preserve">Prudhoe Bay  </v>
      </c>
      <c r="AC268" s="84" t="e">
        <f>IF(DoNotChange[[#This Row],[Poverty_PercentagePoints]]&gt;20%,1, IF(DoNotChange[[#This Row],[Poverty_PercentagePoints]]&lt;=10%, 3, 2))</f>
        <v>#DIV/0!</v>
      </c>
      <c r="AD268" s="93" t="str">
        <f>DoNotChange[[#This Row],[Community]]</f>
        <v xml:space="preserve">Prudhoe Bay  </v>
      </c>
      <c r="AE268" s="84">
        <f>IF(DoNotChange[[#This Row],[FTE_PercentagePoints]]&lt;=30%,1, IF(DoNotChange[[#This Row],[FTE_PercentagePoints]]&gt;50%, 3, 2))</f>
        <v>3</v>
      </c>
      <c r="AF268" s="93" t="str">
        <f>DoNotChange[[#This Row],[Community]]</f>
        <v xml:space="preserve">Prudhoe Bay  </v>
      </c>
      <c r="AG268" s="86" t="e">
        <f>AVERAGE(DoNotChange[[#This Row],[SNAP_FCI]],DoNotChange[[#This Row],[Poverty_FCI]],DoNotChange[[#This Row],[FTE_FCI]])</f>
        <v>#DIV/0!</v>
      </c>
      <c r="AH268" s="112"/>
      <c r="AI268" s="86" t="e">
        <f>IF(DoNotChange[[#This Row],[Village_FCI]]&gt;2.5, 0.24, IF(DoNotChange[[#This Row],[Village_FCI]]&lt;=1.5, 0.06, 0.15))</f>
        <v>#DIV/0!</v>
      </c>
      <c r="AJ268" s="86" t="e">
        <f>IF(DoNotChange[[#This Row],[Village_FCI]]&gt;2.5, 0.15, IF(DoNotChange[[#This Row],[Village_FCI]]&lt;=1.5, "FALSE", 0.06))</f>
        <v>#DIV/0!</v>
      </c>
      <c r="AK268" s="115" t="e">
        <f>(1/DoNotChange[[#This Row],[IQ1_Average]]+1/DoNotChange[[#This Row],[IQ2_Average]]+1/DoNotChange[[#This Row],[IQ3_Average]])</f>
        <v>#DIV/0!</v>
      </c>
      <c r="AL268"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68" s="84" t="e">
        <f>ROUND(DoNotChange[[#This Row],[MediumBurden
Threshold_Calc]],1)</f>
        <v>#DIV/0!</v>
      </c>
      <c r="AN268" s="88" t="e">
        <f>(DoNotChange[[#This Row],[3RI_Calculation
Medium]]/DoNotChange[[#This Row],[Y = 1/IQ1+1/IQ2+1/IQ3]])/12</f>
        <v>#DIV/0!</v>
      </c>
      <c r="AO268" s="88" t="e">
        <f>DoNotChange[[#This Row],[MediumBurden
Threshold_Calc]]*12</f>
        <v>#DIV/0!</v>
      </c>
      <c r="AP268" s="137" t="e">
        <f>DoNotChange[[#This Row],[LowBurden
Annual]]/12</f>
        <v>#DIV/0!</v>
      </c>
      <c r="AQ268" s="88" t="e">
        <f>(DoNotChange[[#This Row],[3RI_Calculation
Low]]/DoNotChange[[#This Row],[Y = 1/IQ1+1/IQ2+1/IQ3]])</f>
        <v>#DIV/0!</v>
      </c>
      <c r="AR268" s="95"/>
      <c r="AS268" s="93" t="str">
        <f>Table1422[[#This Row],[Community]]</f>
        <v xml:space="preserve">Prudhoe Bay  </v>
      </c>
      <c r="AT268" s="87" t="e">
        <f>Table1422[[#This Row],[IQ1_Average]]</f>
        <v>#DIV/0!</v>
      </c>
      <c r="AU268" s="93" t="str">
        <f>DoNotChange[[#This Row],[Community]]</f>
        <v xml:space="preserve">Prudhoe Bay  </v>
      </c>
      <c r="AV268" s="96" t="e">
        <f>Table1422[[#This Row],[IQ2_Average]]</f>
        <v>#DIV/0!</v>
      </c>
      <c r="AW268" s="93" t="str">
        <f>DoNotChange[[#This Row],[Community]]</f>
        <v xml:space="preserve">Prudhoe Bay  </v>
      </c>
      <c r="AX268" s="97" t="e">
        <f>Table1422[[#This Row],[IQ3_Average]]</f>
        <v>#DIV/0!</v>
      </c>
      <c r="AY268" s="93" t="str">
        <f>DoNotChange[[#This Row],[Community]]</f>
        <v xml:space="preserve">Prudhoe Bay  </v>
      </c>
      <c r="AZ268" s="89" t="e">
        <f>Table1422[[#This Row],[SNAP_Average 
(Percentage Points)]]/100</f>
        <v>#DIV/0!</v>
      </c>
      <c r="BA268" s="98" t="str">
        <f>DoNotChange[[#This Row],[Community]]</f>
        <v xml:space="preserve">Prudhoe Bay  </v>
      </c>
      <c r="BB268" s="89" t="e">
        <f>Table1422[[#This Row],[Poverty_Average
(Percentage Points)]]/100</f>
        <v>#DIV/0!</v>
      </c>
      <c r="BC268" s="98" t="str">
        <f>DoNotChange[[#This Row],[Community]]</f>
        <v xml:space="preserve">Prudhoe Bay  </v>
      </c>
      <c r="BD268" s="89">
        <f>Table1422[[#This Row],[Full Time Employment_Average
(Percentage Points)]]/100</f>
        <v>0.93320000000000003</v>
      </c>
    </row>
    <row r="269" spans="1:56" s="99" customFormat="1" x14ac:dyDescent="0.25">
      <c r="A269" s="93" t="str">
        <f>DoNotChange[[#This Row],[Community]]</f>
        <v xml:space="preserve">Quinhagak </v>
      </c>
      <c r="B26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69" s="93" t="str">
        <f>DoNotChange[[#This Row],[Community]]</f>
        <v xml:space="preserve">Quinhagak </v>
      </c>
      <c r="D269" s="109">
        <f>IFERROR(DoNotChange[[#This Row],[Medium Burden Threshold]],"Cannot Calculate")</f>
        <v>44.7</v>
      </c>
      <c r="E269" s="118" t="str">
        <f>DoNotChange[[#This Row],[Community]]</f>
        <v xml:space="preserve">Quinhagak </v>
      </c>
      <c r="F269" s="109">
        <f>IFERROR(DoNotChange[[#This Row],[MediumBurden
Annual]], "Cannot Calculate")</f>
        <v>536.53399723524637</v>
      </c>
      <c r="G269" s="93" t="str">
        <f>DoNotChange[[#This Row],[Community]]</f>
        <v xml:space="preserve">Quinhagak </v>
      </c>
      <c r="H269" s="140" t="str">
        <f>IFERROR(DoNotChange[[#This Row],[LowBurden
Threshold]],"Any fee will be at least a medium burden")</f>
        <v>Any fee will be at least a medium burden</v>
      </c>
      <c r="I269" s="118" t="str">
        <f>DoNotChange[[#This Row],[Community]]</f>
        <v xml:space="preserve">Quinhagak </v>
      </c>
      <c r="J269" s="109" t="str">
        <f>IFERROR(DoNotChange[[#This Row],[LowBurden
Annual]], "Any fee will be at least a medium burden")</f>
        <v>Any fee will be at least a medium burden</v>
      </c>
      <c r="K269" s="93" t="str">
        <f>DoNotChange[[#This Row],[Community]]</f>
        <v xml:space="preserve">Quinhagak </v>
      </c>
      <c r="L269" s="102">
        <f>Table1422[[#This Row],[Monthly Fees]]</f>
        <v>85</v>
      </c>
      <c r="M269" s="93" t="str">
        <f>DoNotChange[[#This Row],[Community]]</f>
        <v xml:space="preserve">Quinhagak </v>
      </c>
      <c r="N269" s="102">
        <f>DoNotChange[[#This Row],[Monthly_Fees]]*12</f>
        <v>1020</v>
      </c>
      <c r="O269" s="93" t="str">
        <f>DoNotChange[[#This Row],[Community]]</f>
        <v xml:space="preserve">Quinhagak </v>
      </c>
      <c r="P269" s="94" t="str">
        <f>Table1422[[#This Row],[Notes]]</f>
        <v>This is the reported user fee for this community for combined water and sewer. Flush and haul for non-piped service.</v>
      </c>
      <c r="Q269" s="95"/>
      <c r="R269" s="93" t="str">
        <f>DoNotChange[[#This Row],[Community]]</f>
        <v xml:space="preserve">Quinhagak </v>
      </c>
      <c r="S269" s="85">
        <f>IF(DoNotChange[[#This Row],[Annual_Fees]]/DoNotChange[[#This Row],[IQ1_Average]]&gt;0, DoNotChange[[#This Row],[Annual_Fees]]/DoNotChange[[#This Row],[IQ1_Average]], "Do not know fees")</f>
        <v>6.1841419199941801E-2</v>
      </c>
      <c r="T269" s="93" t="str">
        <f>DoNotChange[[#This Row],[Community]]</f>
        <v xml:space="preserve">Quinhagak </v>
      </c>
      <c r="U269" s="85">
        <f>IF(DoNotChange[[#This Row],[Annual_Fees]]/DoNotChange[[#This Row],[IQ2_Average]]&gt;0, DoNotChange[[#This Row],[Annual_Fees]]/DoNotChange[[#This Row],[IQ2_Average]], "Do not know fees")</f>
        <v>3.249483905497362E-2</v>
      </c>
      <c r="V269" s="93" t="str">
        <f>DoNotChange[[#This Row],[Community]]</f>
        <v xml:space="preserve">Quinhagak </v>
      </c>
      <c r="W269" s="85">
        <f>IF(DoNotChange[[#This Row],[Annual_Fees]]/DoNotChange[[#This Row],[IQ3_Average]]&gt;0,DoNotChange[[#This Row],[Annual_Fees]]/DoNotChange[[#This Row],[IQ3_Average]], "Do not know fees")</f>
        <v>1.9729206963249517E-2</v>
      </c>
      <c r="X269" s="93" t="str">
        <f>DoNotChange[[#This Row],[Community]]</f>
        <v xml:space="preserve">Quinhagak </v>
      </c>
      <c r="Y269" s="85">
        <f>IFERROR(AVERAGE(DoNotChange[[#This Row],[RI_IQ1]],DoNotChange[[#This Row],[RI_IQ2]],DoNotChange[[#This Row],[RI_IQ3]]),"ERROR")</f>
        <v>3.8021821739388319E-2</v>
      </c>
      <c r="Z269" s="93" t="str">
        <f>DoNotChange[[#This Row],[Community]]</f>
        <v xml:space="preserve">Quinhagak </v>
      </c>
      <c r="AA269" s="84">
        <f>IF(DoNotChange[[#This Row],[SNAP_PercentagePoints]]&gt;20%,1, IF(DoNotChange[[#This Row],[SNAP_PercentagePoints]]&lt;=10%, 3, 2))</f>
        <v>1</v>
      </c>
      <c r="AB269" s="93" t="str">
        <f>DoNotChange[[#This Row],[Community]]</f>
        <v xml:space="preserve">Quinhagak </v>
      </c>
      <c r="AC269" s="84">
        <f>IF(DoNotChange[[#This Row],[Poverty_PercentagePoints]]&gt;20%,1, IF(DoNotChange[[#This Row],[Poverty_PercentagePoints]]&lt;=10%, 3, 2))</f>
        <v>1</v>
      </c>
      <c r="AD269" s="93" t="str">
        <f>DoNotChange[[#This Row],[Community]]</f>
        <v xml:space="preserve">Quinhagak </v>
      </c>
      <c r="AE269" s="84">
        <f>IF(DoNotChange[[#This Row],[FTE_PercentagePoints]]&lt;=30%,1, IF(DoNotChange[[#This Row],[FTE_PercentagePoints]]&gt;50%, 3, 2))</f>
        <v>1</v>
      </c>
      <c r="AF269" s="93" t="str">
        <f>DoNotChange[[#This Row],[Community]]</f>
        <v xml:space="preserve">Quinhagak </v>
      </c>
      <c r="AG269" s="86">
        <f>AVERAGE(DoNotChange[[#This Row],[SNAP_FCI]],DoNotChange[[#This Row],[Poverty_FCI]],DoNotChange[[#This Row],[FTE_FCI]])</f>
        <v>1</v>
      </c>
      <c r="AH269" s="112"/>
      <c r="AI269" s="86">
        <f>IF(DoNotChange[[#This Row],[Village_FCI]]&gt;2.5, 0.24, IF(DoNotChange[[#This Row],[Village_FCI]]&lt;=1.5, 0.06, 0.15))</f>
        <v>0.06</v>
      </c>
      <c r="AJ269" s="86" t="str">
        <f>IF(DoNotChange[[#This Row],[Village_FCI]]&gt;2.5, 0.15, IF(DoNotChange[[#This Row],[Village_FCI]]&lt;=1.5, "FALSE", 0.06))</f>
        <v>FALSE</v>
      </c>
      <c r="AK269" s="115">
        <f>(1/DoNotChange[[#This Row],[IQ1_Average]]+1/DoNotChange[[#This Row],[IQ2_Average]]+1/DoNotChange[[#This Row],[IQ3_Average]])</f>
        <v>1.1182888746878916E-4</v>
      </c>
      <c r="AL26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69" s="84">
        <f>ROUND(DoNotChange[[#This Row],[MediumBurden
Threshold_Calc]],1)</f>
        <v>44.7</v>
      </c>
      <c r="AN269" s="88">
        <f>(DoNotChange[[#This Row],[3RI_Calculation
Medium]]/DoNotChange[[#This Row],[Y = 1/IQ1+1/IQ2+1/IQ3]])/12</f>
        <v>44.711166436270531</v>
      </c>
      <c r="AO269" s="88">
        <f>DoNotChange[[#This Row],[MediumBurden
Threshold_Calc]]*12</f>
        <v>536.53399723524637</v>
      </c>
      <c r="AP269" s="137" t="e">
        <f>DoNotChange[[#This Row],[LowBurden
Annual]]/12</f>
        <v>#VALUE!</v>
      </c>
      <c r="AQ269" s="88" t="e">
        <f>(DoNotChange[[#This Row],[3RI_Calculation
Low]]/DoNotChange[[#This Row],[Y = 1/IQ1+1/IQ2+1/IQ3]])</f>
        <v>#VALUE!</v>
      </c>
      <c r="AR269" s="95"/>
      <c r="AS269" s="93" t="str">
        <f>Table1422[[#This Row],[Community]]</f>
        <v xml:space="preserve">Quinhagak </v>
      </c>
      <c r="AT269" s="87">
        <f>Table1422[[#This Row],[IQ1_Average]]</f>
        <v>16493.8</v>
      </c>
      <c r="AU269" s="93" t="str">
        <f>DoNotChange[[#This Row],[Community]]</f>
        <v xml:space="preserve">Quinhagak </v>
      </c>
      <c r="AV269" s="96">
        <f>Table1422[[#This Row],[IQ2_Average]]</f>
        <v>31389.599999999999</v>
      </c>
      <c r="AW269" s="93" t="str">
        <f>DoNotChange[[#This Row],[Community]]</f>
        <v xml:space="preserve">Quinhagak </v>
      </c>
      <c r="AX269" s="97">
        <f>Table1422[[#This Row],[IQ3_Average]]</f>
        <v>51700</v>
      </c>
      <c r="AY269" s="93" t="str">
        <f>DoNotChange[[#This Row],[Community]]</f>
        <v xml:space="preserve">Quinhagak </v>
      </c>
      <c r="AZ269" s="89">
        <f>Table1422[[#This Row],[SNAP_Average 
(Percentage Points)]]/100</f>
        <v>0.6067999999999999</v>
      </c>
      <c r="BA269" s="98" t="str">
        <f>DoNotChange[[#This Row],[Community]]</f>
        <v xml:space="preserve">Quinhagak </v>
      </c>
      <c r="BB269" s="89">
        <f>Table1422[[#This Row],[Poverty_Average
(Percentage Points)]]/100</f>
        <v>0.43459999999999999</v>
      </c>
      <c r="BC269" s="98" t="str">
        <f>DoNotChange[[#This Row],[Community]]</f>
        <v xml:space="preserve">Quinhagak </v>
      </c>
      <c r="BD269" s="89">
        <f>Table1422[[#This Row],[Full Time Employment_Average
(Percentage Points)]]/100</f>
        <v>0.20899999999999999</v>
      </c>
    </row>
    <row r="270" spans="1:56" s="99" customFormat="1" x14ac:dyDescent="0.25">
      <c r="A270" s="93" t="str">
        <f>DoNotChange[[#This Row],[Community]]</f>
        <v xml:space="preserve">Rampart  </v>
      </c>
      <c r="B27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0" s="93" t="str">
        <f>DoNotChange[[#This Row],[Community]]</f>
        <v xml:space="preserve">Rampart  </v>
      </c>
      <c r="D270" s="109">
        <f>IFERROR(DoNotChange[[#This Row],[Medium Burden Threshold]],"Cannot Calculate")</f>
        <v>42.3</v>
      </c>
      <c r="E270" s="118" t="str">
        <f>DoNotChange[[#This Row],[Community]]</f>
        <v xml:space="preserve">Rampart  </v>
      </c>
      <c r="F270" s="109">
        <f>IFERROR(DoNotChange[[#This Row],[MediumBurden
Annual]], "Cannot Calculate")</f>
        <v>507.93885807326888</v>
      </c>
      <c r="G270" s="93" t="str">
        <f>DoNotChange[[#This Row],[Community]]</f>
        <v xml:space="preserve">Rampart  </v>
      </c>
      <c r="H270" s="140" t="str">
        <f>IFERROR(DoNotChange[[#This Row],[LowBurden
Threshold]],"Any fee will be at least a medium burden")</f>
        <v>Any fee will be at least a medium burden</v>
      </c>
      <c r="I270" s="118" t="str">
        <f>DoNotChange[[#This Row],[Community]]</f>
        <v xml:space="preserve">Rampart  </v>
      </c>
      <c r="J270" s="109" t="str">
        <f>IFERROR(DoNotChange[[#This Row],[LowBurden
Annual]], "Any fee will be at least a medium burden")</f>
        <v>Any fee will be at least a medium burden</v>
      </c>
      <c r="K270" s="93" t="str">
        <f>DoNotChange[[#This Row],[Community]]</f>
        <v xml:space="preserve">Rampart  </v>
      </c>
      <c r="L270" s="102">
        <f>Table1422[[#This Row],[Monthly Fees]]</f>
        <v>0</v>
      </c>
      <c r="M270" s="93" t="str">
        <f>DoNotChange[[#This Row],[Community]]</f>
        <v xml:space="preserve">Rampart  </v>
      </c>
      <c r="N270" s="102">
        <f>DoNotChange[[#This Row],[Monthly_Fees]]*12</f>
        <v>0</v>
      </c>
      <c r="O270" s="93" t="str">
        <f>DoNotChange[[#This Row],[Community]]</f>
        <v xml:space="preserve">Rampart  </v>
      </c>
      <c r="P270" s="94" t="str">
        <f>Table1422[[#This Row],[Notes]]</f>
        <v>The water and sewer charges are unknown</v>
      </c>
      <c r="Q270" s="95"/>
      <c r="R270" s="93" t="str">
        <f>DoNotChange[[#This Row],[Community]]</f>
        <v xml:space="preserve">Rampart  </v>
      </c>
      <c r="S270" s="85" t="str">
        <f>IF(DoNotChange[[#This Row],[Annual_Fees]]/DoNotChange[[#This Row],[IQ1_Average]]&gt;0, DoNotChange[[#This Row],[Annual_Fees]]/DoNotChange[[#This Row],[IQ1_Average]], "Do not know fees")</f>
        <v>Do not know fees</v>
      </c>
      <c r="T270" s="93" t="str">
        <f>DoNotChange[[#This Row],[Community]]</f>
        <v xml:space="preserve">Rampart  </v>
      </c>
      <c r="U270" s="85" t="str">
        <f>IF(DoNotChange[[#This Row],[Annual_Fees]]/DoNotChange[[#This Row],[IQ2_Average]]&gt;0, DoNotChange[[#This Row],[Annual_Fees]]/DoNotChange[[#This Row],[IQ2_Average]], "Do not know fees")</f>
        <v>Do not know fees</v>
      </c>
      <c r="V270" s="93" t="str">
        <f>DoNotChange[[#This Row],[Community]]</f>
        <v xml:space="preserve">Rampart  </v>
      </c>
      <c r="W270" s="85" t="str">
        <f>IF(DoNotChange[[#This Row],[Annual_Fees]]/DoNotChange[[#This Row],[IQ3_Average]]&gt;0,DoNotChange[[#This Row],[Annual_Fees]]/DoNotChange[[#This Row],[IQ3_Average]], "Do not know fees")</f>
        <v>Do not know fees</v>
      </c>
      <c r="X270" s="93" t="str">
        <f>DoNotChange[[#This Row],[Community]]</f>
        <v xml:space="preserve">Rampart  </v>
      </c>
      <c r="Y270" s="85" t="str">
        <f>IFERROR(AVERAGE(DoNotChange[[#This Row],[RI_IQ1]],DoNotChange[[#This Row],[RI_IQ2]],DoNotChange[[#This Row],[RI_IQ3]]),"ERROR")</f>
        <v>ERROR</v>
      </c>
      <c r="Z270" s="93" t="str">
        <f>DoNotChange[[#This Row],[Community]]</f>
        <v xml:space="preserve">Rampart  </v>
      </c>
      <c r="AA270" s="84">
        <f>IF(DoNotChange[[#This Row],[SNAP_PercentagePoints]]&gt;20%,1, IF(DoNotChange[[#This Row],[SNAP_PercentagePoints]]&lt;=10%, 3, 2))</f>
        <v>1</v>
      </c>
      <c r="AB270" s="93" t="str">
        <f>DoNotChange[[#This Row],[Community]]</f>
        <v xml:space="preserve">Rampart  </v>
      </c>
      <c r="AC270" s="84">
        <f>IF(DoNotChange[[#This Row],[Poverty_PercentagePoints]]&gt;20%,1, IF(DoNotChange[[#This Row],[Poverty_PercentagePoints]]&lt;=10%, 3, 2))</f>
        <v>1</v>
      </c>
      <c r="AD270" s="93" t="str">
        <f>DoNotChange[[#This Row],[Community]]</f>
        <v xml:space="preserve">Rampart  </v>
      </c>
      <c r="AE270" s="84">
        <f>IF(DoNotChange[[#This Row],[FTE_PercentagePoints]]&lt;=30%,1, IF(DoNotChange[[#This Row],[FTE_PercentagePoints]]&gt;50%, 3, 2))</f>
        <v>2</v>
      </c>
      <c r="AF270" s="93" t="str">
        <f>DoNotChange[[#This Row],[Community]]</f>
        <v xml:space="preserve">Rampart  </v>
      </c>
      <c r="AG270" s="86">
        <f>AVERAGE(DoNotChange[[#This Row],[SNAP_FCI]],DoNotChange[[#This Row],[Poverty_FCI]],DoNotChange[[#This Row],[FTE_FCI]])</f>
        <v>1.3333333333333333</v>
      </c>
      <c r="AH270" s="112"/>
      <c r="AI270" s="86">
        <f>IF(DoNotChange[[#This Row],[Village_FCI]]&gt;2.5, 0.24, IF(DoNotChange[[#This Row],[Village_FCI]]&lt;=1.5, 0.06, 0.15))</f>
        <v>0.06</v>
      </c>
      <c r="AJ270" s="86" t="str">
        <f>IF(DoNotChange[[#This Row],[Village_FCI]]&gt;2.5, 0.15, IF(DoNotChange[[#This Row],[Village_FCI]]&lt;=1.5, "FALSE", 0.06))</f>
        <v>FALSE</v>
      </c>
      <c r="AK270" s="115">
        <f>(1/DoNotChange[[#This Row],[IQ1_Average]]+1/DoNotChange[[#This Row],[IQ2_Average]]+1/DoNotChange[[#This Row],[IQ3_Average]])</f>
        <v>1.1812445345802851E-4</v>
      </c>
      <c r="AL27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0" s="84">
        <f>ROUND(DoNotChange[[#This Row],[MediumBurden
Threshold_Calc]],1)</f>
        <v>42.3</v>
      </c>
      <c r="AN270" s="88">
        <f>(DoNotChange[[#This Row],[3RI_Calculation
Medium]]/DoNotChange[[#This Row],[Y = 1/IQ1+1/IQ2+1/IQ3]])/12</f>
        <v>42.328238172772409</v>
      </c>
      <c r="AO270" s="88">
        <f>DoNotChange[[#This Row],[MediumBurden
Threshold_Calc]]*12</f>
        <v>507.93885807326888</v>
      </c>
      <c r="AP270" s="137" t="e">
        <f>DoNotChange[[#This Row],[LowBurden
Annual]]/12</f>
        <v>#VALUE!</v>
      </c>
      <c r="AQ270" s="88" t="e">
        <f>(DoNotChange[[#This Row],[3RI_Calculation
Low]]/DoNotChange[[#This Row],[Y = 1/IQ1+1/IQ2+1/IQ3]])</f>
        <v>#VALUE!</v>
      </c>
      <c r="AR270" s="95"/>
      <c r="AS270" s="93" t="str">
        <f>Table1422[[#This Row],[Community]]</f>
        <v xml:space="preserve">Rampart  </v>
      </c>
      <c r="AT270" s="87">
        <f>Table1422[[#This Row],[IQ1_Average]]</f>
        <v>14396</v>
      </c>
      <c r="AU270" s="93" t="str">
        <f>DoNotChange[[#This Row],[Community]]</f>
        <v xml:space="preserve">Rampart  </v>
      </c>
      <c r="AV270" s="96">
        <f>Table1422[[#This Row],[IQ2_Average]]</f>
        <v>31812.5</v>
      </c>
      <c r="AW270" s="93" t="str">
        <f>DoNotChange[[#This Row],[Community]]</f>
        <v xml:space="preserve">Rampart  </v>
      </c>
      <c r="AX270" s="97">
        <f>Table1422[[#This Row],[IQ3_Average]]</f>
        <v>58050</v>
      </c>
      <c r="AY270" s="93" t="str">
        <f>DoNotChange[[#This Row],[Community]]</f>
        <v xml:space="preserve">Rampart  </v>
      </c>
      <c r="AZ270" s="89">
        <f>Table1422[[#This Row],[SNAP_Average 
(Percentage Points)]]/100</f>
        <v>0.41674999999999995</v>
      </c>
      <c r="BA270" s="98" t="str">
        <f>DoNotChange[[#This Row],[Community]]</f>
        <v xml:space="preserve">Rampart  </v>
      </c>
      <c r="BB270" s="89">
        <f>Table1422[[#This Row],[Poverty_Average
(Percentage Points)]]/100</f>
        <v>0.60875000000000001</v>
      </c>
      <c r="BC270" s="98" t="str">
        <f>DoNotChange[[#This Row],[Community]]</f>
        <v xml:space="preserve">Rampart  </v>
      </c>
      <c r="BD270" s="89">
        <f>Table1422[[#This Row],[Full Time Employment_Average
(Percentage Points)]]/100</f>
        <v>0.3115</v>
      </c>
    </row>
    <row r="271" spans="1:56" s="99" customFormat="1" x14ac:dyDescent="0.25">
      <c r="A271" s="93" t="str">
        <f>DoNotChange[[#This Row],[Community]]</f>
        <v xml:space="preserve">Red Devil  </v>
      </c>
      <c r="B27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1" s="93" t="str">
        <f>DoNotChange[[#This Row],[Community]]</f>
        <v xml:space="preserve">Red Devil  </v>
      </c>
      <c r="D271" s="109" t="str">
        <f>IFERROR(DoNotChange[[#This Row],[Medium Burden Threshold]],"Cannot Calculate")</f>
        <v>Cannot Calculate</v>
      </c>
      <c r="E271" s="118" t="str">
        <f>DoNotChange[[#This Row],[Community]]</f>
        <v xml:space="preserve">Red Devil  </v>
      </c>
      <c r="F271" s="109" t="str">
        <f>IFERROR(DoNotChange[[#This Row],[MediumBurden
Annual]], "Cannot Calculate")</f>
        <v>Cannot Calculate</v>
      </c>
      <c r="G271" s="93" t="str">
        <f>DoNotChange[[#This Row],[Community]]</f>
        <v xml:space="preserve">Red Devil  </v>
      </c>
      <c r="H271" s="140" t="str">
        <f>IFERROR(DoNotChange[[#This Row],[LowBurden
Threshold]],"Any fee will be at least a medium burden")</f>
        <v>Any fee will be at least a medium burden</v>
      </c>
      <c r="I271" s="118" t="str">
        <f>DoNotChange[[#This Row],[Community]]</f>
        <v xml:space="preserve">Red Devil  </v>
      </c>
      <c r="J271" s="109" t="str">
        <f>IFERROR(DoNotChange[[#This Row],[LowBurden
Annual]], "Any fee will be at least a medium burden")</f>
        <v>Any fee will be at least a medium burden</v>
      </c>
      <c r="K271" s="93" t="str">
        <f>DoNotChange[[#This Row],[Community]]</f>
        <v xml:space="preserve">Red Devil  </v>
      </c>
      <c r="L271" s="102">
        <f>Table1422[[#This Row],[Monthly Fees]]</f>
        <v>0</v>
      </c>
      <c r="M271" s="93" t="str">
        <f>DoNotChange[[#This Row],[Community]]</f>
        <v xml:space="preserve">Red Devil  </v>
      </c>
      <c r="N271" s="102">
        <f>DoNotChange[[#This Row],[Monthly_Fees]]*12</f>
        <v>0</v>
      </c>
      <c r="O271" s="93" t="str">
        <f>DoNotChange[[#This Row],[Community]]</f>
        <v xml:space="preserve">Red Devil  </v>
      </c>
      <c r="P271" s="94" t="str">
        <f>Table1422[[#This Row],[Notes]]</f>
        <v>The water and sewer charges are unknown</v>
      </c>
      <c r="Q271" s="95"/>
      <c r="R271" s="93" t="str">
        <f>DoNotChange[[#This Row],[Community]]</f>
        <v xml:space="preserve">Red Devil  </v>
      </c>
      <c r="S271" s="85" t="e">
        <f>IF(DoNotChange[[#This Row],[Annual_Fees]]/DoNotChange[[#This Row],[IQ1_Average]]&gt;0, DoNotChange[[#This Row],[Annual_Fees]]/DoNotChange[[#This Row],[IQ1_Average]], "Do not know fees")</f>
        <v>#DIV/0!</v>
      </c>
      <c r="T271" s="93" t="str">
        <f>DoNotChange[[#This Row],[Community]]</f>
        <v xml:space="preserve">Red Devil  </v>
      </c>
      <c r="U271" s="85" t="e">
        <f>IF(DoNotChange[[#This Row],[Annual_Fees]]/DoNotChange[[#This Row],[IQ2_Average]]&gt;0, DoNotChange[[#This Row],[Annual_Fees]]/DoNotChange[[#This Row],[IQ2_Average]], "Do not know fees")</f>
        <v>#DIV/0!</v>
      </c>
      <c r="V271" s="93" t="str">
        <f>DoNotChange[[#This Row],[Community]]</f>
        <v xml:space="preserve">Red Devil  </v>
      </c>
      <c r="W271" s="85" t="e">
        <f>IF(DoNotChange[[#This Row],[Annual_Fees]]/DoNotChange[[#This Row],[IQ3_Average]]&gt;0,DoNotChange[[#This Row],[Annual_Fees]]/DoNotChange[[#This Row],[IQ3_Average]], "Do not know fees")</f>
        <v>#DIV/0!</v>
      </c>
      <c r="X271" s="93" t="str">
        <f>DoNotChange[[#This Row],[Community]]</f>
        <v xml:space="preserve">Red Devil  </v>
      </c>
      <c r="Y271" s="85" t="str">
        <f>IFERROR(AVERAGE(DoNotChange[[#This Row],[RI_IQ1]],DoNotChange[[#This Row],[RI_IQ2]],DoNotChange[[#This Row],[RI_IQ3]]),"ERROR")</f>
        <v>ERROR</v>
      </c>
      <c r="Z271" s="93" t="str">
        <f>DoNotChange[[#This Row],[Community]]</f>
        <v xml:space="preserve">Red Devil  </v>
      </c>
      <c r="AA271" s="84">
        <f>IF(DoNotChange[[#This Row],[SNAP_PercentagePoints]]&gt;20%,1, IF(DoNotChange[[#This Row],[SNAP_PercentagePoints]]&lt;=10%, 3, 2))</f>
        <v>3</v>
      </c>
      <c r="AB271" s="93" t="str">
        <f>DoNotChange[[#This Row],[Community]]</f>
        <v xml:space="preserve">Red Devil  </v>
      </c>
      <c r="AC271" s="84">
        <f>IF(DoNotChange[[#This Row],[Poverty_PercentagePoints]]&gt;20%,1, IF(DoNotChange[[#This Row],[Poverty_PercentagePoints]]&lt;=10%, 3, 2))</f>
        <v>3</v>
      </c>
      <c r="AD271" s="93" t="str">
        <f>DoNotChange[[#This Row],[Community]]</f>
        <v xml:space="preserve">Red Devil  </v>
      </c>
      <c r="AE271" s="84">
        <f>IF(DoNotChange[[#This Row],[FTE_PercentagePoints]]&lt;=30%,1, IF(DoNotChange[[#This Row],[FTE_PercentagePoints]]&gt;50%, 3, 2))</f>
        <v>1</v>
      </c>
      <c r="AF271" s="93" t="str">
        <f>DoNotChange[[#This Row],[Community]]</f>
        <v xml:space="preserve">Red Devil  </v>
      </c>
      <c r="AG271" s="86">
        <f>AVERAGE(DoNotChange[[#This Row],[SNAP_FCI]],DoNotChange[[#This Row],[Poverty_FCI]],DoNotChange[[#This Row],[FTE_FCI]])</f>
        <v>2.3333333333333335</v>
      </c>
      <c r="AH271" s="112"/>
      <c r="AI271" s="86">
        <f>IF(DoNotChange[[#This Row],[Village_FCI]]&gt;2.5, 0.24, IF(DoNotChange[[#This Row],[Village_FCI]]&lt;=1.5, 0.06, 0.15))</f>
        <v>0.15</v>
      </c>
      <c r="AJ271" s="86">
        <f>IF(DoNotChange[[#This Row],[Village_FCI]]&gt;2.5, 0.15, IF(DoNotChange[[#This Row],[Village_FCI]]&lt;=1.5, "FALSE", 0.06))</f>
        <v>0.06</v>
      </c>
      <c r="AK271" s="115" t="e">
        <f>(1/DoNotChange[[#This Row],[IQ1_Average]]+1/DoNotChange[[#This Row],[IQ2_Average]]+1/DoNotChange[[#This Row],[IQ3_Average]])</f>
        <v>#DIV/0!</v>
      </c>
      <c r="AL27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1" s="84" t="e">
        <f>ROUND(DoNotChange[[#This Row],[MediumBurden
Threshold_Calc]],1)</f>
        <v>#DIV/0!</v>
      </c>
      <c r="AN271" s="88" t="e">
        <f>(DoNotChange[[#This Row],[3RI_Calculation
Medium]]/DoNotChange[[#This Row],[Y = 1/IQ1+1/IQ2+1/IQ3]])/12</f>
        <v>#DIV/0!</v>
      </c>
      <c r="AO271" s="88" t="e">
        <f>DoNotChange[[#This Row],[MediumBurden
Threshold_Calc]]*12</f>
        <v>#DIV/0!</v>
      </c>
      <c r="AP271" s="137" t="e">
        <f>DoNotChange[[#This Row],[LowBurden
Annual]]/12</f>
        <v>#DIV/0!</v>
      </c>
      <c r="AQ271" s="88" t="e">
        <f>(DoNotChange[[#This Row],[3RI_Calculation
Low]]/DoNotChange[[#This Row],[Y = 1/IQ1+1/IQ2+1/IQ3]])</f>
        <v>#DIV/0!</v>
      </c>
      <c r="AR271" s="95"/>
      <c r="AS271" s="93" t="str">
        <f>Table1422[[#This Row],[Community]]</f>
        <v xml:space="preserve">Red Devil  </v>
      </c>
      <c r="AT271" s="87" t="e">
        <f>Table1422[[#This Row],[IQ1_Average]]</f>
        <v>#DIV/0!</v>
      </c>
      <c r="AU271" s="93" t="str">
        <f>DoNotChange[[#This Row],[Community]]</f>
        <v xml:space="preserve">Red Devil  </v>
      </c>
      <c r="AV271" s="96" t="e">
        <f>Table1422[[#This Row],[IQ2_Average]]</f>
        <v>#DIV/0!</v>
      </c>
      <c r="AW271" s="93" t="str">
        <f>DoNotChange[[#This Row],[Community]]</f>
        <v xml:space="preserve">Red Devil  </v>
      </c>
      <c r="AX271" s="97" t="e">
        <f>Table1422[[#This Row],[IQ3_Average]]</f>
        <v>#DIV/0!</v>
      </c>
      <c r="AY271" s="93" t="str">
        <f>DoNotChange[[#This Row],[Community]]</f>
        <v xml:space="preserve">Red Devil  </v>
      </c>
      <c r="AZ271" s="89">
        <f>Table1422[[#This Row],[SNAP_Average 
(Percentage Points)]]/100</f>
        <v>2.8600000000000004E-2</v>
      </c>
      <c r="BA271" s="98" t="str">
        <f>DoNotChange[[#This Row],[Community]]</f>
        <v xml:space="preserve">Red Devil  </v>
      </c>
      <c r="BB271" s="89">
        <f>Table1422[[#This Row],[Poverty_Average
(Percentage Points)]]/100</f>
        <v>0</v>
      </c>
      <c r="BC271" s="98" t="str">
        <f>DoNotChange[[#This Row],[Community]]</f>
        <v xml:space="preserve">Red Devil  </v>
      </c>
      <c r="BD271" s="89">
        <f>Table1422[[#This Row],[Full Time Employment_Average
(Percentage Points)]]/100</f>
        <v>0</v>
      </c>
    </row>
    <row r="272" spans="1:56" s="99" customFormat="1" x14ac:dyDescent="0.25">
      <c r="A272" s="93" t="str">
        <f>DoNotChange[[#This Row],[Community]]</f>
        <v xml:space="preserve">Red Dog Mine  </v>
      </c>
      <c r="B27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2" s="93" t="str">
        <f>DoNotChange[[#This Row],[Community]]</f>
        <v xml:space="preserve">Red Dog Mine  </v>
      </c>
      <c r="D272" s="109" t="str">
        <f>IFERROR(DoNotChange[[#This Row],[Medium Burden Threshold]],"Cannot Calculate")</f>
        <v>Cannot Calculate</v>
      </c>
      <c r="E272" s="118" t="str">
        <f>DoNotChange[[#This Row],[Community]]</f>
        <v xml:space="preserve">Red Dog Mine  </v>
      </c>
      <c r="F272" s="109" t="str">
        <f>IFERROR(DoNotChange[[#This Row],[MediumBurden
Annual]], "Cannot Calculate")</f>
        <v>Cannot Calculate</v>
      </c>
      <c r="G272" s="93" t="str">
        <f>DoNotChange[[#This Row],[Community]]</f>
        <v xml:space="preserve">Red Dog Mine  </v>
      </c>
      <c r="H272" s="140" t="str">
        <f>IFERROR(DoNotChange[[#This Row],[LowBurden
Threshold]],"Any fee will be at least a medium burden")</f>
        <v>Any fee will be at least a medium burden</v>
      </c>
      <c r="I272" s="118" t="str">
        <f>DoNotChange[[#This Row],[Community]]</f>
        <v xml:space="preserve">Red Dog Mine  </v>
      </c>
      <c r="J272" s="109" t="str">
        <f>IFERROR(DoNotChange[[#This Row],[LowBurden
Annual]], "Any fee will be at least a medium burden")</f>
        <v>Any fee will be at least a medium burden</v>
      </c>
      <c r="K272" s="93" t="str">
        <f>DoNotChange[[#This Row],[Community]]</f>
        <v xml:space="preserve">Red Dog Mine  </v>
      </c>
      <c r="L272" s="102">
        <f>Table1422[[#This Row],[Monthly Fees]]</f>
        <v>0</v>
      </c>
      <c r="M272" s="93" t="str">
        <f>DoNotChange[[#This Row],[Community]]</f>
        <v xml:space="preserve">Red Dog Mine  </v>
      </c>
      <c r="N272" s="102">
        <f>DoNotChange[[#This Row],[Monthly_Fees]]*12</f>
        <v>0</v>
      </c>
      <c r="O272" s="93" t="str">
        <f>DoNotChange[[#This Row],[Community]]</f>
        <v xml:space="preserve">Red Dog Mine  </v>
      </c>
      <c r="P272" s="94" t="str">
        <f>Table1422[[#This Row],[Notes]]</f>
        <v>The water and sewer charges are unknown</v>
      </c>
      <c r="Q272" s="95"/>
      <c r="R272" s="93" t="str">
        <f>DoNotChange[[#This Row],[Community]]</f>
        <v xml:space="preserve">Red Dog Mine  </v>
      </c>
      <c r="S272" s="85" t="e">
        <f>IF(DoNotChange[[#This Row],[Annual_Fees]]/DoNotChange[[#This Row],[IQ1_Average]]&gt;0, DoNotChange[[#This Row],[Annual_Fees]]/DoNotChange[[#This Row],[IQ1_Average]], "Do not know fees")</f>
        <v>#DIV/0!</v>
      </c>
      <c r="T272" s="93" t="str">
        <f>DoNotChange[[#This Row],[Community]]</f>
        <v xml:space="preserve">Red Dog Mine  </v>
      </c>
      <c r="U272" s="85" t="e">
        <f>IF(DoNotChange[[#This Row],[Annual_Fees]]/DoNotChange[[#This Row],[IQ2_Average]]&gt;0, DoNotChange[[#This Row],[Annual_Fees]]/DoNotChange[[#This Row],[IQ2_Average]], "Do not know fees")</f>
        <v>#DIV/0!</v>
      </c>
      <c r="V272" s="93" t="str">
        <f>DoNotChange[[#This Row],[Community]]</f>
        <v xml:space="preserve">Red Dog Mine  </v>
      </c>
      <c r="W272" s="85" t="e">
        <f>IF(DoNotChange[[#This Row],[Annual_Fees]]/DoNotChange[[#This Row],[IQ3_Average]]&gt;0,DoNotChange[[#This Row],[Annual_Fees]]/DoNotChange[[#This Row],[IQ3_Average]], "Do not know fees")</f>
        <v>#DIV/0!</v>
      </c>
      <c r="X272" s="93" t="str">
        <f>DoNotChange[[#This Row],[Community]]</f>
        <v xml:space="preserve">Red Dog Mine  </v>
      </c>
      <c r="Y272" s="85" t="str">
        <f>IFERROR(AVERAGE(DoNotChange[[#This Row],[RI_IQ1]],DoNotChange[[#This Row],[RI_IQ2]],DoNotChange[[#This Row],[RI_IQ3]]),"ERROR")</f>
        <v>ERROR</v>
      </c>
      <c r="Z272" s="93" t="str">
        <f>DoNotChange[[#This Row],[Community]]</f>
        <v xml:space="preserve">Red Dog Mine  </v>
      </c>
      <c r="AA272" s="84" t="e">
        <f>IF(DoNotChange[[#This Row],[SNAP_PercentagePoints]]&gt;20%,1, IF(DoNotChange[[#This Row],[SNAP_PercentagePoints]]&lt;=10%, 3, 2))</f>
        <v>#DIV/0!</v>
      </c>
      <c r="AB272" s="93" t="str">
        <f>DoNotChange[[#This Row],[Community]]</f>
        <v xml:space="preserve">Red Dog Mine  </v>
      </c>
      <c r="AC272" s="84" t="e">
        <f>IF(DoNotChange[[#This Row],[Poverty_PercentagePoints]]&gt;20%,1, IF(DoNotChange[[#This Row],[Poverty_PercentagePoints]]&lt;=10%, 3, 2))</f>
        <v>#DIV/0!</v>
      </c>
      <c r="AD272" s="93" t="str">
        <f>DoNotChange[[#This Row],[Community]]</f>
        <v xml:space="preserve">Red Dog Mine  </v>
      </c>
      <c r="AE272" s="84">
        <f>IF(DoNotChange[[#This Row],[FTE_PercentagePoints]]&lt;=30%,1, IF(DoNotChange[[#This Row],[FTE_PercentagePoints]]&gt;50%, 3, 2))</f>
        <v>3</v>
      </c>
      <c r="AF272" s="93" t="str">
        <f>DoNotChange[[#This Row],[Community]]</f>
        <v xml:space="preserve">Red Dog Mine  </v>
      </c>
      <c r="AG272" s="86" t="e">
        <f>AVERAGE(DoNotChange[[#This Row],[SNAP_FCI]],DoNotChange[[#This Row],[Poverty_FCI]],DoNotChange[[#This Row],[FTE_FCI]])</f>
        <v>#DIV/0!</v>
      </c>
      <c r="AH272" s="112"/>
      <c r="AI272" s="86" t="e">
        <f>IF(DoNotChange[[#This Row],[Village_FCI]]&gt;2.5, 0.24, IF(DoNotChange[[#This Row],[Village_FCI]]&lt;=1.5, 0.06, 0.15))</f>
        <v>#DIV/0!</v>
      </c>
      <c r="AJ272" s="86" t="e">
        <f>IF(DoNotChange[[#This Row],[Village_FCI]]&gt;2.5, 0.15, IF(DoNotChange[[#This Row],[Village_FCI]]&lt;=1.5, "FALSE", 0.06))</f>
        <v>#DIV/0!</v>
      </c>
      <c r="AK272" s="115" t="e">
        <f>(1/DoNotChange[[#This Row],[IQ1_Average]]+1/DoNotChange[[#This Row],[IQ2_Average]]+1/DoNotChange[[#This Row],[IQ3_Average]])</f>
        <v>#DIV/0!</v>
      </c>
      <c r="AL272"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72" s="84" t="e">
        <f>ROUND(DoNotChange[[#This Row],[MediumBurden
Threshold_Calc]],1)</f>
        <v>#DIV/0!</v>
      </c>
      <c r="AN272" s="88" t="e">
        <f>(DoNotChange[[#This Row],[3RI_Calculation
Medium]]/DoNotChange[[#This Row],[Y = 1/IQ1+1/IQ2+1/IQ3]])/12</f>
        <v>#DIV/0!</v>
      </c>
      <c r="AO272" s="88" t="e">
        <f>DoNotChange[[#This Row],[MediumBurden
Threshold_Calc]]*12</f>
        <v>#DIV/0!</v>
      </c>
      <c r="AP272" s="137" t="e">
        <f>DoNotChange[[#This Row],[LowBurden
Annual]]/12</f>
        <v>#DIV/0!</v>
      </c>
      <c r="AQ272" s="88" t="e">
        <f>(DoNotChange[[#This Row],[3RI_Calculation
Low]]/DoNotChange[[#This Row],[Y = 1/IQ1+1/IQ2+1/IQ3]])</f>
        <v>#DIV/0!</v>
      </c>
      <c r="AR272" s="95"/>
      <c r="AS272" s="93" t="str">
        <f>Table1422[[#This Row],[Community]]</f>
        <v xml:space="preserve">Red Dog Mine  </v>
      </c>
      <c r="AT272" s="87" t="e">
        <f>Table1422[[#This Row],[IQ1_Average]]</f>
        <v>#DIV/0!</v>
      </c>
      <c r="AU272" s="93" t="str">
        <f>DoNotChange[[#This Row],[Community]]</f>
        <v xml:space="preserve">Red Dog Mine  </v>
      </c>
      <c r="AV272" s="96" t="e">
        <f>Table1422[[#This Row],[IQ2_Average]]</f>
        <v>#DIV/0!</v>
      </c>
      <c r="AW272" s="93" t="str">
        <f>DoNotChange[[#This Row],[Community]]</f>
        <v xml:space="preserve">Red Dog Mine  </v>
      </c>
      <c r="AX272" s="97" t="e">
        <f>Table1422[[#This Row],[IQ3_Average]]</f>
        <v>#DIV/0!</v>
      </c>
      <c r="AY272" s="93" t="str">
        <f>DoNotChange[[#This Row],[Community]]</f>
        <v xml:space="preserve">Red Dog Mine  </v>
      </c>
      <c r="AZ272" s="89" t="e">
        <f>Table1422[[#This Row],[SNAP_Average 
(Percentage Points)]]/100</f>
        <v>#DIV/0!</v>
      </c>
      <c r="BA272" s="98" t="str">
        <f>DoNotChange[[#This Row],[Community]]</f>
        <v xml:space="preserve">Red Dog Mine  </v>
      </c>
      <c r="BB272" s="89" t="e">
        <f>Table1422[[#This Row],[Poverty_Average
(Percentage Points)]]/100</f>
        <v>#DIV/0!</v>
      </c>
      <c r="BC272" s="98" t="str">
        <f>DoNotChange[[#This Row],[Community]]</f>
        <v xml:space="preserve">Red Dog Mine  </v>
      </c>
      <c r="BD272" s="89">
        <f>Table1422[[#This Row],[Full Time Employment_Average
(Percentage Points)]]/100</f>
        <v>0.7390000000000001</v>
      </c>
    </row>
    <row r="273" spans="1:56" s="99" customFormat="1" x14ac:dyDescent="0.25">
      <c r="A273" s="93" t="str">
        <f>DoNotChange[[#This Row],[Community]]</f>
        <v xml:space="preserve">Ridgeway  </v>
      </c>
      <c r="B27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3" s="93" t="str">
        <f>DoNotChange[[#This Row],[Community]]</f>
        <v xml:space="preserve">Ridgeway  </v>
      </c>
      <c r="D273" s="109">
        <f>IFERROR(DoNotChange[[#This Row],[Medium Burden Threshold]],"Cannot Calculate")</f>
        <v>395.7</v>
      </c>
      <c r="E273" s="118" t="str">
        <f>DoNotChange[[#This Row],[Community]]</f>
        <v xml:space="preserve">Ridgeway  </v>
      </c>
      <c r="F273" s="109">
        <f>IFERROR(DoNotChange[[#This Row],[MediumBurden
Annual]], "Cannot Calculate")</f>
        <v>4748.0440112298229</v>
      </c>
      <c r="G273" s="93" t="str">
        <f>DoNotChange[[#This Row],[Community]]</f>
        <v xml:space="preserve">Ridgeway  </v>
      </c>
      <c r="H273" s="140">
        <f>IFERROR(DoNotChange[[#This Row],[LowBurden
Threshold]],"Any fee will be at least a medium burden")</f>
        <v>247.29395891821994</v>
      </c>
      <c r="I273" s="118" t="str">
        <f>DoNotChange[[#This Row],[Community]]</f>
        <v xml:space="preserve">Ridgeway  </v>
      </c>
      <c r="J273" s="109">
        <f>IFERROR(DoNotChange[[#This Row],[LowBurden
Annual]], "Any fee will be at least a medium burden")</f>
        <v>2967.5275070186394</v>
      </c>
      <c r="K273" s="93" t="str">
        <f>DoNotChange[[#This Row],[Community]]</f>
        <v xml:space="preserve">Ridgeway  </v>
      </c>
      <c r="L273" s="102">
        <f>Table1422[[#This Row],[Monthly Fees]]</f>
        <v>0</v>
      </c>
      <c r="M273" s="93" t="str">
        <f>DoNotChange[[#This Row],[Community]]</f>
        <v xml:space="preserve">Ridgeway  </v>
      </c>
      <c r="N273" s="102">
        <f>DoNotChange[[#This Row],[Monthly_Fees]]*12</f>
        <v>0</v>
      </c>
      <c r="O273" s="93" t="str">
        <f>DoNotChange[[#This Row],[Community]]</f>
        <v xml:space="preserve">Ridgeway  </v>
      </c>
      <c r="P273" s="94" t="str">
        <f>Table1422[[#This Row],[Notes]]</f>
        <v>The water and sewer charges are unknown</v>
      </c>
      <c r="Q273" s="95"/>
      <c r="R273" s="93" t="str">
        <f>DoNotChange[[#This Row],[Community]]</f>
        <v xml:space="preserve">Ridgeway  </v>
      </c>
      <c r="S273" s="85" t="str">
        <f>IF(DoNotChange[[#This Row],[Annual_Fees]]/DoNotChange[[#This Row],[IQ1_Average]]&gt;0, DoNotChange[[#This Row],[Annual_Fees]]/DoNotChange[[#This Row],[IQ1_Average]], "Do not know fees")</f>
        <v>Do not know fees</v>
      </c>
      <c r="T273" s="93" t="str">
        <f>DoNotChange[[#This Row],[Community]]</f>
        <v xml:space="preserve">Ridgeway  </v>
      </c>
      <c r="U273" s="85" t="str">
        <f>IF(DoNotChange[[#This Row],[Annual_Fees]]/DoNotChange[[#This Row],[IQ2_Average]]&gt;0, DoNotChange[[#This Row],[Annual_Fees]]/DoNotChange[[#This Row],[IQ2_Average]], "Do not know fees")</f>
        <v>Do not know fees</v>
      </c>
      <c r="V273" s="93" t="str">
        <f>DoNotChange[[#This Row],[Community]]</f>
        <v xml:space="preserve">Ridgeway  </v>
      </c>
      <c r="W273" s="85" t="str">
        <f>IF(DoNotChange[[#This Row],[Annual_Fees]]/DoNotChange[[#This Row],[IQ3_Average]]&gt;0,DoNotChange[[#This Row],[Annual_Fees]]/DoNotChange[[#This Row],[IQ3_Average]], "Do not know fees")</f>
        <v>Do not know fees</v>
      </c>
      <c r="X273" s="93" t="str">
        <f>DoNotChange[[#This Row],[Community]]</f>
        <v xml:space="preserve">Ridgeway  </v>
      </c>
      <c r="Y273" s="85" t="str">
        <f>IFERROR(AVERAGE(DoNotChange[[#This Row],[RI_IQ1]],DoNotChange[[#This Row],[RI_IQ2]],DoNotChange[[#This Row],[RI_IQ3]]),"ERROR")</f>
        <v>ERROR</v>
      </c>
      <c r="Z273" s="93" t="str">
        <f>DoNotChange[[#This Row],[Community]]</f>
        <v xml:space="preserve">Ridgeway  </v>
      </c>
      <c r="AA273" s="84">
        <f>IF(DoNotChange[[#This Row],[SNAP_PercentagePoints]]&gt;20%,1, IF(DoNotChange[[#This Row],[SNAP_PercentagePoints]]&lt;=10%, 3, 2))</f>
        <v>3</v>
      </c>
      <c r="AB273" s="93" t="str">
        <f>DoNotChange[[#This Row],[Community]]</f>
        <v xml:space="preserve">Ridgeway  </v>
      </c>
      <c r="AC273" s="84">
        <f>IF(DoNotChange[[#This Row],[Poverty_PercentagePoints]]&gt;20%,1, IF(DoNotChange[[#This Row],[Poverty_PercentagePoints]]&lt;=10%, 3, 2))</f>
        <v>3</v>
      </c>
      <c r="AD273" s="93" t="str">
        <f>DoNotChange[[#This Row],[Community]]</f>
        <v xml:space="preserve">Ridgeway  </v>
      </c>
      <c r="AE273" s="84">
        <f>IF(DoNotChange[[#This Row],[FTE_PercentagePoints]]&lt;=30%,1, IF(DoNotChange[[#This Row],[FTE_PercentagePoints]]&gt;50%, 3, 2))</f>
        <v>3</v>
      </c>
      <c r="AF273" s="93" t="str">
        <f>DoNotChange[[#This Row],[Community]]</f>
        <v xml:space="preserve">Ridgeway  </v>
      </c>
      <c r="AG273" s="86">
        <f>AVERAGE(DoNotChange[[#This Row],[SNAP_FCI]],DoNotChange[[#This Row],[Poverty_FCI]],DoNotChange[[#This Row],[FTE_FCI]])</f>
        <v>3</v>
      </c>
      <c r="AH273" s="112"/>
      <c r="AI273" s="86">
        <f>IF(DoNotChange[[#This Row],[Village_FCI]]&gt;2.5, 0.24, IF(DoNotChange[[#This Row],[Village_FCI]]&lt;=1.5, 0.06, 0.15))</f>
        <v>0.24</v>
      </c>
      <c r="AJ273" s="86">
        <f>IF(DoNotChange[[#This Row],[Village_FCI]]&gt;2.5, 0.15, IF(DoNotChange[[#This Row],[Village_FCI]]&lt;=1.5, "FALSE", 0.06))</f>
        <v>0.15</v>
      </c>
      <c r="AK273" s="115">
        <f>(1/DoNotChange[[#This Row],[IQ1_Average]]+1/DoNotChange[[#This Row],[IQ2_Average]]+1/DoNotChange[[#This Row],[IQ3_Average]])</f>
        <v>5.0547130446214203E-5</v>
      </c>
      <c r="AL27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73" s="84">
        <f>ROUND(DoNotChange[[#This Row],[MediumBurden
Threshold_Calc]],1)</f>
        <v>395.7</v>
      </c>
      <c r="AN273" s="88">
        <f>(DoNotChange[[#This Row],[3RI_Calculation
Medium]]/DoNotChange[[#This Row],[Y = 1/IQ1+1/IQ2+1/IQ3]])/12</f>
        <v>395.67033426915191</v>
      </c>
      <c r="AO273" s="88">
        <f>DoNotChange[[#This Row],[MediumBurden
Threshold_Calc]]*12</f>
        <v>4748.0440112298229</v>
      </c>
      <c r="AP273" s="137">
        <f>DoNotChange[[#This Row],[LowBurden
Annual]]/12</f>
        <v>247.29395891821994</v>
      </c>
      <c r="AQ273" s="88">
        <f>(DoNotChange[[#This Row],[3RI_Calculation
Low]]/DoNotChange[[#This Row],[Y = 1/IQ1+1/IQ2+1/IQ3]])</f>
        <v>2967.5275070186394</v>
      </c>
      <c r="AR273" s="95"/>
      <c r="AS273" s="93" t="str">
        <f>Table1422[[#This Row],[Community]]</f>
        <v xml:space="preserve">Ridgeway  </v>
      </c>
      <c r="AT273" s="87">
        <f>Table1422[[#This Row],[IQ1_Average]]</f>
        <v>34326.6</v>
      </c>
      <c r="AU273" s="93" t="str">
        <f>DoNotChange[[#This Row],[Community]]</f>
        <v xml:space="preserve">Ridgeway  </v>
      </c>
      <c r="AV273" s="96">
        <f>Table1422[[#This Row],[IQ2_Average]]</f>
        <v>80281.8</v>
      </c>
      <c r="AW273" s="93" t="str">
        <f>DoNotChange[[#This Row],[Community]]</f>
        <v xml:space="preserve">Ridgeway  </v>
      </c>
      <c r="AX273" s="97">
        <f>Table1422[[#This Row],[IQ3_Average]]</f>
        <v>111618.6</v>
      </c>
      <c r="AY273" s="93" t="str">
        <f>DoNotChange[[#This Row],[Community]]</f>
        <v xml:space="preserve">Ridgeway  </v>
      </c>
      <c r="AZ273" s="89">
        <f>Table1422[[#This Row],[SNAP_Average 
(Percentage Points)]]/100</f>
        <v>6.8599999999999994E-2</v>
      </c>
      <c r="BA273" s="98" t="str">
        <f>DoNotChange[[#This Row],[Community]]</f>
        <v xml:space="preserve">Ridgeway  </v>
      </c>
      <c r="BB273" s="89">
        <f>Table1422[[#This Row],[Poverty_Average
(Percentage Points)]]/100</f>
        <v>6.9199999999999998E-2</v>
      </c>
      <c r="BC273" s="98" t="str">
        <f>DoNotChange[[#This Row],[Community]]</f>
        <v xml:space="preserve">Ridgeway  </v>
      </c>
      <c r="BD273" s="89">
        <f>Table1422[[#This Row],[Full Time Employment_Average
(Percentage Points)]]/100</f>
        <v>0.55700000000000005</v>
      </c>
    </row>
    <row r="274" spans="1:56" s="99" customFormat="1" x14ac:dyDescent="0.25">
      <c r="A274" s="93" t="str">
        <f>DoNotChange[[#This Row],[Community]]</f>
        <v xml:space="preserve">Ruby </v>
      </c>
      <c r="B27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4" s="93" t="str">
        <f>DoNotChange[[#This Row],[Community]]</f>
        <v xml:space="preserve">Ruby </v>
      </c>
      <c r="D274" s="109">
        <f>IFERROR(DoNotChange[[#This Row],[Medium Burden Threshold]],"Cannot Calculate")</f>
        <v>42.6</v>
      </c>
      <c r="E274" s="118" t="str">
        <f>DoNotChange[[#This Row],[Community]]</f>
        <v xml:space="preserve">Ruby </v>
      </c>
      <c r="F274" s="109">
        <f>IFERROR(DoNotChange[[#This Row],[MediumBurden
Annual]], "Cannot Calculate")</f>
        <v>510.89507740812189</v>
      </c>
      <c r="G274" s="93" t="str">
        <f>DoNotChange[[#This Row],[Community]]</f>
        <v xml:space="preserve">Ruby </v>
      </c>
      <c r="H274" s="140" t="str">
        <f>IFERROR(DoNotChange[[#This Row],[LowBurden
Threshold]],"Any fee will be at least a medium burden")</f>
        <v>Any fee will be at least a medium burden</v>
      </c>
      <c r="I274" s="118" t="str">
        <f>DoNotChange[[#This Row],[Community]]</f>
        <v xml:space="preserve">Ruby </v>
      </c>
      <c r="J274" s="109" t="str">
        <f>IFERROR(DoNotChange[[#This Row],[LowBurden
Annual]], "Any fee will be at least a medium burden")</f>
        <v>Any fee will be at least a medium burden</v>
      </c>
      <c r="K274" s="93" t="str">
        <f>DoNotChange[[#This Row],[Community]]</f>
        <v xml:space="preserve">Ruby </v>
      </c>
      <c r="L274" s="102">
        <f>Table1422[[#This Row],[Monthly Fees]]</f>
        <v>0</v>
      </c>
      <c r="M274" s="93" t="str">
        <f>DoNotChange[[#This Row],[Community]]</f>
        <v xml:space="preserve">Ruby </v>
      </c>
      <c r="N274" s="102">
        <f>DoNotChange[[#This Row],[Monthly_Fees]]*12</f>
        <v>0</v>
      </c>
      <c r="O274" s="93" t="str">
        <f>DoNotChange[[#This Row],[Community]]</f>
        <v xml:space="preserve">Ruby </v>
      </c>
      <c r="P274" s="94" t="str">
        <f>Table1422[[#This Row],[Notes]]</f>
        <v>The water and sewer charges are unknown</v>
      </c>
      <c r="Q274" s="95"/>
      <c r="R274" s="93" t="str">
        <f>DoNotChange[[#This Row],[Community]]</f>
        <v xml:space="preserve">Ruby </v>
      </c>
      <c r="S274" s="85" t="str">
        <f>IF(DoNotChange[[#This Row],[Annual_Fees]]/DoNotChange[[#This Row],[IQ1_Average]]&gt;0, DoNotChange[[#This Row],[Annual_Fees]]/DoNotChange[[#This Row],[IQ1_Average]], "Do not know fees")</f>
        <v>Do not know fees</v>
      </c>
      <c r="T274" s="93" t="str">
        <f>DoNotChange[[#This Row],[Community]]</f>
        <v xml:space="preserve">Ruby </v>
      </c>
      <c r="U274" s="85" t="str">
        <f>IF(DoNotChange[[#This Row],[Annual_Fees]]/DoNotChange[[#This Row],[IQ2_Average]]&gt;0, DoNotChange[[#This Row],[Annual_Fees]]/DoNotChange[[#This Row],[IQ2_Average]], "Do not know fees")</f>
        <v>Do not know fees</v>
      </c>
      <c r="V274" s="93" t="str">
        <f>DoNotChange[[#This Row],[Community]]</f>
        <v xml:space="preserve">Ruby </v>
      </c>
      <c r="W274" s="85" t="str">
        <f>IF(DoNotChange[[#This Row],[Annual_Fees]]/DoNotChange[[#This Row],[IQ3_Average]]&gt;0,DoNotChange[[#This Row],[Annual_Fees]]/DoNotChange[[#This Row],[IQ3_Average]], "Do not know fees")</f>
        <v>Do not know fees</v>
      </c>
      <c r="X274" s="93" t="str">
        <f>DoNotChange[[#This Row],[Community]]</f>
        <v xml:space="preserve">Ruby </v>
      </c>
      <c r="Y274" s="85" t="str">
        <f>IFERROR(AVERAGE(DoNotChange[[#This Row],[RI_IQ1]],DoNotChange[[#This Row],[RI_IQ2]],DoNotChange[[#This Row],[RI_IQ3]]),"ERROR")</f>
        <v>ERROR</v>
      </c>
      <c r="Z274" s="93" t="str">
        <f>DoNotChange[[#This Row],[Community]]</f>
        <v xml:space="preserve">Ruby </v>
      </c>
      <c r="AA274" s="84">
        <f>IF(DoNotChange[[#This Row],[SNAP_PercentagePoints]]&gt;20%,1, IF(DoNotChange[[#This Row],[SNAP_PercentagePoints]]&lt;=10%, 3, 2))</f>
        <v>1</v>
      </c>
      <c r="AB274" s="93" t="str">
        <f>DoNotChange[[#This Row],[Community]]</f>
        <v xml:space="preserve">Ruby </v>
      </c>
      <c r="AC274" s="84">
        <f>IF(DoNotChange[[#This Row],[Poverty_PercentagePoints]]&gt;20%,1, IF(DoNotChange[[#This Row],[Poverty_PercentagePoints]]&lt;=10%, 3, 2))</f>
        <v>2</v>
      </c>
      <c r="AD274" s="93" t="str">
        <f>DoNotChange[[#This Row],[Community]]</f>
        <v xml:space="preserve">Ruby </v>
      </c>
      <c r="AE274" s="84">
        <f>IF(DoNotChange[[#This Row],[FTE_PercentagePoints]]&lt;=30%,1, IF(DoNotChange[[#This Row],[FTE_PercentagePoints]]&gt;50%, 3, 2))</f>
        <v>1</v>
      </c>
      <c r="AF274" s="93" t="str">
        <f>DoNotChange[[#This Row],[Community]]</f>
        <v xml:space="preserve">Ruby </v>
      </c>
      <c r="AG274" s="86">
        <f>AVERAGE(DoNotChange[[#This Row],[SNAP_FCI]],DoNotChange[[#This Row],[Poverty_FCI]],DoNotChange[[#This Row],[FTE_FCI]])</f>
        <v>1.3333333333333333</v>
      </c>
      <c r="AH274" s="112"/>
      <c r="AI274" s="86">
        <f>IF(DoNotChange[[#This Row],[Village_FCI]]&gt;2.5, 0.24, IF(DoNotChange[[#This Row],[Village_FCI]]&lt;=1.5, 0.06, 0.15))</f>
        <v>0.06</v>
      </c>
      <c r="AJ274" s="86" t="str">
        <f>IF(DoNotChange[[#This Row],[Village_FCI]]&gt;2.5, 0.15, IF(DoNotChange[[#This Row],[Village_FCI]]&lt;=1.5, "FALSE", 0.06))</f>
        <v>FALSE</v>
      </c>
      <c r="AK274" s="115">
        <f>(1/DoNotChange[[#This Row],[IQ1_Average]]+1/DoNotChange[[#This Row],[IQ2_Average]]+1/DoNotChange[[#This Row],[IQ3_Average]])</f>
        <v>1.1744094365597063E-4</v>
      </c>
      <c r="AL27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4" s="84">
        <f>ROUND(DoNotChange[[#This Row],[MediumBurden
Threshold_Calc]],1)</f>
        <v>42.6</v>
      </c>
      <c r="AN274" s="88">
        <f>(DoNotChange[[#This Row],[3RI_Calculation
Medium]]/DoNotChange[[#This Row],[Y = 1/IQ1+1/IQ2+1/IQ3]])/12</f>
        <v>42.574589784010158</v>
      </c>
      <c r="AO274" s="88">
        <f>DoNotChange[[#This Row],[MediumBurden
Threshold_Calc]]*12</f>
        <v>510.89507740812189</v>
      </c>
      <c r="AP274" s="137" t="e">
        <f>DoNotChange[[#This Row],[LowBurden
Annual]]/12</f>
        <v>#VALUE!</v>
      </c>
      <c r="AQ274" s="88" t="e">
        <f>(DoNotChange[[#This Row],[3RI_Calculation
Low]]/DoNotChange[[#This Row],[Y = 1/IQ1+1/IQ2+1/IQ3]])</f>
        <v>#VALUE!</v>
      </c>
      <c r="AR274" s="95"/>
      <c r="AS274" s="93" t="str">
        <f>Table1422[[#This Row],[Community]]</f>
        <v xml:space="preserve">Ruby </v>
      </c>
      <c r="AT274" s="87">
        <f>Table1422[[#This Row],[IQ1_Average]]</f>
        <v>16725</v>
      </c>
      <c r="AU274" s="93" t="str">
        <f>DoNotChange[[#This Row],[Community]]</f>
        <v xml:space="preserve">Ruby </v>
      </c>
      <c r="AV274" s="96">
        <f>Table1422[[#This Row],[IQ2_Average]]</f>
        <v>27914.2</v>
      </c>
      <c r="AW274" s="93" t="str">
        <f>DoNotChange[[#This Row],[Community]]</f>
        <v xml:space="preserve">Ruby </v>
      </c>
      <c r="AX274" s="97">
        <f>Table1422[[#This Row],[IQ3_Average]]</f>
        <v>45816.6</v>
      </c>
      <c r="AY274" s="93" t="str">
        <f>DoNotChange[[#This Row],[Community]]</f>
        <v xml:space="preserve">Ruby </v>
      </c>
      <c r="AZ274" s="89">
        <f>Table1422[[#This Row],[SNAP_Average 
(Percentage Points)]]/100</f>
        <v>0.21339999999999995</v>
      </c>
      <c r="BA274" s="98" t="str">
        <f>DoNotChange[[#This Row],[Community]]</f>
        <v xml:space="preserve">Ruby </v>
      </c>
      <c r="BB274" s="89">
        <f>Table1422[[#This Row],[Poverty_Average
(Percentage Points)]]/100</f>
        <v>0.1552</v>
      </c>
      <c r="BC274" s="98" t="str">
        <f>DoNotChange[[#This Row],[Community]]</f>
        <v xml:space="preserve">Ruby </v>
      </c>
      <c r="BD274" s="89">
        <f>Table1422[[#This Row],[Full Time Employment_Average
(Percentage Points)]]/100</f>
        <v>0.24340000000000003</v>
      </c>
    </row>
    <row r="275" spans="1:56" s="99" customFormat="1" x14ac:dyDescent="0.25">
      <c r="A275" s="93" t="str">
        <f>DoNotChange[[#This Row],[Community]]</f>
        <v xml:space="preserve">Russian Mission </v>
      </c>
      <c r="B27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75" s="93" t="str">
        <f>DoNotChange[[#This Row],[Community]]</f>
        <v xml:space="preserve">Russian Mission </v>
      </c>
      <c r="D275" s="109">
        <f>IFERROR(DoNotChange[[#This Row],[Medium Burden Threshold]],"Cannot Calculate")</f>
        <v>55.4</v>
      </c>
      <c r="E275" s="118" t="str">
        <f>DoNotChange[[#This Row],[Community]]</f>
        <v xml:space="preserve">Russian Mission </v>
      </c>
      <c r="F275" s="109">
        <f>IFERROR(DoNotChange[[#This Row],[MediumBurden
Annual]], "Cannot Calculate")</f>
        <v>664.31802530234631</v>
      </c>
      <c r="G275" s="93" t="str">
        <f>DoNotChange[[#This Row],[Community]]</f>
        <v xml:space="preserve">Russian Mission </v>
      </c>
      <c r="H275" s="140" t="str">
        <f>IFERROR(DoNotChange[[#This Row],[LowBurden
Threshold]],"Any fee will be at least a medium burden")</f>
        <v>Any fee will be at least a medium burden</v>
      </c>
      <c r="I275" s="118" t="str">
        <f>DoNotChange[[#This Row],[Community]]</f>
        <v xml:space="preserve">Russian Mission </v>
      </c>
      <c r="J275" s="109" t="str">
        <f>IFERROR(DoNotChange[[#This Row],[LowBurden
Annual]], "Any fee will be at least a medium burden")</f>
        <v>Any fee will be at least a medium burden</v>
      </c>
      <c r="K275" s="93" t="str">
        <f>DoNotChange[[#This Row],[Community]]</f>
        <v xml:space="preserve">Russian Mission </v>
      </c>
      <c r="L275" s="102">
        <f>Table1422[[#This Row],[Monthly Fees]]</f>
        <v>60</v>
      </c>
      <c r="M275" s="93" t="str">
        <f>DoNotChange[[#This Row],[Community]]</f>
        <v xml:space="preserve">Russian Mission </v>
      </c>
      <c r="N275" s="102">
        <f>DoNotChange[[#This Row],[Monthly_Fees]]*12</f>
        <v>720</v>
      </c>
      <c r="O275" s="93" t="str">
        <f>DoNotChange[[#This Row],[Community]]</f>
        <v xml:space="preserve">Russian Mission </v>
      </c>
      <c r="P275" s="94" t="str">
        <f>Table1422[[#This Row],[Notes]]</f>
        <v xml:space="preserve">This is the reported user fee for this community for combined water and sewer.   </v>
      </c>
      <c r="Q275" s="95"/>
      <c r="R275" s="93" t="str">
        <f>DoNotChange[[#This Row],[Community]]</f>
        <v xml:space="preserve">Russian Mission </v>
      </c>
      <c r="S275" s="85">
        <f>IF(DoNotChange[[#This Row],[Annual_Fees]]/DoNotChange[[#This Row],[IQ1_Average]]&gt;0, DoNotChange[[#This Row],[Annual_Fees]]/DoNotChange[[#This Row],[IQ1_Average]], "Do not know fees")</f>
        <v>3.2558265729712127E-2</v>
      </c>
      <c r="T275" s="93" t="str">
        <f>DoNotChange[[#This Row],[Community]]</f>
        <v xml:space="preserve">Russian Mission </v>
      </c>
      <c r="U275" s="85">
        <f>IF(DoNotChange[[#This Row],[Annual_Fees]]/DoNotChange[[#This Row],[IQ2_Average]]&gt;0, DoNotChange[[#This Row],[Annual_Fees]]/DoNotChange[[#This Row],[IQ2_Average]], "Do not know fees")</f>
        <v>1.9312165054637336E-2</v>
      </c>
      <c r="V275" s="93" t="str">
        <f>DoNotChange[[#This Row],[Community]]</f>
        <v xml:space="preserve">Russian Mission </v>
      </c>
      <c r="W275" s="85">
        <f>IF(DoNotChange[[#This Row],[Annual_Fees]]/DoNotChange[[#This Row],[IQ3_Average]]&gt;0,DoNotChange[[#This Row],[Annual_Fees]]/DoNotChange[[#This Row],[IQ3_Average]], "Do not know fees")</f>
        <v>1.3158664249371307E-2</v>
      </c>
      <c r="X275" s="93" t="str">
        <f>DoNotChange[[#This Row],[Community]]</f>
        <v xml:space="preserve">Russian Mission </v>
      </c>
      <c r="Y275" s="85">
        <f>IFERROR(AVERAGE(DoNotChange[[#This Row],[RI_IQ1]],DoNotChange[[#This Row],[RI_IQ2]],DoNotChange[[#This Row],[RI_IQ3]]),"ERROR")</f>
        <v>2.1676365011240258E-2</v>
      </c>
      <c r="Z275" s="93" t="str">
        <f>DoNotChange[[#This Row],[Community]]</f>
        <v xml:space="preserve">Russian Mission </v>
      </c>
      <c r="AA275" s="84">
        <f>IF(DoNotChange[[#This Row],[SNAP_PercentagePoints]]&gt;20%,1, IF(DoNotChange[[#This Row],[SNAP_PercentagePoints]]&lt;=10%, 3, 2))</f>
        <v>1</v>
      </c>
      <c r="AB275" s="93" t="str">
        <f>DoNotChange[[#This Row],[Community]]</f>
        <v xml:space="preserve">Russian Mission </v>
      </c>
      <c r="AC275" s="84">
        <f>IF(DoNotChange[[#This Row],[Poverty_PercentagePoints]]&gt;20%,1, IF(DoNotChange[[#This Row],[Poverty_PercentagePoints]]&lt;=10%, 3, 2))</f>
        <v>1</v>
      </c>
      <c r="AD275" s="93" t="str">
        <f>DoNotChange[[#This Row],[Community]]</f>
        <v xml:space="preserve">Russian Mission </v>
      </c>
      <c r="AE275" s="84">
        <f>IF(DoNotChange[[#This Row],[FTE_PercentagePoints]]&lt;=30%,1, IF(DoNotChange[[#This Row],[FTE_PercentagePoints]]&gt;50%, 3, 2))</f>
        <v>1</v>
      </c>
      <c r="AF275" s="93" t="str">
        <f>DoNotChange[[#This Row],[Community]]</f>
        <v xml:space="preserve">Russian Mission </v>
      </c>
      <c r="AG275" s="86">
        <f>AVERAGE(DoNotChange[[#This Row],[SNAP_FCI]],DoNotChange[[#This Row],[Poverty_FCI]],DoNotChange[[#This Row],[FTE_FCI]])</f>
        <v>1</v>
      </c>
      <c r="AH275" s="112"/>
      <c r="AI275" s="86">
        <f>IF(DoNotChange[[#This Row],[Village_FCI]]&gt;2.5, 0.24, IF(DoNotChange[[#This Row],[Village_FCI]]&lt;=1.5, 0.06, 0.15))</f>
        <v>0.06</v>
      </c>
      <c r="AJ275" s="86" t="str">
        <f>IF(DoNotChange[[#This Row],[Village_FCI]]&gt;2.5, 0.15, IF(DoNotChange[[#This Row],[Village_FCI]]&lt;=1.5, "FALSE", 0.06))</f>
        <v>FALSE</v>
      </c>
      <c r="AK275" s="115">
        <f>(1/DoNotChange[[#This Row],[IQ1_Average]]+1/DoNotChange[[#This Row],[IQ2_Average]]+1/DoNotChange[[#This Row],[IQ3_Average]])</f>
        <v>9.0318187546834411E-5</v>
      </c>
      <c r="AL27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5" s="84">
        <f>ROUND(DoNotChange[[#This Row],[MediumBurden
Threshold_Calc]],1)</f>
        <v>55.4</v>
      </c>
      <c r="AN275" s="88">
        <f>(DoNotChange[[#This Row],[3RI_Calculation
Medium]]/DoNotChange[[#This Row],[Y = 1/IQ1+1/IQ2+1/IQ3]])/12</f>
        <v>55.359835441862195</v>
      </c>
      <c r="AO275" s="88">
        <f>DoNotChange[[#This Row],[MediumBurden
Threshold_Calc]]*12</f>
        <v>664.31802530234631</v>
      </c>
      <c r="AP275" s="137" t="e">
        <f>DoNotChange[[#This Row],[LowBurden
Annual]]/12</f>
        <v>#VALUE!</v>
      </c>
      <c r="AQ275" s="88" t="e">
        <f>(DoNotChange[[#This Row],[3RI_Calculation
Low]]/DoNotChange[[#This Row],[Y = 1/IQ1+1/IQ2+1/IQ3]])</f>
        <v>#VALUE!</v>
      </c>
      <c r="AR275" s="95"/>
      <c r="AS275" s="93" t="str">
        <f>Table1422[[#This Row],[Community]]</f>
        <v xml:space="preserve">Russian Mission </v>
      </c>
      <c r="AT275" s="87">
        <f>Table1422[[#This Row],[IQ1_Average]]</f>
        <v>22114.2</v>
      </c>
      <c r="AU275" s="93" t="str">
        <f>DoNotChange[[#This Row],[Community]]</f>
        <v xml:space="preserve">Russian Mission </v>
      </c>
      <c r="AV275" s="96">
        <f>Table1422[[#This Row],[IQ2_Average]]</f>
        <v>37282.199999999997</v>
      </c>
      <c r="AW275" s="93" t="str">
        <f>DoNotChange[[#This Row],[Community]]</f>
        <v xml:space="preserve">Russian Mission </v>
      </c>
      <c r="AX275" s="97">
        <f>Table1422[[#This Row],[IQ3_Average]]</f>
        <v>54716.800000000003</v>
      </c>
      <c r="AY275" s="93" t="str">
        <f>DoNotChange[[#This Row],[Community]]</f>
        <v xml:space="preserve">Russian Mission </v>
      </c>
      <c r="AZ275" s="89">
        <f>Table1422[[#This Row],[SNAP_Average 
(Percentage Points)]]/100</f>
        <v>0.53359999999999996</v>
      </c>
      <c r="BA275" s="98" t="str">
        <f>DoNotChange[[#This Row],[Community]]</f>
        <v xml:space="preserve">Russian Mission </v>
      </c>
      <c r="BB275" s="89">
        <f>Table1422[[#This Row],[Poverty_Average
(Percentage Points)]]/100</f>
        <v>0.52859999999999996</v>
      </c>
      <c r="BC275" s="98" t="str">
        <f>DoNotChange[[#This Row],[Community]]</f>
        <v xml:space="preserve">Russian Mission </v>
      </c>
      <c r="BD275" s="89">
        <f>Table1422[[#This Row],[Full Time Employment_Average
(Percentage Points)]]/100</f>
        <v>0.27739999999999998</v>
      </c>
    </row>
    <row r="276" spans="1:56" s="99" customFormat="1" x14ac:dyDescent="0.25">
      <c r="A276" s="93" t="str">
        <f>DoNotChange[[#This Row],[Community]]</f>
        <v xml:space="preserve">Salamatof  </v>
      </c>
      <c r="B27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6" s="93" t="str">
        <f>DoNotChange[[#This Row],[Community]]</f>
        <v xml:space="preserve">Salamatof  </v>
      </c>
      <c r="D276" s="109">
        <f>IFERROR(DoNotChange[[#This Row],[Medium Burden Threshold]],"Cannot Calculate")</f>
        <v>175.5</v>
      </c>
      <c r="E276" s="118" t="str">
        <f>DoNotChange[[#This Row],[Community]]</f>
        <v xml:space="preserve">Salamatof  </v>
      </c>
      <c r="F276" s="109">
        <f>IFERROR(DoNotChange[[#This Row],[MediumBurden
Annual]], "Cannot Calculate")</f>
        <v>2105.4474045864799</v>
      </c>
      <c r="G276" s="93" t="str">
        <f>DoNotChange[[#This Row],[Community]]</f>
        <v xml:space="preserve">Salamatof  </v>
      </c>
      <c r="H276" s="140">
        <f>IFERROR(DoNotChange[[#This Row],[LowBurden
Threshold]],"Any fee will be at least a medium burden")</f>
        <v>70.18158015288266</v>
      </c>
      <c r="I276" s="118" t="str">
        <f>DoNotChange[[#This Row],[Community]]</f>
        <v xml:space="preserve">Salamatof  </v>
      </c>
      <c r="J276" s="109">
        <f>IFERROR(DoNotChange[[#This Row],[LowBurden
Annual]], "Any fee will be at least a medium burden")</f>
        <v>842.17896183459186</v>
      </c>
      <c r="K276" s="93" t="str">
        <f>DoNotChange[[#This Row],[Community]]</f>
        <v xml:space="preserve">Salamatof  </v>
      </c>
      <c r="L276" s="102">
        <f>Table1422[[#This Row],[Monthly Fees]]</f>
        <v>0</v>
      </c>
      <c r="M276" s="93" t="str">
        <f>DoNotChange[[#This Row],[Community]]</f>
        <v xml:space="preserve">Salamatof  </v>
      </c>
      <c r="N276" s="102">
        <f>DoNotChange[[#This Row],[Monthly_Fees]]*12</f>
        <v>0</v>
      </c>
      <c r="O276" s="93" t="str">
        <f>DoNotChange[[#This Row],[Community]]</f>
        <v xml:space="preserve">Salamatof  </v>
      </c>
      <c r="P276" s="94" t="str">
        <f>Table1422[[#This Row],[Notes]]</f>
        <v>The water and sewer charges are unknown</v>
      </c>
      <c r="Q276" s="95"/>
      <c r="R276" s="93" t="str">
        <f>DoNotChange[[#This Row],[Community]]</f>
        <v xml:space="preserve">Salamatof  </v>
      </c>
      <c r="S276" s="85" t="str">
        <f>IF(DoNotChange[[#This Row],[Annual_Fees]]/DoNotChange[[#This Row],[IQ1_Average]]&gt;0, DoNotChange[[#This Row],[Annual_Fees]]/DoNotChange[[#This Row],[IQ1_Average]], "Do not know fees")</f>
        <v>Do not know fees</v>
      </c>
      <c r="T276" s="93" t="str">
        <f>DoNotChange[[#This Row],[Community]]</f>
        <v xml:space="preserve">Salamatof  </v>
      </c>
      <c r="U276" s="85" t="str">
        <f>IF(DoNotChange[[#This Row],[Annual_Fees]]/DoNotChange[[#This Row],[IQ2_Average]]&gt;0, DoNotChange[[#This Row],[Annual_Fees]]/DoNotChange[[#This Row],[IQ2_Average]], "Do not know fees")</f>
        <v>Do not know fees</v>
      </c>
      <c r="V276" s="93" t="str">
        <f>DoNotChange[[#This Row],[Community]]</f>
        <v xml:space="preserve">Salamatof  </v>
      </c>
      <c r="W276" s="85" t="str">
        <f>IF(DoNotChange[[#This Row],[Annual_Fees]]/DoNotChange[[#This Row],[IQ3_Average]]&gt;0,DoNotChange[[#This Row],[Annual_Fees]]/DoNotChange[[#This Row],[IQ3_Average]], "Do not know fees")</f>
        <v>Do not know fees</v>
      </c>
      <c r="X276" s="93" t="str">
        <f>DoNotChange[[#This Row],[Community]]</f>
        <v xml:space="preserve">Salamatof  </v>
      </c>
      <c r="Y276" s="85" t="str">
        <f>IFERROR(AVERAGE(DoNotChange[[#This Row],[RI_IQ1]],DoNotChange[[#This Row],[RI_IQ2]],DoNotChange[[#This Row],[RI_IQ3]]),"ERROR")</f>
        <v>ERROR</v>
      </c>
      <c r="Z276" s="93" t="str">
        <f>DoNotChange[[#This Row],[Community]]</f>
        <v xml:space="preserve">Salamatof  </v>
      </c>
      <c r="AA276" s="84">
        <f>IF(DoNotChange[[#This Row],[SNAP_PercentagePoints]]&gt;20%,1, IF(DoNotChange[[#This Row],[SNAP_PercentagePoints]]&lt;=10%, 3, 2))</f>
        <v>2</v>
      </c>
      <c r="AB276" s="93" t="str">
        <f>DoNotChange[[#This Row],[Community]]</f>
        <v xml:space="preserve">Salamatof  </v>
      </c>
      <c r="AC276" s="84">
        <f>IF(DoNotChange[[#This Row],[Poverty_PercentagePoints]]&gt;20%,1, IF(DoNotChange[[#This Row],[Poverty_PercentagePoints]]&lt;=10%, 3, 2))</f>
        <v>1</v>
      </c>
      <c r="AD276" s="93" t="str">
        <f>DoNotChange[[#This Row],[Community]]</f>
        <v xml:space="preserve">Salamatof  </v>
      </c>
      <c r="AE276" s="84">
        <f>IF(DoNotChange[[#This Row],[FTE_PercentagePoints]]&lt;=30%,1, IF(DoNotChange[[#This Row],[FTE_PercentagePoints]]&gt;50%, 3, 2))</f>
        <v>2</v>
      </c>
      <c r="AF276" s="93" t="str">
        <f>DoNotChange[[#This Row],[Community]]</f>
        <v xml:space="preserve">Salamatof  </v>
      </c>
      <c r="AG276" s="86">
        <f>AVERAGE(DoNotChange[[#This Row],[SNAP_FCI]],DoNotChange[[#This Row],[Poverty_FCI]],DoNotChange[[#This Row],[FTE_FCI]])</f>
        <v>1.6666666666666667</v>
      </c>
      <c r="AH276" s="112"/>
      <c r="AI276" s="86">
        <f>IF(DoNotChange[[#This Row],[Village_FCI]]&gt;2.5, 0.24, IF(DoNotChange[[#This Row],[Village_FCI]]&lt;=1.5, 0.06, 0.15))</f>
        <v>0.15</v>
      </c>
      <c r="AJ276" s="86">
        <f>IF(DoNotChange[[#This Row],[Village_FCI]]&gt;2.5, 0.15, IF(DoNotChange[[#This Row],[Village_FCI]]&lt;=1.5, "FALSE", 0.06))</f>
        <v>0.06</v>
      </c>
      <c r="AK276" s="115">
        <f>(1/DoNotChange[[#This Row],[IQ1_Average]]+1/DoNotChange[[#This Row],[IQ2_Average]]+1/DoNotChange[[#This Row],[IQ3_Average]])</f>
        <v>7.1243764946700596E-5</v>
      </c>
      <c r="AL27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6" s="84">
        <f>ROUND(DoNotChange[[#This Row],[MediumBurden
Threshold_Calc]],1)</f>
        <v>175.5</v>
      </c>
      <c r="AN276" s="88">
        <f>(DoNotChange[[#This Row],[3RI_Calculation
Medium]]/DoNotChange[[#This Row],[Y = 1/IQ1+1/IQ2+1/IQ3]])/12</f>
        <v>175.45395038220667</v>
      </c>
      <c r="AO276" s="88">
        <f>DoNotChange[[#This Row],[MediumBurden
Threshold_Calc]]*12</f>
        <v>2105.4474045864799</v>
      </c>
      <c r="AP276" s="137">
        <f>DoNotChange[[#This Row],[LowBurden
Annual]]/12</f>
        <v>70.18158015288266</v>
      </c>
      <c r="AQ276" s="88">
        <f>(DoNotChange[[#This Row],[3RI_Calculation
Low]]/DoNotChange[[#This Row],[Y = 1/IQ1+1/IQ2+1/IQ3]])</f>
        <v>842.17896183459186</v>
      </c>
      <c r="AR276" s="95"/>
      <c r="AS276" s="93" t="str">
        <f>Table1422[[#This Row],[Community]]</f>
        <v xml:space="preserve">Salamatof  </v>
      </c>
      <c r="AT276" s="87">
        <f>Table1422[[#This Row],[IQ1_Average]]</f>
        <v>23310.2</v>
      </c>
      <c r="AU276" s="93" t="str">
        <f>DoNotChange[[#This Row],[Community]]</f>
        <v xml:space="preserve">Salamatof  </v>
      </c>
      <c r="AV276" s="96">
        <f>Table1422[[#This Row],[IQ2_Average]]</f>
        <v>53864.800000000003</v>
      </c>
      <c r="AW276" s="93" t="str">
        <f>DoNotChange[[#This Row],[Community]]</f>
        <v xml:space="preserve">Salamatof  </v>
      </c>
      <c r="AX276" s="97">
        <f>Table1422[[#This Row],[IQ3_Average]]</f>
        <v>102259</v>
      </c>
      <c r="AY276" s="93" t="str">
        <f>DoNotChange[[#This Row],[Community]]</f>
        <v xml:space="preserve">Salamatof  </v>
      </c>
      <c r="AZ276" s="89">
        <f>Table1422[[#This Row],[SNAP_Average 
(Percentage Points)]]/100</f>
        <v>0.15939999999999999</v>
      </c>
      <c r="BA276" s="98" t="str">
        <f>DoNotChange[[#This Row],[Community]]</f>
        <v xml:space="preserve">Salamatof  </v>
      </c>
      <c r="BB276" s="89">
        <f>Table1422[[#This Row],[Poverty_Average
(Percentage Points)]]/100</f>
        <v>0.40060000000000001</v>
      </c>
      <c r="BC276" s="98" t="str">
        <f>DoNotChange[[#This Row],[Community]]</f>
        <v xml:space="preserve">Salamatof  </v>
      </c>
      <c r="BD276" s="89">
        <f>Table1422[[#This Row],[Full Time Employment_Average
(Percentage Points)]]/100</f>
        <v>0.41639999999999999</v>
      </c>
    </row>
    <row r="277" spans="1:56" s="99" customFormat="1" x14ac:dyDescent="0.25">
      <c r="A277" s="93" t="str">
        <f>DoNotChange[[#This Row],[Community]]</f>
        <v xml:space="preserve">Salcha  </v>
      </c>
      <c r="B27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77" s="93" t="str">
        <f>DoNotChange[[#This Row],[Community]]</f>
        <v xml:space="preserve">Salcha  </v>
      </c>
      <c r="D277" s="109">
        <f>IFERROR(DoNotChange[[#This Row],[Medium Burden Threshold]],"Cannot Calculate")</f>
        <v>208.9</v>
      </c>
      <c r="E277" s="118" t="str">
        <f>DoNotChange[[#This Row],[Community]]</f>
        <v xml:space="preserve">Salcha  </v>
      </c>
      <c r="F277" s="109">
        <f>IFERROR(DoNotChange[[#This Row],[MediumBurden
Annual]], "Cannot Calculate")</f>
        <v>2507.0368728736471</v>
      </c>
      <c r="G277" s="93" t="str">
        <f>DoNotChange[[#This Row],[Community]]</f>
        <v xml:space="preserve">Salcha  </v>
      </c>
      <c r="H277" s="140">
        <f>IFERROR(DoNotChange[[#This Row],[LowBurden
Threshold]],"Any fee will be at least a medium burden")</f>
        <v>130.57483712883578</v>
      </c>
      <c r="I277" s="118" t="str">
        <f>DoNotChange[[#This Row],[Community]]</f>
        <v xml:space="preserve">Salcha  </v>
      </c>
      <c r="J277" s="109">
        <f>IFERROR(DoNotChange[[#This Row],[LowBurden
Annual]], "Any fee will be at least a medium burden")</f>
        <v>1566.8980455460294</v>
      </c>
      <c r="K277" s="93" t="str">
        <f>DoNotChange[[#This Row],[Community]]</f>
        <v xml:space="preserve">Salcha  </v>
      </c>
      <c r="L277" s="102">
        <f>Table1422[[#This Row],[Monthly Fees]]</f>
        <v>0</v>
      </c>
      <c r="M277" s="93" t="str">
        <f>DoNotChange[[#This Row],[Community]]</f>
        <v xml:space="preserve">Salcha  </v>
      </c>
      <c r="N277" s="102">
        <f>DoNotChange[[#This Row],[Monthly_Fees]]*12</f>
        <v>0</v>
      </c>
      <c r="O277" s="93" t="str">
        <f>DoNotChange[[#This Row],[Community]]</f>
        <v xml:space="preserve">Salcha  </v>
      </c>
      <c r="P277" s="94" t="str">
        <f>Table1422[[#This Row],[Notes]]</f>
        <v>The water and sewer charges are unknown</v>
      </c>
      <c r="Q277" s="95"/>
      <c r="R277" s="93" t="str">
        <f>DoNotChange[[#This Row],[Community]]</f>
        <v xml:space="preserve">Salcha  </v>
      </c>
      <c r="S277" s="85" t="str">
        <f>IF(DoNotChange[[#This Row],[Annual_Fees]]/DoNotChange[[#This Row],[IQ1_Average]]&gt;0, DoNotChange[[#This Row],[Annual_Fees]]/DoNotChange[[#This Row],[IQ1_Average]], "Do not know fees")</f>
        <v>Do not know fees</v>
      </c>
      <c r="T277" s="93" t="str">
        <f>DoNotChange[[#This Row],[Community]]</f>
        <v xml:space="preserve">Salcha  </v>
      </c>
      <c r="U277" s="85" t="str">
        <f>IF(DoNotChange[[#This Row],[Annual_Fees]]/DoNotChange[[#This Row],[IQ2_Average]]&gt;0, DoNotChange[[#This Row],[Annual_Fees]]/DoNotChange[[#This Row],[IQ2_Average]], "Do not know fees")</f>
        <v>Do not know fees</v>
      </c>
      <c r="V277" s="93" t="str">
        <f>DoNotChange[[#This Row],[Community]]</f>
        <v xml:space="preserve">Salcha  </v>
      </c>
      <c r="W277" s="85" t="str">
        <f>IF(DoNotChange[[#This Row],[Annual_Fees]]/DoNotChange[[#This Row],[IQ3_Average]]&gt;0,DoNotChange[[#This Row],[Annual_Fees]]/DoNotChange[[#This Row],[IQ3_Average]], "Do not know fees")</f>
        <v>Do not know fees</v>
      </c>
      <c r="X277" s="93" t="str">
        <f>DoNotChange[[#This Row],[Community]]</f>
        <v xml:space="preserve">Salcha  </v>
      </c>
      <c r="Y277" s="85" t="str">
        <f>IFERROR(AVERAGE(DoNotChange[[#This Row],[RI_IQ1]],DoNotChange[[#This Row],[RI_IQ2]],DoNotChange[[#This Row],[RI_IQ3]]),"ERROR")</f>
        <v>ERROR</v>
      </c>
      <c r="Z277" s="93" t="str">
        <f>DoNotChange[[#This Row],[Community]]</f>
        <v xml:space="preserve">Salcha  </v>
      </c>
      <c r="AA277" s="84">
        <f>IF(DoNotChange[[#This Row],[SNAP_PercentagePoints]]&gt;20%,1, IF(DoNotChange[[#This Row],[SNAP_PercentagePoints]]&lt;=10%, 3, 2))</f>
        <v>3</v>
      </c>
      <c r="AB277" s="93" t="str">
        <f>DoNotChange[[#This Row],[Community]]</f>
        <v xml:space="preserve">Salcha  </v>
      </c>
      <c r="AC277" s="84">
        <f>IF(DoNotChange[[#This Row],[Poverty_PercentagePoints]]&gt;20%,1, IF(DoNotChange[[#This Row],[Poverty_PercentagePoints]]&lt;=10%, 3, 2))</f>
        <v>3</v>
      </c>
      <c r="AD277" s="93" t="str">
        <f>DoNotChange[[#This Row],[Community]]</f>
        <v xml:space="preserve">Salcha  </v>
      </c>
      <c r="AE277" s="84">
        <f>IF(DoNotChange[[#This Row],[FTE_PercentagePoints]]&lt;=30%,1, IF(DoNotChange[[#This Row],[FTE_PercentagePoints]]&gt;50%, 3, 2))</f>
        <v>3</v>
      </c>
      <c r="AF277" s="93" t="str">
        <f>DoNotChange[[#This Row],[Community]]</f>
        <v xml:space="preserve">Salcha  </v>
      </c>
      <c r="AG277" s="86">
        <f>AVERAGE(DoNotChange[[#This Row],[SNAP_FCI]],DoNotChange[[#This Row],[Poverty_FCI]],DoNotChange[[#This Row],[FTE_FCI]])</f>
        <v>3</v>
      </c>
      <c r="AH277" s="112"/>
      <c r="AI277" s="86">
        <f>IF(DoNotChange[[#This Row],[Village_FCI]]&gt;2.5, 0.24, IF(DoNotChange[[#This Row],[Village_FCI]]&lt;=1.5, 0.06, 0.15))</f>
        <v>0.24</v>
      </c>
      <c r="AJ277" s="86">
        <f>IF(DoNotChange[[#This Row],[Village_FCI]]&gt;2.5, 0.15, IF(DoNotChange[[#This Row],[Village_FCI]]&lt;=1.5, "FALSE", 0.06))</f>
        <v>0.15</v>
      </c>
      <c r="AK277" s="115">
        <f>(1/DoNotChange[[#This Row],[IQ1_Average]]+1/DoNotChange[[#This Row],[IQ2_Average]]+1/DoNotChange[[#This Row],[IQ3_Average]])</f>
        <v>9.5730542536817263E-5</v>
      </c>
      <c r="AL27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77" s="84">
        <f>ROUND(DoNotChange[[#This Row],[MediumBurden
Threshold_Calc]],1)</f>
        <v>208.9</v>
      </c>
      <c r="AN277" s="88">
        <f>(DoNotChange[[#This Row],[3RI_Calculation
Medium]]/DoNotChange[[#This Row],[Y = 1/IQ1+1/IQ2+1/IQ3]])/12</f>
        <v>208.91973940613727</v>
      </c>
      <c r="AO277" s="88">
        <f>DoNotChange[[#This Row],[MediumBurden
Threshold_Calc]]*12</f>
        <v>2507.0368728736471</v>
      </c>
      <c r="AP277" s="137">
        <f>DoNotChange[[#This Row],[LowBurden
Annual]]/12</f>
        <v>130.57483712883578</v>
      </c>
      <c r="AQ277" s="88">
        <f>(DoNotChange[[#This Row],[3RI_Calculation
Low]]/DoNotChange[[#This Row],[Y = 1/IQ1+1/IQ2+1/IQ3]])</f>
        <v>1566.8980455460294</v>
      </c>
      <c r="AR277" s="95"/>
      <c r="AS277" s="93" t="str">
        <f>Table1422[[#This Row],[Community]]</f>
        <v xml:space="preserve">Salcha  </v>
      </c>
      <c r="AT277" s="87">
        <f>Table1422[[#This Row],[IQ1_Average]]</f>
        <v>15351</v>
      </c>
      <c r="AU277" s="93" t="str">
        <f>DoNotChange[[#This Row],[Community]]</f>
        <v xml:space="preserve">Salcha  </v>
      </c>
      <c r="AV277" s="96">
        <f>Table1422[[#This Row],[IQ2_Average]]</f>
        <v>54650.6</v>
      </c>
      <c r="AW277" s="93" t="str">
        <f>DoNotChange[[#This Row],[Community]]</f>
        <v xml:space="preserve">Salcha  </v>
      </c>
      <c r="AX277" s="97">
        <f>Table1422[[#This Row],[IQ3_Average]]</f>
        <v>81366</v>
      </c>
      <c r="AY277" s="93" t="str">
        <f>DoNotChange[[#This Row],[Community]]</f>
        <v xml:space="preserve">Salcha  </v>
      </c>
      <c r="AZ277" s="89">
        <f>Table1422[[#This Row],[SNAP_Average 
(Percentage Points)]]/100</f>
        <v>8.6400000000000005E-2</v>
      </c>
      <c r="BA277" s="98" t="str">
        <f>DoNotChange[[#This Row],[Community]]</f>
        <v xml:space="preserve">Salcha  </v>
      </c>
      <c r="BB277" s="89">
        <f>Table1422[[#This Row],[Poverty_Average
(Percentage Points)]]/100</f>
        <v>4.0200000000000007E-2</v>
      </c>
      <c r="BC277" s="98" t="str">
        <f>DoNotChange[[#This Row],[Community]]</f>
        <v xml:space="preserve">Salcha  </v>
      </c>
      <c r="BD277" s="89">
        <f>Table1422[[#This Row],[Full Time Employment_Average
(Percentage Points)]]/100</f>
        <v>0.63219999999999987</v>
      </c>
    </row>
    <row r="278" spans="1:56" s="99" customFormat="1" x14ac:dyDescent="0.25">
      <c r="A278" s="93" t="str">
        <f>DoNotChange[[#This Row],[Community]]</f>
        <v xml:space="preserve">Sand Point </v>
      </c>
      <c r="B27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78" s="93" t="str">
        <f>DoNotChange[[#This Row],[Community]]</f>
        <v xml:space="preserve">Sand Point </v>
      </c>
      <c r="D278" s="109">
        <f>IFERROR(DoNotChange[[#This Row],[Medium Burden Threshold]],"Cannot Calculate")</f>
        <v>193.2</v>
      </c>
      <c r="E278" s="118" t="str">
        <f>DoNotChange[[#This Row],[Community]]</f>
        <v xml:space="preserve">Sand Point </v>
      </c>
      <c r="F278" s="109">
        <f>IFERROR(DoNotChange[[#This Row],[MediumBurden
Annual]], "Cannot Calculate")</f>
        <v>2317.9682941451915</v>
      </c>
      <c r="G278" s="93" t="str">
        <f>DoNotChange[[#This Row],[Community]]</f>
        <v xml:space="preserve">Sand Point </v>
      </c>
      <c r="H278" s="140">
        <f>IFERROR(DoNotChange[[#This Row],[LowBurden
Threshold]],"Any fee will be at least a medium burden")</f>
        <v>77.265609804839727</v>
      </c>
      <c r="I278" s="118" t="str">
        <f>DoNotChange[[#This Row],[Community]]</f>
        <v xml:space="preserve">Sand Point </v>
      </c>
      <c r="J278" s="109">
        <f>IFERROR(DoNotChange[[#This Row],[LowBurden
Annual]], "Any fee will be at least a medium burden")</f>
        <v>927.18731765807672</v>
      </c>
      <c r="K278" s="93" t="str">
        <f>DoNotChange[[#This Row],[Community]]</f>
        <v xml:space="preserve">Sand Point </v>
      </c>
      <c r="L278" s="102">
        <f>Table1422[[#This Row],[Monthly Fees]]</f>
        <v>62.37</v>
      </c>
      <c r="M278" s="93" t="str">
        <f>DoNotChange[[#This Row],[Community]]</f>
        <v xml:space="preserve">Sand Point </v>
      </c>
      <c r="N278" s="102">
        <f>DoNotChange[[#This Row],[Monthly_Fees]]*12</f>
        <v>748.43999999999994</v>
      </c>
      <c r="O278" s="93" t="str">
        <f>DoNotChange[[#This Row],[Community]]</f>
        <v xml:space="preserve">Sand Point </v>
      </c>
      <c r="P278" s="94" t="str">
        <f>Table1422[[#This Row],[Notes]]</f>
        <v xml:space="preserve">This is the reported user fee for this community for combined water and sewer.   </v>
      </c>
      <c r="Q278" s="95"/>
      <c r="R278" s="93" t="str">
        <f>DoNotChange[[#This Row],[Community]]</f>
        <v xml:space="preserve">Sand Point </v>
      </c>
      <c r="S278" s="85">
        <f>IF(DoNotChange[[#This Row],[Annual_Fees]]/DoNotChange[[#This Row],[IQ1_Average]]&gt;0, DoNotChange[[#This Row],[Annual_Fees]]/DoNotChange[[#This Row],[IQ1_Average]], "Do not know fees")</f>
        <v>2.8816965832698035E-2</v>
      </c>
      <c r="T278" s="93" t="str">
        <f>DoNotChange[[#This Row],[Community]]</f>
        <v xml:space="preserve">Sand Point </v>
      </c>
      <c r="U278" s="85">
        <f>IF(DoNotChange[[#This Row],[Annual_Fees]]/DoNotChange[[#This Row],[IQ2_Average]]&gt;0, DoNotChange[[#This Row],[Annual_Fees]]/DoNotChange[[#This Row],[IQ2_Average]], "Do not know fees")</f>
        <v>1.2465274307984411E-2</v>
      </c>
      <c r="V278" s="93" t="str">
        <f>DoNotChange[[#This Row],[Community]]</f>
        <v xml:space="preserve">Sand Point </v>
      </c>
      <c r="W278" s="85">
        <f>IF(DoNotChange[[#This Row],[Annual_Fees]]/DoNotChange[[#This Row],[IQ3_Average]]&gt;0,DoNotChange[[#This Row],[Annual_Fees]]/DoNotChange[[#This Row],[IQ3_Average]], "Do not know fees")</f>
        <v>7.1506915277814928E-3</v>
      </c>
      <c r="X278" s="93" t="str">
        <f>DoNotChange[[#This Row],[Community]]</f>
        <v xml:space="preserve">Sand Point </v>
      </c>
      <c r="Y278" s="85">
        <f>IFERROR(AVERAGE(DoNotChange[[#This Row],[RI_IQ1]],DoNotChange[[#This Row],[RI_IQ2]],DoNotChange[[#This Row],[RI_IQ3]]),"ERROR")</f>
        <v>1.6144310556154649E-2</v>
      </c>
      <c r="Z278" s="93" t="str">
        <f>DoNotChange[[#This Row],[Community]]</f>
        <v xml:space="preserve">Sand Point </v>
      </c>
      <c r="AA278" s="84">
        <f>IF(DoNotChange[[#This Row],[SNAP_PercentagePoints]]&gt;20%,1, IF(DoNotChange[[#This Row],[SNAP_PercentagePoints]]&lt;=10%, 3, 2))</f>
        <v>2</v>
      </c>
      <c r="AB278" s="93" t="str">
        <f>DoNotChange[[#This Row],[Community]]</f>
        <v xml:space="preserve">Sand Point </v>
      </c>
      <c r="AC278" s="84">
        <f>IF(DoNotChange[[#This Row],[Poverty_PercentagePoints]]&gt;20%,1, IF(DoNotChange[[#This Row],[Poverty_PercentagePoints]]&lt;=10%, 3, 2))</f>
        <v>1</v>
      </c>
      <c r="AD278" s="93" t="str">
        <f>DoNotChange[[#This Row],[Community]]</f>
        <v xml:space="preserve">Sand Point </v>
      </c>
      <c r="AE278" s="84">
        <f>IF(DoNotChange[[#This Row],[FTE_PercentagePoints]]&lt;=30%,1, IF(DoNotChange[[#This Row],[FTE_PercentagePoints]]&gt;50%, 3, 2))</f>
        <v>2</v>
      </c>
      <c r="AF278" s="93" t="str">
        <f>DoNotChange[[#This Row],[Community]]</f>
        <v xml:space="preserve">Sand Point </v>
      </c>
      <c r="AG278" s="86">
        <f>AVERAGE(DoNotChange[[#This Row],[SNAP_FCI]],DoNotChange[[#This Row],[Poverty_FCI]],DoNotChange[[#This Row],[FTE_FCI]])</f>
        <v>1.6666666666666667</v>
      </c>
      <c r="AH278" s="112"/>
      <c r="AI278" s="86">
        <f>IF(DoNotChange[[#This Row],[Village_FCI]]&gt;2.5, 0.24, IF(DoNotChange[[#This Row],[Village_FCI]]&lt;=1.5, 0.06, 0.15))</f>
        <v>0.15</v>
      </c>
      <c r="AJ278" s="86">
        <f>IF(DoNotChange[[#This Row],[Village_FCI]]&gt;2.5, 0.15, IF(DoNotChange[[#This Row],[Village_FCI]]&lt;=1.5, "FALSE", 0.06))</f>
        <v>0.06</v>
      </c>
      <c r="AK278" s="115">
        <f>(1/DoNotChange[[#This Row],[IQ1_Average]]+1/DoNotChange[[#This Row],[IQ2_Average]]+1/DoNotChange[[#This Row],[IQ3_Average]])</f>
        <v>6.4711842857762735E-5</v>
      </c>
      <c r="AL27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78" s="84">
        <f>ROUND(DoNotChange[[#This Row],[MediumBurden
Threshold_Calc]],1)</f>
        <v>193.2</v>
      </c>
      <c r="AN278" s="88">
        <f>(DoNotChange[[#This Row],[3RI_Calculation
Medium]]/DoNotChange[[#This Row],[Y = 1/IQ1+1/IQ2+1/IQ3]])/12</f>
        <v>193.1640245120993</v>
      </c>
      <c r="AO278" s="88">
        <f>DoNotChange[[#This Row],[MediumBurden
Threshold_Calc]]*12</f>
        <v>2317.9682941451915</v>
      </c>
      <c r="AP278" s="137">
        <f>DoNotChange[[#This Row],[LowBurden
Annual]]/12</f>
        <v>77.265609804839727</v>
      </c>
      <c r="AQ278" s="88">
        <f>(DoNotChange[[#This Row],[3RI_Calculation
Low]]/DoNotChange[[#This Row],[Y = 1/IQ1+1/IQ2+1/IQ3]])</f>
        <v>927.18731765807672</v>
      </c>
      <c r="AR278" s="95"/>
      <c r="AS278" s="93" t="str">
        <f>Table1422[[#This Row],[Community]]</f>
        <v xml:space="preserve">Sand Point </v>
      </c>
      <c r="AT278" s="87">
        <f>Table1422[[#This Row],[IQ1_Average]]</f>
        <v>25972.2</v>
      </c>
      <c r="AU278" s="93" t="str">
        <f>DoNotChange[[#This Row],[Community]]</f>
        <v xml:space="preserve">Sand Point </v>
      </c>
      <c r="AV278" s="96">
        <f>Table1422[[#This Row],[IQ2_Average]]</f>
        <v>60042</v>
      </c>
      <c r="AW278" s="93" t="str">
        <f>DoNotChange[[#This Row],[Community]]</f>
        <v xml:space="preserve">Sand Point </v>
      </c>
      <c r="AX278" s="97">
        <f>Table1422[[#This Row],[IQ3_Average]]</f>
        <v>104666.8</v>
      </c>
      <c r="AY278" s="93" t="str">
        <f>DoNotChange[[#This Row],[Community]]</f>
        <v xml:space="preserve">Sand Point </v>
      </c>
      <c r="AZ278" s="89">
        <f>Table1422[[#This Row],[SNAP_Average 
(Percentage Points)]]/100</f>
        <v>0.1074</v>
      </c>
      <c r="BA278" s="98" t="str">
        <f>DoNotChange[[#This Row],[Community]]</f>
        <v xml:space="preserve">Sand Point </v>
      </c>
      <c r="BB278" s="89">
        <f>Table1422[[#This Row],[Poverty_Average
(Percentage Points)]]/100</f>
        <v>0.32219999999999999</v>
      </c>
      <c r="BC278" s="98" t="str">
        <f>DoNotChange[[#This Row],[Community]]</f>
        <v xml:space="preserve">Sand Point </v>
      </c>
      <c r="BD278" s="89">
        <f>Table1422[[#This Row],[Full Time Employment_Average
(Percentage Points)]]/100</f>
        <v>0.43959999999999999</v>
      </c>
    </row>
    <row r="279" spans="1:56" s="99" customFormat="1" x14ac:dyDescent="0.25">
      <c r="A279" s="93" t="str">
        <f>DoNotChange[[#This Row],[Community]]</f>
        <v xml:space="preserve">Savoonga </v>
      </c>
      <c r="B27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79" s="93" t="str">
        <f>DoNotChange[[#This Row],[Community]]</f>
        <v xml:space="preserve">Savoonga </v>
      </c>
      <c r="D279" s="109">
        <f>IFERROR(DoNotChange[[#This Row],[Medium Burden Threshold]],"Cannot Calculate")</f>
        <v>47.3</v>
      </c>
      <c r="E279" s="118" t="str">
        <f>DoNotChange[[#This Row],[Community]]</f>
        <v xml:space="preserve">Savoonga </v>
      </c>
      <c r="F279" s="109">
        <f>IFERROR(DoNotChange[[#This Row],[MediumBurden
Annual]], "Cannot Calculate")</f>
        <v>567.70743559836023</v>
      </c>
      <c r="G279" s="93" t="str">
        <f>DoNotChange[[#This Row],[Community]]</f>
        <v xml:space="preserve">Savoonga </v>
      </c>
      <c r="H279" s="140" t="str">
        <f>IFERROR(DoNotChange[[#This Row],[LowBurden
Threshold]],"Any fee will be at least a medium burden")</f>
        <v>Any fee will be at least a medium burden</v>
      </c>
      <c r="I279" s="118" t="str">
        <f>DoNotChange[[#This Row],[Community]]</f>
        <v xml:space="preserve">Savoonga </v>
      </c>
      <c r="J279" s="109" t="str">
        <f>IFERROR(DoNotChange[[#This Row],[LowBurden
Annual]], "Any fee will be at least a medium burden")</f>
        <v>Any fee will be at least a medium burden</v>
      </c>
      <c r="K279" s="93" t="str">
        <f>DoNotChange[[#This Row],[Community]]</f>
        <v xml:space="preserve">Savoonga </v>
      </c>
      <c r="L279" s="102">
        <f>Table1422[[#This Row],[Monthly Fees]]</f>
        <v>85</v>
      </c>
      <c r="M279" s="93" t="str">
        <f>DoNotChange[[#This Row],[Community]]</f>
        <v xml:space="preserve">Savoonga </v>
      </c>
      <c r="N279" s="102">
        <f>DoNotChange[[#This Row],[Monthly_Fees]]*12</f>
        <v>1020</v>
      </c>
      <c r="O279" s="93" t="str">
        <f>DoNotChange[[#This Row],[Community]]</f>
        <v xml:space="preserve">Savoonga </v>
      </c>
      <c r="P279" s="94" t="str">
        <f>Table1422[[#This Row],[Notes]]</f>
        <v xml:space="preserve">This is the reported user fee for this community for combined water and sewer. The fees are subsidized by the borough.  </v>
      </c>
      <c r="Q279" s="95"/>
      <c r="R279" s="93" t="str">
        <f>DoNotChange[[#This Row],[Community]]</f>
        <v xml:space="preserve">Savoonga </v>
      </c>
      <c r="S279" s="85">
        <f>IF(DoNotChange[[#This Row],[Annual_Fees]]/DoNotChange[[#This Row],[IQ1_Average]]&gt;0, DoNotChange[[#This Row],[Annual_Fees]]/DoNotChange[[#This Row],[IQ1_Average]], "Do not know fees")</f>
        <v>6.1828673956792667E-2</v>
      </c>
      <c r="T279" s="93" t="str">
        <f>DoNotChange[[#This Row],[Community]]</f>
        <v xml:space="preserve">Savoonga </v>
      </c>
      <c r="U279" s="85">
        <f>IF(DoNotChange[[#This Row],[Annual_Fees]]/DoNotChange[[#This Row],[IQ2_Average]]&gt;0, DoNotChange[[#This Row],[Annual_Fees]]/DoNotChange[[#This Row],[IQ2_Average]], "Do not know fees")</f>
        <v>3.0599938800122399E-2</v>
      </c>
      <c r="V279" s="93" t="str">
        <f>DoNotChange[[#This Row],[Community]]</f>
        <v xml:space="preserve">Savoonga </v>
      </c>
      <c r="W279" s="85">
        <f>IF(DoNotChange[[#This Row],[Annual_Fees]]/DoNotChange[[#This Row],[IQ3_Average]]&gt;0,DoNotChange[[#This Row],[Annual_Fees]]/DoNotChange[[#This Row],[IQ3_Average]], "Do not know fees")</f>
        <v>1.5373392576158582E-2</v>
      </c>
      <c r="X279" s="93" t="str">
        <f>DoNotChange[[#This Row],[Community]]</f>
        <v xml:space="preserve">Savoonga </v>
      </c>
      <c r="Y279" s="85">
        <f>IFERROR(AVERAGE(DoNotChange[[#This Row],[RI_IQ1]],DoNotChange[[#This Row],[RI_IQ2]],DoNotChange[[#This Row],[RI_IQ3]]),"ERROR")</f>
        <v>3.5934001777691217E-2</v>
      </c>
      <c r="Z279" s="93" t="str">
        <f>DoNotChange[[#This Row],[Community]]</f>
        <v xml:space="preserve">Savoonga </v>
      </c>
      <c r="AA279" s="84">
        <f>IF(DoNotChange[[#This Row],[SNAP_PercentagePoints]]&gt;20%,1, IF(DoNotChange[[#This Row],[SNAP_PercentagePoints]]&lt;=10%, 3, 2))</f>
        <v>1</v>
      </c>
      <c r="AB279" s="93" t="str">
        <f>DoNotChange[[#This Row],[Community]]</f>
        <v xml:space="preserve">Savoonga </v>
      </c>
      <c r="AC279" s="84">
        <f>IF(DoNotChange[[#This Row],[Poverty_PercentagePoints]]&gt;20%,1, IF(DoNotChange[[#This Row],[Poverty_PercentagePoints]]&lt;=10%, 3, 2))</f>
        <v>1</v>
      </c>
      <c r="AD279" s="93" t="str">
        <f>DoNotChange[[#This Row],[Community]]</f>
        <v xml:space="preserve">Savoonga </v>
      </c>
      <c r="AE279" s="84">
        <f>IF(DoNotChange[[#This Row],[FTE_PercentagePoints]]&lt;=30%,1, IF(DoNotChange[[#This Row],[FTE_PercentagePoints]]&gt;50%, 3, 2))</f>
        <v>1</v>
      </c>
      <c r="AF279" s="93" t="str">
        <f>DoNotChange[[#This Row],[Community]]</f>
        <v xml:space="preserve">Savoonga </v>
      </c>
      <c r="AG279" s="86">
        <f>AVERAGE(DoNotChange[[#This Row],[SNAP_FCI]],DoNotChange[[#This Row],[Poverty_FCI]],DoNotChange[[#This Row],[FTE_FCI]])</f>
        <v>1</v>
      </c>
      <c r="AH279" s="112"/>
      <c r="AI279" s="86">
        <f>IF(DoNotChange[[#This Row],[Village_FCI]]&gt;2.5, 0.24, IF(DoNotChange[[#This Row],[Village_FCI]]&lt;=1.5, 0.06, 0.15))</f>
        <v>0.06</v>
      </c>
      <c r="AJ279" s="86" t="str">
        <f>IF(DoNotChange[[#This Row],[Village_FCI]]&gt;2.5, 0.15, IF(DoNotChange[[#This Row],[Village_FCI]]&lt;=1.5, "FALSE", 0.06))</f>
        <v>FALSE</v>
      </c>
      <c r="AK279" s="115">
        <f>(1/DoNotChange[[#This Row],[IQ1_Average]]+1/DoNotChange[[#This Row],[IQ2_Average]]+1/DoNotChange[[#This Row],[IQ3_Average]])</f>
        <v>1.0568824052262122E-4</v>
      </c>
      <c r="AL27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79" s="84">
        <f>ROUND(DoNotChange[[#This Row],[MediumBurden
Threshold_Calc]],1)</f>
        <v>47.3</v>
      </c>
      <c r="AN279" s="88">
        <f>(DoNotChange[[#This Row],[3RI_Calculation
Medium]]/DoNotChange[[#This Row],[Y = 1/IQ1+1/IQ2+1/IQ3]])/12</f>
        <v>47.308952966530022</v>
      </c>
      <c r="AO279" s="88">
        <f>DoNotChange[[#This Row],[MediumBurden
Threshold_Calc]]*12</f>
        <v>567.70743559836023</v>
      </c>
      <c r="AP279" s="137" t="e">
        <f>DoNotChange[[#This Row],[LowBurden
Annual]]/12</f>
        <v>#VALUE!</v>
      </c>
      <c r="AQ279" s="88" t="e">
        <f>(DoNotChange[[#This Row],[3RI_Calculation
Low]]/DoNotChange[[#This Row],[Y = 1/IQ1+1/IQ2+1/IQ3]])</f>
        <v>#VALUE!</v>
      </c>
      <c r="AR279" s="95"/>
      <c r="AS279" s="93" t="str">
        <f>Table1422[[#This Row],[Community]]</f>
        <v xml:space="preserve">Savoonga </v>
      </c>
      <c r="AT279" s="87">
        <f>Table1422[[#This Row],[IQ1_Average]]</f>
        <v>16497.2</v>
      </c>
      <c r="AU279" s="93" t="str">
        <f>DoNotChange[[#This Row],[Community]]</f>
        <v xml:space="preserve">Savoonga </v>
      </c>
      <c r="AV279" s="96">
        <f>Table1422[[#This Row],[IQ2_Average]]</f>
        <v>33333.4</v>
      </c>
      <c r="AW279" s="93" t="str">
        <f>DoNotChange[[#This Row],[Community]]</f>
        <v xml:space="preserve">Savoonga </v>
      </c>
      <c r="AX279" s="97">
        <f>Table1422[[#This Row],[IQ3_Average]]</f>
        <v>66348.399999999994</v>
      </c>
      <c r="AY279" s="93" t="str">
        <f>DoNotChange[[#This Row],[Community]]</f>
        <v xml:space="preserve">Savoonga </v>
      </c>
      <c r="AZ279" s="89">
        <f>Table1422[[#This Row],[SNAP_Average 
(Percentage Points)]]/100</f>
        <v>0.68819999999999992</v>
      </c>
      <c r="BA279" s="98" t="str">
        <f>DoNotChange[[#This Row],[Community]]</f>
        <v xml:space="preserve">Savoonga </v>
      </c>
      <c r="BB279" s="89">
        <f>Table1422[[#This Row],[Poverty_Average
(Percentage Points)]]/100</f>
        <v>0.41000000000000009</v>
      </c>
      <c r="BC279" s="98" t="str">
        <f>DoNotChange[[#This Row],[Community]]</f>
        <v xml:space="preserve">Savoonga </v>
      </c>
      <c r="BD279" s="89">
        <f>Table1422[[#This Row],[Full Time Employment_Average
(Percentage Points)]]/100</f>
        <v>0.3</v>
      </c>
    </row>
    <row r="280" spans="1:56" s="99" customFormat="1" x14ac:dyDescent="0.25">
      <c r="A280" s="93" t="str">
        <f>DoNotChange[[#This Row],[Community]]</f>
        <v xml:space="preserve">Saxman </v>
      </c>
      <c r="B28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80" s="93" t="str">
        <f>DoNotChange[[#This Row],[Community]]</f>
        <v xml:space="preserve">Saxman </v>
      </c>
      <c r="D280" s="109">
        <f>IFERROR(DoNotChange[[#This Row],[Medium Burden Threshold]],"Cannot Calculate")</f>
        <v>131.30000000000001</v>
      </c>
      <c r="E280" s="118" t="str">
        <f>DoNotChange[[#This Row],[Community]]</f>
        <v xml:space="preserve">Saxman </v>
      </c>
      <c r="F280" s="109">
        <f>IFERROR(DoNotChange[[#This Row],[MediumBurden
Annual]], "Cannot Calculate")</f>
        <v>1575.0359626628015</v>
      </c>
      <c r="G280" s="93" t="str">
        <f>DoNotChange[[#This Row],[Community]]</f>
        <v xml:space="preserve">Saxman </v>
      </c>
      <c r="H280" s="140">
        <f>IFERROR(DoNotChange[[#This Row],[LowBurden
Threshold]],"Any fee will be at least a medium burden")</f>
        <v>52.501198755426714</v>
      </c>
      <c r="I280" s="118" t="str">
        <f>DoNotChange[[#This Row],[Community]]</f>
        <v xml:space="preserve">Saxman </v>
      </c>
      <c r="J280" s="109">
        <f>IFERROR(DoNotChange[[#This Row],[LowBurden
Annual]], "Any fee will be at least a medium burden")</f>
        <v>630.01438506512056</v>
      </c>
      <c r="K280" s="93" t="str">
        <f>DoNotChange[[#This Row],[Community]]</f>
        <v xml:space="preserve">Saxman </v>
      </c>
      <c r="L280" s="102">
        <f>Table1422[[#This Row],[Monthly Fees]]</f>
        <v>126</v>
      </c>
      <c r="M280" s="93" t="str">
        <f>DoNotChange[[#This Row],[Community]]</f>
        <v xml:space="preserve">Saxman </v>
      </c>
      <c r="N280" s="102">
        <f>DoNotChange[[#This Row],[Monthly_Fees]]*12</f>
        <v>1512</v>
      </c>
      <c r="O280" s="93" t="str">
        <f>DoNotChange[[#This Row],[Community]]</f>
        <v xml:space="preserve">Saxman </v>
      </c>
      <c r="P280" s="94" t="str">
        <f>Table1422[[#This Row],[Notes]]</f>
        <v xml:space="preserve">This is the reported user fee for this community for combined water and sewer.   </v>
      </c>
      <c r="Q280" s="95"/>
      <c r="R280" s="93" t="str">
        <f>DoNotChange[[#This Row],[Community]]</f>
        <v xml:space="preserve">Saxman </v>
      </c>
      <c r="S280" s="85">
        <f>IF(DoNotChange[[#This Row],[Annual_Fees]]/DoNotChange[[#This Row],[IQ1_Average]]&gt;0, DoNotChange[[#This Row],[Annual_Fees]]/DoNotChange[[#This Row],[IQ1_Average]], "Do not know fees")</f>
        <v>8.1001157159387979E-2</v>
      </c>
      <c r="T280" s="93" t="str">
        <f>DoNotChange[[#This Row],[Community]]</f>
        <v xml:space="preserve">Saxman </v>
      </c>
      <c r="U280" s="85">
        <f>IF(DoNotChange[[#This Row],[Annual_Fees]]/DoNotChange[[#This Row],[IQ2_Average]]&gt;0, DoNotChange[[#This Row],[Annual_Fees]]/DoNotChange[[#This Row],[IQ2_Average]], "Do not know fees")</f>
        <v>3.7065182751942732E-2</v>
      </c>
      <c r="V280" s="93" t="str">
        <f>DoNotChange[[#This Row],[Community]]</f>
        <v xml:space="preserve">Saxman </v>
      </c>
      <c r="W280" s="85">
        <f>IF(DoNotChange[[#This Row],[Annual_Fees]]/DoNotChange[[#This Row],[IQ3_Average]]&gt;0,DoNotChange[[#This Row],[Annual_Fees]]/DoNotChange[[#This Row],[IQ3_Average]], "Do not know fees")</f>
        <v>2.5930372148859543E-2</v>
      </c>
      <c r="X280" s="93" t="str">
        <f>DoNotChange[[#This Row],[Community]]</f>
        <v xml:space="preserve">Saxman </v>
      </c>
      <c r="Y280" s="85">
        <f>IFERROR(AVERAGE(DoNotChange[[#This Row],[RI_IQ1]],DoNotChange[[#This Row],[RI_IQ2]],DoNotChange[[#This Row],[RI_IQ3]]),"ERROR")</f>
        <v>4.7998904020063425E-2</v>
      </c>
      <c r="Z280" s="93" t="str">
        <f>DoNotChange[[#This Row],[Community]]</f>
        <v xml:space="preserve">Saxman </v>
      </c>
      <c r="AA280" s="84">
        <f>IF(DoNotChange[[#This Row],[SNAP_PercentagePoints]]&gt;20%,1, IF(DoNotChange[[#This Row],[SNAP_PercentagePoints]]&lt;=10%, 3, 2))</f>
        <v>1</v>
      </c>
      <c r="AB280" s="93" t="str">
        <f>DoNotChange[[#This Row],[Community]]</f>
        <v xml:space="preserve">Saxman </v>
      </c>
      <c r="AC280" s="84">
        <f>IF(DoNotChange[[#This Row],[Poverty_PercentagePoints]]&gt;20%,1, IF(DoNotChange[[#This Row],[Poverty_PercentagePoints]]&lt;=10%, 3, 2))</f>
        <v>1</v>
      </c>
      <c r="AD280" s="93" t="str">
        <f>DoNotChange[[#This Row],[Community]]</f>
        <v xml:space="preserve">Saxman </v>
      </c>
      <c r="AE280" s="84">
        <f>IF(DoNotChange[[#This Row],[FTE_PercentagePoints]]&lt;=30%,1, IF(DoNotChange[[#This Row],[FTE_PercentagePoints]]&gt;50%, 3, 2))</f>
        <v>3</v>
      </c>
      <c r="AF280" s="93" t="str">
        <f>DoNotChange[[#This Row],[Community]]</f>
        <v xml:space="preserve">Saxman </v>
      </c>
      <c r="AG280" s="86">
        <f>AVERAGE(DoNotChange[[#This Row],[SNAP_FCI]],DoNotChange[[#This Row],[Poverty_FCI]],DoNotChange[[#This Row],[FTE_FCI]])</f>
        <v>1.6666666666666667</v>
      </c>
      <c r="AH280" s="112"/>
      <c r="AI280" s="86">
        <f>IF(DoNotChange[[#This Row],[Village_FCI]]&gt;2.5, 0.24, IF(DoNotChange[[#This Row],[Village_FCI]]&lt;=1.5, 0.06, 0.15))</f>
        <v>0.15</v>
      </c>
      <c r="AJ280" s="86">
        <f>IF(DoNotChange[[#This Row],[Village_FCI]]&gt;2.5, 0.15, IF(DoNotChange[[#This Row],[Village_FCI]]&lt;=1.5, "FALSE", 0.06))</f>
        <v>0.06</v>
      </c>
      <c r="AK280" s="115">
        <f>(1/DoNotChange[[#This Row],[IQ1_Average]]+1/DoNotChange[[#This Row],[IQ2_Average]]+1/DoNotChange[[#This Row],[IQ3_Average]])</f>
        <v>9.5235920674729006E-5</v>
      </c>
      <c r="AL28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80" s="84">
        <f>ROUND(DoNotChange[[#This Row],[MediumBurden
Threshold_Calc]],1)</f>
        <v>131.30000000000001</v>
      </c>
      <c r="AN280" s="88">
        <f>(DoNotChange[[#This Row],[3RI_Calculation
Medium]]/DoNotChange[[#This Row],[Y = 1/IQ1+1/IQ2+1/IQ3]])/12</f>
        <v>131.2529968885668</v>
      </c>
      <c r="AO280" s="88">
        <f>DoNotChange[[#This Row],[MediumBurden
Threshold_Calc]]*12</f>
        <v>1575.0359626628015</v>
      </c>
      <c r="AP280" s="137">
        <f>DoNotChange[[#This Row],[LowBurden
Annual]]/12</f>
        <v>52.501198755426714</v>
      </c>
      <c r="AQ280" s="88">
        <f>(DoNotChange[[#This Row],[3RI_Calculation
Low]]/DoNotChange[[#This Row],[Y = 1/IQ1+1/IQ2+1/IQ3]])</f>
        <v>630.01438506512056</v>
      </c>
      <c r="AR280" s="95"/>
      <c r="AS280" s="93" t="str">
        <f>Table1422[[#This Row],[Community]]</f>
        <v xml:space="preserve">Saxman </v>
      </c>
      <c r="AT280" s="87">
        <f>Table1422[[#This Row],[IQ1_Average]]</f>
        <v>18666.400000000001</v>
      </c>
      <c r="AU280" s="93" t="str">
        <f>DoNotChange[[#This Row],[Community]]</f>
        <v xml:space="preserve">Saxman </v>
      </c>
      <c r="AV280" s="96">
        <f>Table1422[[#This Row],[IQ2_Average]]</f>
        <v>40793</v>
      </c>
      <c r="AW280" s="93" t="str">
        <f>DoNotChange[[#This Row],[Community]]</f>
        <v xml:space="preserve">Saxman </v>
      </c>
      <c r="AX280" s="97">
        <f>Table1422[[#This Row],[IQ3_Average]]</f>
        <v>58310</v>
      </c>
      <c r="AY280" s="93" t="str">
        <f>DoNotChange[[#This Row],[Community]]</f>
        <v xml:space="preserve">Saxman </v>
      </c>
      <c r="AZ280" s="89">
        <f>Table1422[[#This Row],[SNAP_Average 
(Percentage Points)]]/100</f>
        <v>0.38420000000000004</v>
      </c>
      <c r="BA280" s="98" t="str">
        <f>DoNotChange[[#This Row],[Community]]</f>
        <v xml:space="preserve">Saxman </v>
      </c>
      <c r="BB280" s="89">
        <f>Table1422[[#This Row],[Poverty_Average
(Percentage Points)]]/100</f>
        <v>0.24559999999999998</v>
      </c>
      <c r="BC280" s="98" t="str">
        <f>DoNotChange[[#This Row],[Community]]</f>
        <v xml:space="preserve">Saxman </v>
      </c>
      <c r="BD280" s="89">
        <f>Table1422[[#This Row],[Full Time Employment_Average
(Percentage Points)]]/100</f>
        <v>0.52739999999999998</v>
      </c>
    </row>
    <row r="281" spans="1:56" s="99" customFormat="1" x14ac:dyDescent="0.25">
      <c r="A281" s="93" t="str">
        <f>DoNotChange[[#This Row],[Community]]</f>
        <v xml:space="preserve">Scammon Bay </v>
      </c>
      <c r="B28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1" s="93" t="str">
        <f>DoNotChange[[#This Row],[Community]]</f>
        <v xml:space="preserve">Scammon Bay </v>
      </c>
      <c r="D281" s="109">
        <f>IFERROR(DoNotChange[[#This Row],[Medium Burden Threshold]],"Cannot Calculate")</f>
        <v>39.6</v>
      </c>
      <c r="E281" s="118" t="str">
        <f>DoNotChange[[#This Row],[Community]]</f>
        <v xml:space="preserve">Scammon Bay </v>
      </c>
      <c r="F281" s="109">
        <f>IFERROR(DoNotChange[[#This Row],[MediumBurden
Annual]], "Cannot Calculate")</f>
        <v>475.6200121485208</v>
      </c>
      <c r="G281" s="93" t="str">
        <f>DoNotChange[[#This Row],[Community]]</f>
        <v xml:space="preserve">Scammon Bay </v>
      </c>
      <c r="H281" s="140" t="str">
        <f>IFERROR(DoNotChange[[#This Row],[LowBurden
Threshold]],"Any fee will be at least a medium burden")</f>
        <v>Any fee will be at least a medium burden</v>
      </c>
      <c r="I281" s="118" t="str">
        <f>DoNotChange[[#This Row],[Community]]</f>
        <v xml:space="preserve">Scammon Bay </v>
      </c>
      <c r="J281" s="109" t="str">
        <f>IFERROR(DoNotChange[[#This Row],[LowBurden
Annual]], "Any fee will be at least a medium burden")</f>
        <v>Any fee will be at least a medium burden</v>
      </c>
      <c r="K281" s="93" t="str">
        <f>DoNotChange[[#This Row],[Community]]</f>
        <v xml:space="preserve">Scammon Bay </v>
      </c>
      <c r="L281" s="102">
        <f>Table1422[[#This Row],[Monthly Fees]]</f>
        <v>128.63</v>
      </c>
      <c r="M281" s="93" t="str">
        <f>DoNotChange[[#This Row],[Community]]</f>
        <v xml:space="preserve">Scammon Bay </v>
      </c>
      <c r="N281" s="102">
        <f>DoNotChange[[#This Row],[Monthly_Fees]]*12</f>
        <v>1543.56</v>
      </c>
      <c r="O281" s="93" t="str">
        <f>DoNotChange[[#This Row],[Community]]</f>
        <v xml:space="preserve">Scammon Bay </v>
      </c>
      <c r="P281" s="94" t="str">
        <f>Table1422[[#This Row],[Notes]]</f>
        <v xml:space="preserve">This is the reported user fee for this community for combined water and sewer.   </v>
      </c>
      <c r="Q281" s="95"/>
      <c r="R281" s="93" t="str">
        <f>DoNotChange[[#This Row],[Community]]</f>
        <v xml:space="preserve">Scammon Bay </v>
      </c>
      <c r="S281" s="85">
        <f>IF(DoNotChange[[#This Row],[Annual_Fees]]/DoNotChange[[#This Row],[IQ1_Average]]&gt;0, DoNotChange[[#This Row],[Annual_Fees]]/DoNotChange[[#This Row],[IQ1_Average]], "Do not know fees")</f>
        <v>0.10201982815598148</v>
      </c>
      <c r="T281" s="93" t="str">
        <f>DoNotChange[[#This Row],[Community]]</f>
        <v xml:space="preserve">Scammon Bay </v>
      </c>
      <c r="U281" s="85">
        <f>IF(DoNotChange[[#This Row],[Annual_Fees]]/DoNotChange[[#This Row],[IQ2_Average]]&gt;0, DoNotChange[[#This Row],[Annual_Fees]]/DoNotChange[[#This Row],[IQ2_Average]], "Do not know fees")</f>
        <v>5.6902500884746958E-2</v>
      </c>
      <c r="V281" s="93" t="str">
        <f>DoNotChange[[#This Row],[Community]]</f>
        <v xml:space="preserve">Scammon Bay </v>
      </c>
      <c r="W281" s="85">
        <f>IF(DoNotChange[[#This Row],[Annual_Fees]]/DoNotChange[[#This Row],[IQ3_Average]]&gt;0,DoNotChange[[#This Row],[Annual_Fees]]/DoNotChange[[#This Row],[IQ3_Average]], "Do not know fees")</f>
        <v>3.5799502746029388E-2</v>
      </c>
      <c r="X281" s="93" t="str">
        <f>DoNotChange[[#This Row],[Community]]</f>
        <v xml:space="preserve">Scammon Bay </v>
      </c>
      <c r="Y281" s="85">
        <f>IFERROR(AVERAGE(DoNotChange[[#This Row],[RI_IQ1]],DoNotChange[[#This Row],[RI_IQ2]],DoNotChange[[#This Row],[RI_IQ3]]),"ERROR")</f>
        <v>6.4907277262252608E-2</v>
      </c>
      <c r="Z281" s="93" t="str">
        <f>DoNotChange[[#This Row],[Community]]</f>
        <v xml:space="preserve">Scammon Bay </v>
      </c>
      <c r="AA281" s="84">
        <f>IF(DoNotChange[[#This Row],[SNAP_PercentagePoints]]&gt;20%,1, IF(DoNotChange[[#This Row],[SNAP_PercentagePoints]]&lt;=10%, 3, 2))</f>
        <v>1</v>
      </c>
      <c r="AB281" s="93" t="str">
        <f>DoNotChange[[#This Row],[Community]]</f>
        <v xml:space="preserve">Scammon Bay </v>
      </c>
      <c r="AC281" s="84">
        <f>IF(DoNotChange[[#This Row],[Poverty_PercentagePoints]]&gt;20%,1, IF(DoNotChange[[#This Row],[Poverty_PercentagePoints]]&lt;=10%, 3, 2))</f>
        <v>1</v>
      </c>
      <c r="AD281" s="93" t="str">
        <f>DoNotChange[[#This Row],[Community]]</f>
        <v xml:space="preserve">Scammon Bay </v>
      </c>
      <c r="AE281" s="84">
        <f>IF(DoNotChange[[#This Row],[FTE_PercentagePoints]]&lt;=30%,1, IF(DoNotChange[[#This Row],[FTE_PercentagePoints]]&gt;50%, 3, 2))</f>
        <v>1</v>
      </c>
      <c r="AF281" s="93" t="str">
        <f>DoNotChange[[#This Row],[Community]]</f>
        <v xml:space="preserve">Scammon Bay </v>
      </c>
      <c r="AG281" s="86">
        <f>AVERAGE(DoNotChange[[#This Row],[SNAP_FCI]],DoNotChange[[#This Row],[Poverty_FCI]],DoNotChange[[#This Row],[FTE_FCI]])</f>
        <v>1</v>
      </c>
      <c r="AH281" s="112"/>
      <c r="AI281" s="86">
        <f>IF(DoNotChange[[#This Row],[Village_FCI]]&gt;2.5, 0.24, IF(DoNotChange[[#This Row],[Village_FCI]]&lt;=1.5, 0.06, 0.15))</f>
        <v>0.06</v>
      </c>
      <c r="AJ281" s="86" t="str">
        <f>IF(DoNotChange[[#This Row],[Village_FCI]]&gt;2.5, 0.15, IF(DoNotChange[[#This Row],[Village_FCI]]&lt;=1.5, "FALSE", 0.06))</f>
        <v>FALSE</v>
      </c>
      <c r="AK281" s="115">
        <f>(1/DoNotChange[[#This Row],[IQ1_Average]]+1/DoNotChange[[#This Row],[IQ2_Average]]+1/DoNotChange[[#This Row],[IQ3_Average]])</f>
        <v>1.261511258303907E-4</v>
      </c>
      <c r="AL28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1" s="84">
        <f>ROUND(DoNotChange[[#This Row],[MediumBurden
Threshold_Calc]],1)</f>
        <v>39.6</v>
      </c>
      <c r="AN281" s="88">
        <f>(DoNotChange[[#This Row],[3RI_Calculation
Medium]]/DoNotChange[[#This Row],[Y = 1/IQ1+1/IQ2+1/IQ3]])/12</f>
        <v>39.635001012376733</v>
      </c>
      <c r="AO281" s="88">
        <f>DoNotChange[[#This Row],[MediumBurden
Threshold_Calc]]*12</f>
        <v>475.6200121485208</v>
      </c>
      <c r="AP281" s="137" t="e">
        <f>DoNotChange[[#This Row],[LowBurden
Annual]]/12</f>
        <v>#VALUE!</v>
      </c>
      <c r="AQ281" s="88" t="e">
        <f>(DoNotChange[[#This Row],[3RI_Calculation
Low]]/DoNotChange[[#This Row],[Y = 1/IQ1+1/IQ2+1/IQ3]])</f>
        <v>#VALUE!</v>
      </c>
      <c r="AR281" s="95"/>
      <c r="AS281" s="93" t="str">
        <f>Table1422[[#This Row],[Community]]</f>
        <v xml:space="preserve">Scammon Bay </v>
      </c>
      <c r="AT281" s="87">
        <f>Table1422[[#This Row],[IQ1_Average]]</f>
        <v>15130</v>
      </c>
      <c r="AU281" s="93" t="str">
        <f>DoNotChange[[#This Row],[Community]]</f>
        <v xml:space="preserve">Scammon Bay </v>
      </c>
      <c r="AV281" s="96">
        <f>Table1422[[#This Row],[IQ2_Average]]</f>
        <v>27126.400000000001</v>
      </c>
      <c r="AW281" s="93" t="str">
        <f>DoNotChange[[#This Row],[Community]]</f>
        <v xml:space="preserve">Scammon Bay </v>
      </c>
      <c r="AX281" s="97">
        <f>Table1422[[#This Row],[IQ3_Average]]</f>
        <v>43116.800000000003</v>
      </c>
      <c r="AY281" s="93" t="str">
        <f>DoNotChange[[#This Row],[Community]]</f>
        <v xml:space="preserve">Scammon Bay </v>
      </c>
      <c r="AZ281" s="89">
        <f>Table1422[[#This Row],[SNAP_Average 
(Percentage Points)]]/100</f>
        <v>0.59899999999999998</v>
      </c>
      <c r="BA281" s="98" t="str">
        <f>DoNotChange[[#This Row],[Community]]</f>
        <v xml:space="preserve">Scammon Bay </v>
      </c>
      <c r="BB281" s="89">
        <f>Table1422[[#This Row],[Poverty_Average
(Percentage Points)]]/100</f>
        <v>0.58499999999999996</v>
      </c>
      <c r="BC281" s="98" t="str">
        <f>DoNotChange[[#This Row],[Community]]</f>
        <v xml:space="preserve">Scammon Bay </v>
      </c>
      <c r="BD281" s="89">
        <f>Table1422[[#This Row],[Full Time Employment_Average
(Percentage Points)]]/100</f>
        <v>0.16519999999999999</v>
      </c>
    </row>
    <row r="282" spans="1:56" s="99" customFormat="1" x14ac:dyDescent="0.25">
      <c r="A282" s="93" t="str">
        <f>DoNotChange[[#This Row],[Community]]</f>
        <v xml:space="preserve">Selawik </v>
      </c>
      <c r="B28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2" s="93" t="str">
        <f>DoNotChange[[#This Row],[Community]]</f>
        <v xml:space="preserve">Selawik </v>
      </c>
      <c r="D282" s="109">
        <f>IFERROR(DoNotChange[[#This Row],[Medium Burden Threshold]],"Cannot Calculate")</f>
        <v>51.9</v>
      </c>
      <c r="E282" s="118" t="str">
        <f>DoNotChange[[#This Row],[Community]]</f>
        <v xml:space="preserve">Selawik </v>
      </c>
      <c r="F282" s="109">
        <f>IFERROR(DoNotChange[[#This Row],[MediumBurden
Annual]], "Cannot Calculate")</f>
        <v>622.27488794647763</v>
      </c>
      <c r="G282" s="93" t="str">
        <f>DoNotChange[[#This Row],[Community]]</f>
        <v xml:space="preserve">Selawik </v>
      </c>
      <c r="H282" s="140" t="str">
        <f>IFERROR(DoNotChange[[#This Row],[LowBurden
Threshold]],"Any fee will be at least a medium burden")</f>
        <v>Any fee will be at least a medium burden</v>
      </c>
      <c r="I282" s="118" t="str">
        <f>DoNotChange[[#This Row],[Community]]</f>
        <v xml:space="preserve">Selawik </v>
      </c>
      <c r="J282" s="109" t="str">
        <f>IFERROR(DoNotChange[[#This Row],[LowBurden
Annual]], "Any fee will be at least a medium burden")</f>
        <v>Any fee will be at least a medium burden</v>
      </c>
      <c r="K282" s="93" t="str">
        <f>DoNotChange[[#This Row],[Community]]</f>
        <v xml:space="preserve">Selawik </v>
      </c>
      <c r="L282" s="102">
        <f>Table1422[[#This Row],[Monthly Fees]]</f>
        <v>85</v>
      </c>
      <c r="M282" s="93" t="str">
        <f>DoNotChange[[#This Row],[Community]]</f>
        <v xml:space="preserve">Selawik </v>
      </c>
      <c r="N282" s="102">
        <f>DoNotChange[[#This Row],[Monthly_Fees]]*12</f>
        <v>1020</v>
      </c>
      <c r="O282" s="93" t="str">
        <f>DoNotChange[[#This Row],[Community]]</f>
        <v xml:space="preserve">Selawik </v>
      </c>
      <c r="P282" s="94" t="str">
        <f>Table1422[[#This Row],[Notes]]</f>
        <v xml:space="preserve">This is the reported user fee for this community for combined water and sewer. The fees are subsidized by the borough. If households are only connected to one piped service, they are charged $34 for the water or sewer service.   </v>
      </c>
      <c r="Q282" s="95"/>
      <c r="R282" s="93" t="str">
        <f>DoNotChange[[#This Row],[Community]]</f>
        <v xml:space="preserve">Selawik </v>
      </c>
      <c r="S282" s="85">
        <f>IF(DoNotChange[[#This Row],[Annual_Fees]]/DoNotChange[[#This Row],[IQ1_Average]]&gt;0, DoNotChange[[#This Row],[Annual_Fees]]/DoNotChange[[#This Row],[IQ1_Average]], "Do not know fees")</f>
        <v>5.8155446086480565E-2</v>
      </c>
      <c r="T282" s="93" t="str">
        <f>DoNotChange[[#This Row],[Community]]</f>
        <v xml:space="preserve">Selawik </v>
      </c>
      <c r="U282" s="85">
        <f>IF(DoNotChange[[#This Row],[Annual_Fees]]/DoNotChange[[#This Row],[IQ2_Average]]&gt;0, DoNotChange[[#This Row],[Annual_Fees]]/DoNotChange[[#This Row],[IQ2_Average]], "Do not know fees")</f>
        <v>2.4096157844008089E-2</v>
      </c>
      <c r="V282" s="93" t="str">
        <f>DoNotChange[[#This Row],[Community]]</f>
        <v xml:space="preserve">Selawik </v>
      </c>
      <c r="W282" s="85">
        <f>IF(DoNotChange[[#This Row],[Annual_Fees]]/DoNotChange[[#This Row],[IQ3_Average]]&gt;0,DoNotChange[[#This Row],[Annual_Fees]]/DoNotChange[[#This Row],[IQ3_Average]], "Do not know fees")</f>
        <v>1.6097214550619427E-2</v>
      </c>
      <c r="X282" s="93" t="str">
        <f>DoNotChange[[#This Row],[Community]]</f>
        <v xml:space="preserve">Selawik </v>
      </c>
      <c r="Y282" s="85">
        <f>IFERROR(AVERAGE(DoNotChange[[#This Row],[RI_IQ1]],DoNotChange[[#This Row],[RI_IQ2]],DoNotChange[[#This Row],[RI_IQ3]]),"ERROR")</f>
        <v>3.2782939493702694E-2</v>
      </c>
      <c r="Z282" s="93" t="str">
        <f>DoNotChange[[#This Row],[Community]]</f>
        <v xml:space="preserve">Selawik </v>
      </c>
      <c r="AA282" s="84">
        <f>IF(DoNotChange[[#This Row],[SNAP_PercentagePoints]]&gt;20%,1, IF(DoNotChange[[#This Row],[SNAP_PercentagePoints]]&lt;=10%, 3, 2))</f>
        <v>1</v>
      </c>
      <c r="AB282" s="93" t="str">
        <f>DoNotChange[[#This Row],[Community]]</f>
        <v xml:space="preserve">Selawik </v>
      </c>
      <c r="AC282" s="84">
        <f>IF(DoNotChange[[#This Row],[Poverty_PercentagePoints]]&gt;20%,1, IF(DoNotChange[[#This Row],[Poverty_PercentagePoints]]&lt;=10%, 3, 2))</f>
        <v>1</v>
      </c>
      <c r="AD282" s="93" t="str">
        <f>DoNotChange[[#This Row],[Community]]</f>
        <v xml:space="preserve">Selawik </v>
      </c>
      <c r="AE282" s="84">
        <f>IF(DoNotChange[[#This Row],[FTE_PercentagePoints]]&lt;=30%,1, IF(DoNotChange[[#This Row],[FTE_PercentagePoints]]&gt;50%, 3, 2))</f>
        <v>2</v>
      </c>
      <c r="AF282" s="93" t="str">
        <f>DoNotChange[[#This Row],[Community]]</f>
        <v xml:space="preserve">Selawik </v>
      </c>
      <c r="AG282" s="86">
        <f>AVERAGE(DoNotChange[[#This Row],[SNAP_FCI]],DoNotChange[[#This Row],[Poverty_FCI]],DoNotChange[[#This Row],[FTE_FCI]])</f>
        <v>1.3333333333333333</v>
      </c>
      <c r="AH282" s="112"/>
      <c r="AI282" s="86">
        <f>IF(DoNotChange[[#This Row],[Village_FCI]]&gt;2.5, 0.24, IF(DoNotChange[[#This Row],[Village_FCI]]&lt;=1.5, 0.06, 0.15))</f>
        <v>0.06</v>
      </c>
      <c r="AJ282" s="86" t="str">
        <f>IF(DoNotChange[[#This Row],[Village_FCI]]&gt;2.5, 0.15, IF(DoNotChange[[#This Row],[Village_FCI]]&lt;=1.5, "FALSE", 0.06))</f>
        <v>FALSE</v>
      </c>
      <c r="AK282" s="115">
        <f>(1/DoNotChange[[#This Row],[IQ1_Average]]+1/DoNotChange[[#This Row],[IQ2_Average]]+1/DoNotChange[[#This Row],[IQ3_Average]])</f>
        <v>9.6420410275596159E-5</v>
      </c>
      <c r="AL28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2" s="84">
        <f>ROUND(DoNotChange[[#This Row],[MediumBurden
Threshold_Calc]],1)</f>
        <v>51.9</v>
      </c>
      <c r="AN282" s="88">
        <f>(DoNotChange[[#This Row],[3RI_Calculation
Medium]]/DoNotChange[[#This Row],[Y = 1/IQ1+1/IQ2+1/IQ3]])/12</f>
        <v>51.856240662206467</v>
      </c>
      <c r="AO282" s="88">
        <f>DoNotChange[[#This Row],[MediumBurden
Threshold_Calc]]*12</f>
        <v>622.27488794647763</v>
      </c>
      <c r="AP282" s="137" t="e">
        <f>DoNotChange[[#This Row],[LowBurden
Annual]]/12</f>
        <v>#VALUE!</v>
      </c>
      <c r="AQ282" s="88" t="e">
        <f>(DoNotChange[[#This Row],[3RI_Calculation
Low]]/DoNotChange[[#This Row],[Y = 1/IQ1+1/IQ2+1/IQ3]])</f>
        <v>#VALUE!</v>
      </c>
      <c r="AR282" s="95"/>
      <c r="AS282" s="93" t="str">
        <f>Table1422[[#This Row],[Community]]</f>
        <v xml:space="preserve">Selawik </v>
      </c>
      <c r="AT282" s="87">
        <f>Table1422[[#This Row],[IQ1_Average]]</f>
        <v>17539.2</v>
      </c>
      <c r="AU282" s="93" t="str">
        <f>DoNotChange[[#This Row],[Community]]</f>
        <v xml:space="preserve">Selawik </v>
      </c>
      <c r="AV282" s="96">
        <f>Table1422[[#This Row],[IQ2_Average]]</f>
        <v>42330.400000000001</v>
      </c>
      <c r="AW282" s="93" t="str">
        <f>DoNotChange[[#This Row],[Community]]</f>
        <v xml:space="preserve">Selawik </v>
      </c>
      <c r="AX282" s="97">
        <f>Table1422[[#This Row],[IQ3_Average]]</f>
        <v>63365</v>
      </c>
      <c r="AY282" s="93" t="str">
        <f>DoNotChange[[#This Row],[Community]]</f>
        <v xml:space="preserve">Selawik </v>
      </c>
      <c r="AZ282" s="89">
        <f>Table1422[[#This Row],[SNAP_Average 
(Percentage Points)]]/100</f>
        <v>0.63359999999999994</v>
      </c>
      <c r="BA282" s="98" t="str">
        <f>DoNotChange[[#This Row],[Community]]</f>
        <v xml:space="preserve">Selawik </v>
      </c>
      <c r="BB282" s="89">
        <f>Table1422[[#This Row],[Poverty_Average
(Percentage Points)]]/100</f>
        <v>0.42359999999999998</v>
      </c>
      <c r="BC282" s="98" t="str">
        <f>DoNotChange[[#This Row],[Community]]</f>
        <v xml:space="preserve">Selawik </v>
      </c>
      <c r="BD282" s="89">
        <f>Table1422[[#This Row],[Full Time Employment_Average
(Percentage Points)]]/100</f>
        <v>0.308</v>
      </c>
    </row>
    <row r="283" spans="1:56" s="99" customFormat="1" x14ac:dyDescent="0.25">
      <c r="A283" s="93" t="str">
        <f>DoNotChange[[#This Row],[Community]]</f>
        <v xml:space="preserve">Seldovia </v>
      </c>
      <c r="B28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83" s="93" t="str">
        <f>DoNotChange[[#This Row],[Community]]</f>
        <v xml:space="preserve">Seldovia </v>
      </c>
      <c r="D283" s="109">
        <f>IFERROR(DoNotChange[[#This Row],[Medium Burden Threshold]],"Cannot Calculate")</f>
        <v>298.5</v>
      </c>
      <c r="E283" s="118" t="str">
        <f>DoNotChange[[#This Row],[Community]]</f>
        <v xml:space="preserve">Seldovia </v>
      </c>
      <c r="F283" s="109">
        <f>IFERROR(DoNotChange[[#This Row],[MediumBurden
Annual]], "Cannot Calculate")</f>
        <v>3581.692964930432</v>
      </c>
      <c r="G283" s="93" t="str">
        <f>DoNotChange[[#This Row],[Community]]</f>
        <v xml:space="preserve">Seldovia </v>
      </c>
      <c r="H283" s="140">
        <f>IFERROR(DoNotChange[[#This Row],[LowBurden
Threshold]],"Any fee will be at least a medium burden")</f>
        <v>119.38976549768104</v>
      </c>
      <c r="I283" s="118" t="str">
        <f>DoNotChange[[#This Row],[Community]]</f>
        <v xml:space="preserve">Seldovia </v>
      </c>
      <c r="J283" s="109">
        <f>IFERROR(DoNotChange[[#This Row],[LowBurden
Annual]], "Any fee will be at least a medium burden")</f>
        <v>1432.6771859721725</v>
      </c>
      <c r="K283" s="93" t="str">
        <f>DoNotChange[[#This Row],[Community]]</f>
        <v xml:space="preserve">Seldovia </v>
      </c>
      <c r="L283" s="102">
        <f>Table1422[[#This Row],[Monthly Fees]]</f>
        <v>96.45</v>
      </c>
      <c r="M283" s="93" t="str">
        <f>DoNotChange[[#This Row],[Community]]</f>
        <v xml:space="preserve">Seldovia </v>
      </c>
      <c r="N283" s="102">
        <f>DoNotChange[[#This Row],[Monthly_Fees]]*12</f>
        <v>1157.4000000000001</v>
      </c>
      <c r="O283" s="93" t="str">
        <f>DoNotChange[[#This Row],[Community]]</f>
        <v xml:space="preserve">Seldovia </v>
      </c>
      <c r="P283" s="94" t="str">
        <f>Table1422[[#This Row],[Notes]]</f>
        <v xml:space="preserve">This is the reported user fee for this community for combined water and sewer. Change expected for July 1, 2023.  </v>
      </c>
      <c r="Q283" s="95"/>
      <c r="R283" s="93" t="str">
        <f>DoNotChange[[#This Row],[Community]]</f>
        <v xml:space="preserve">Seldovia </v>
      </c>
      <c r="S283" s="85">
        <f>IF(DoNotChange[[#This Row],[Annual_Fees]]/DoNotChange[[#This Row],[IQ1_Average]]&gt;0, DoNotChange[[#This Row],[Annual_Fees]]/DoNotChange[[#This Row],[IQ1_Average]], "Do not know fees")</f>
        <v>2.0576000000000001E-2</v>
      </c>
      <c r="T283" s="93" t="str">
        <f>DoNotChange[[#This Row],[Community]]</f>
        <v xml:space="preserve">Seldovia </v>
      </c>
      <c r="U283" s="85">
        <f>IF(DoNotChange[[#This Row],[Annual_Fees]]/DoNotChange[[#This Row],[IQ2_Average]]&gt;0, DoNotChange[[#This Row],[Annual_Fees]]/DoNotChange[[#This Row],[IQ2_Average]], "Do not know fees")</f>
        <v>1.4906496316521561E-2</v>
      </c>
      <c r="V283" s="93" t="str">
        <f>DoNotChange[[#This Row],[Community]]</f>
        <v xml:space="preserve">Seldovia </v>
      </c>
      <c r="W283" s="85">
        <f>IF(DoNotChange[[#This Row],[Annual_Fees]]/DoNotChange[[#This Row],[IQ3_Average]]&gt;0,DoNotChange[[#This Row],[Annual_Fees]]/DoNotChange[[#This Row],[IQ3_Average]], "Do not know fees")</f>
        <v>1.2988995154097023E-2</v>
      </c>
      <c r="X283" s="93" t="str">
        <f>DoNotChange[[#This Row],[Community]]</f>
        <v xml:space="preserve">Seldovia </v>
      </c>
      <c r="Y283" s="85">
        <f>IFERROR(AVERAGE(DoNotChange[[#This Row],[RI_IQ1]],DoNotChange[[#This Row],[RI_IQ2]],DoNotChange[[#This Row],[RI_IQ3]]),"ERROR")</f>
        <v>1.6157163823539527E-2</v>
      </c>
      <c r="Z283" s="93" t="str">
        <f>DoNotChange[[#This Row],[Community]]</f>
        <v xml:space="preserve">Seldovia </v>
      </c>
      <c r="AA283" s="84">
        <f>IF(DoNotChange[[#This Row],[SNAP_PercentagePoints]]&gt;20%,1, IF(DoNotChange[[#This Row],[SNAP_PercentagePoints]]&lt;=10%, 3, 2))</f>
        <v>3</v>
      </c>
      <c r="AB283" s="93" t="str">
        <f>DoNotChange[[#This Row],[Community]]</f>
        <v xml:space="preserve">Seldovia </v>
      </c>
      <c r="AC283" s="84">
        <f>IF(DoNotChange[[#This Row],[Poverty_PercentagePoints]]&gt;20%,1, IF(DoNotChange[[#This Row],[Poverty_PercentagePoints]]&lt;=10%, 3, 2))</f>
        <v>1</v>
      </c>
      <c r="AD283" s="93" t="str">
        <f>DoNotChange[[#This Row],[Community]]</f>
        <v xml:space="preserve">Seldovia </v>
      </c>
      <c r="AE283" s="84">
        <f>IF(DoNotChange[[#This Row],[FTE_PercentagePoints]]&lt;=30%,1, IF(DoNotChange[[#This Row],[FTE_PercentagePoints]]&gt;50%, 3, 2))</f>
        <v>3</v>
      </c>
      <c r="AF283" s="93" t="str">
        <f>DoNotChange[[#This Row],[Community]]</f>
        <v xml:space="preserve">Seldovia </v>
      </c>
      <c r="AG283" s="86">
        <f>AVERAGE(DoNotChange[[#This Row],[SNAP_FCI]],DoNotChange[[#This Row],[Poverty_FCI]],DoNotChange[[#This Row],[FTE_FCI]])</f>
        <v>2.3333333333333335</v>
      </c>
      <c r="AH283" s="112"/>
      <c r="AI283" s="86">
        <f>IF(DoNotChange[[#This Row],[Village_FCI]]&gt;2.5, 0.24, IF(DoNotChange[[#This Row],[Village_FCI]]&lt;=1.5, 0.06, 0.15))</f>
        <v>0.15</v>
      </c>
      <c r="AJ283" s="86">
        <f>IF(DoNotChange[[#This Row],[Village_FCI]]&gt;2.5, 0.15, IF(DoNotChange[[#This Row],[Village_FCI]]&lt;=1.5, "FALSE", 0.06))</f>
        <v>0.06</v>
      </c>
      <c r="AK283" s="115">
        <f>(1/DoNotChange[[#This Row],[IQ1_Average]]+1/DoNotChange[[#This Row],[IQ2_Average]]+1/DoNotChange[[#This Row],[IQ3_Average]])</f>
        <v>4.1879636660289081E-5</v>
      </c>
      <c r="AL28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83" s="84">
        <f>ROUND(DoNotChange[[#This Row],[MediumBurden
Threshold_Calc]],1)</f>
        <v>298.5</v>
      </c>
      <c r="AN283" s="88">
        <f>(DoNotChange[[#This Row],[3RI_Calculation
Medium]]/DoNotChange[[#This Row],[Y = 1/IQ1+1/IQ2+1/IQ3]])/12</f>
        <v>298.47441374420265</v>
      </c>
      <c r="AO283" s="88">
        <f>DoNotChange[[#This Row],[MediumBurden
Threshold_Calc]]*12</f>
        <v>3581.692964930432</v>
      </c>
      <c r="AP283" s="137">
        <f>DoNotChange[[#This Row],[LowBurden
Annual]]/12</f>
        <v>119.38976549768104</v>
      </c>
      <c r="AQ283" s="88">
        <f>(DoNotChange[[#This Row],[3RI_Calculation
Low]]/DoNotChange[[#This Row],[Y = 1/IQ1+1/IQ2+1/IQ3]])</f>
        <v>1432.6771859721725</v>
      </c>
      <c r="AR283" s="95"/>
      <c r="AS283" s="93" t="str">
        <f>Table1422[[#This Row],[Community]]</f>
        <v xml:space="preserve">Seldovia </v>
      </c>
      <c r="AT283" s="87">
        <f>Table1422[[#This Row],[IQ1_Average]]</f>
        <v>56250</v>
      </c>
      <c r="AU283" s="93" t="str">
        <f>DoNotChange[[#This Row],[Community]]</f>
        <v xml:space="preserve">Seldovia </v>
      </c>
      <c r="AV283" s="96">
        <f>Table1422[[#This Row],[IQ2_Average]]</f>
        <v>77644</v>
      </c>
      <c r="AW283" s="93" t="str">
        <f>DoNotChange[[#This Row],[Community]]</f>
        <v xml:space="preserve">Seldovia </v>
      </c>
      <c r="AX283" s="97">
        <f>Table1422[[#This Row],[IQ3_Average]]</f>
        <v>89106.2</v>
      </c>
      <c r="AY283" s="93" t="str">
        <f>DoNotChange[[#This Row],[Community]]</f>
        <v xml:space="preserve">Seldovia </v>
      </c>
      <c r="AZ283" s="89">
        <f>Table1422[[#This Row],[SNAP_Average 
(Percentage Points)]]/100</f>
        <v>4.58E-2</v>
      </c>
      <c r="BA283" s="98" t="str">
        <f>DoNotChange[[#This Row],[Community]]</f>
        <v xml:space="preserve">Seldovia </v>
      </c>
      <c r="BB283" s="89">
        <f>Table1422[[#This Row],[Poverty_Average
(Percentage Points)]]/100</f>
        <v>0.20660000000000001</v>
      </c>
      <c r="BC283" s="98" t="str">
        <f>DoNotChange[[#This Row],[Community]]</f>
        <v xml:space="preserve">Seldovia </v>
      </c>
      <c r="BD283" s="89">
        <f>Table1422[[#This Row],[Full Time Employment_Average
(Percentage Points)]]/100</f>
        <v>0.5132000000000001</v>
      </c>
    </row>
    <row r="284" spans="1:56" s="99" customFormat="1" x14ac:dyDescent="0.25">
      <c r="A284" s="93" t="str">
        <f>DoNotChange[[#This Row],[Community]]</f>
        <v xml:space="preserve">Seldovia Village  </v>
      </c>
      <c r="B28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4" s="93" t="str">
        <f>DoNotChange[[#This Row],[Community]]</f>
        <v xml:space="preserve">Seldovia Village  </v>
      </c>
      <c r="D284" s="109">
        <f>IFERROR(DoNotChange[[#This Row],[Medium Burden Threshold]],"Cannot Calculate")</f>
        <v>163.1</v>
      </c>
      <c r="E284" s="118" t="str">
        <f>DoNotChange[[#This Row],[Community]]</f>
        <v xml:space="preserve">Seldovia Village  </v>
      </c>
      <c r="F284" s="109">
        <f>IFERROR(DoNotChange[[#This Row],[MediumBurden
Annual]], "Cannot Calculate")</f>
        <v>1956.7452539341912</v>
      </c>
      <c r="G284" s="93" t="str">
        <f>DoNotChange[[#This Row],[Community]]</f>
        <v xml:space="preserve">Seldovia Village  </v>
      </c>
      <c r="H284" s="140">
        <f>IFERROR(DoNotChange[[#This Row],[LowBurden
Threshold]],"Any fee will be at least a medium burden")</f>
        <v>65.224841797806377</v>
      </c>
      <c r="I284" s="118" t="str">
        <f>DoNotChange[[#This Row],[Community]]</f>
        <v xml:space="preserve">Seldovia Village  </v>
      </c>
      <c r="J284" s="109">
        <f>IFERROR(DoNotChange[[#This Row],[LowBurden
Annual]], "Any fee will be at least a medium burden")</f>
        <v>782.69810157367647</v>
      </c>
      <c r="K284" s="93" t="str">
        <f>DoNotChange[[#This Row],[Community]]</f>
        <v xml:space="preserve">Seldovia Village  </v>
      </c>
      <c r="L284" s="102">
        <f>Table1422[[#This Row],[Monthly Fees]]</f>
        <v>0</v>
      </c>
      <c r="M284" s="93" t="str">
        <f>DoNotChange[[#This Row],[Community]]</f>
        <v xml:space="preserve">Seldovia Village  </v>
      </c>
      <c r="N284" s="102">
        <f>DoNotChange[[#This Row],[Monthly_Fees]]*12</f>
        <v>0</v>
      </c>
      <c r="O284" s="93" t="str">
        <f>DoNotChange[[#This Row],[Community]]</f>
        <v xml:space="preserve">Seldovia Village  </v>
      </c>
      <c r="P284" s="94" t="str">
        <f>Table1422[[#This Row],[Notes]]</f>
        <v>The water and sewer charges are unknown</v>
      </c>
      <c r="Q284" s="95"/>
      <c r="R284" s="93" t="str">
        <f>DoNotChange[[#This Row],[Community]]</f>
        <v xml:space="preserve">Seldovia Village  </v>
      </c>
      <c r="S284" s="85" t="str">
        <f>IF(DoNotChange[[#This Row],[Annual_Fees]]/DoNotChange[[#This Row],[IQ1_Average]]&gt;0, DoNotChange[[#This Row],[Annual_Fees]]/DoNotChange[[#This Row],[IQ1_Average]], "Do not know fees")</f>
        <v>Do not know fees</v>
      </c>
      <c r="T284" s="93" t="str">
        <f>DoNotChange[[#This Row],[Community]]</f>
        <v xml:space="preserve">Seldovia Village  </v>
      </c>
      <c r="U284" s="85" t="str">
        <f>IF(DoNotChange[[#This Row],[Annual_Fees]]/DoNotChange[[#This Row],[IQ2_Average]]&gt;0, DoNotChange[[#This Row],[Annual_Fees]]/DoNotChange[[#This Row],[IQ2_Average]], "Do not know fees")</f>
        <v>Do not know fees</v>
      </c>
      <c r="V284" s="93" t="str">
        <f>DoNotChange[[#This Row],[Community]]</f>
        <v xml:space="preserve">Seldovia Village  </v>
      </c>
      <c r="W284" s="85" t="str">
        <f>IF(DoNotChange[[#This Row],[Annual_Fees]]/DoNotChange[[#This Row],[IQ3_Average]]&gt;0,DoNotChange[[#This Row],[Annual_Fees]]/DoNotChange[[#This Row],[IQ3_Average]], "Do not know fees")</f>
        <v>Do not know fees</v>
      </c>
      <c r="X284" s="93" t="str">
        <f>DoNotChange[[#This Row],[Community]]</f>
        <v xml:space="preserve">Seldovia Village  </v>
      </c>
      <c r="Y284" s="85" t="str">
        <f>IFERROR(AVERAGE(DoNotChange[[#This Row],[RI_IQ1]],DoNotChange[[#This Row],[RI_IQ2]],DoNotChange[[#This Row],[RI_IQ3]]),"ERROR")</f>
        <v>ERROR</v>
      </c>
      <c r="Z284" s="93" t="str">
        <f>DoNotChange[[#This Row],[Community]]</f>
        <v xml:space="preserve">Seldovia Village  </v>
      </c>
      <c r="AA284" s="84">
        <f>IF(DoNotChange[[#This Row],[SNAP_PercentagePoints]]&gt;20%,1, IF(DoNotChange[[#This Row],[SNAP_PercentagePoints]]&lt;=10%, 3, 2))</f>
        <v>3</v>
      </c>
      <c r="AB284" s="93" t="str">
        <f>DoNotChange[[#This Row],[Community]]</f>
        <v xml:space="preserve">Seldovia Village  </v>
      </c>
      <c r="AC284" s="84">
        <f>IF(DoNotChange[[#This Row],[Poverty_PercentagePoints]]&gt;20%,1, IF(DoNotChange[[#This Row],[Poverty_PercentagePoints]]&lt;=10%, 3, 2))</f>
        <v>1</v>
      </c>
      <c r="AD284" s="93" t="str">
        <f>DoNotChange[[#This Row],[Community]]</f>
        <v xml:space="preserve">Seldovia Village  </v>
      </c>
      <c r="AE284" s="84">
        <f>IF(DoNotChange[[#This Row],[FTE_PercentagePoints]]&lt;=30%,1, IF(DoNotChange[[#This Row],[FTE_PercentagePoints]]&gt;50%, 3, 2))</f>
        <v>3</v>
      </c>
      <c r="AF284" s="93" t="str">
        <f>DoNotChange[[#This Row],[Community]]</f>
        <v xml:space="preserve">Seldovia Village  </v>
      </c>
      <c r="AG284" s="86">
        <f>AVERAGE(DoNotChange[[#This Row],[SNAP_FCI]],DoNotChange[[#This Row],[Poverty_FCI]],DoNotChange[[#This Row],[FTE_FCI]])</f>
        <v>2.3333333333333335</v>
      </c>
      <c r="AH284" s="112"/>
      <c r="AI284" s="86">
        <f>IF(DoNotChange[[#This Row],[Village_FCI]]&gt;2.5, 0.24, IF(DoNotChange[[#This Row],[Village_FCI]]&lt;=1.5, 0.06, 0.15))</f>
        <v>0.15</v>
      </c>
      <c r="AJ284" s="86">
        <f>IF(DoNotChange[[#This Row],[Village_FCI]]&gt;2.5, 0.15, IF(DoNotChange[[#This Row],[Village_FCI]]&lt;=1.5, "FALSE", 0.06))</f>
        <v>0.06</v>
      </c>
      <c r="AK284" s="115">
        <f>(1/DoNotChange[[#This Row],[IQ1_Average]]+1/DoNotChange[[#This Row],[IQ2_Average]]+1/DoNotChange[[#This Row],[IQ3_Average]])</f>
        <v>7.6657909198150925E-5</v>
      </c>
      <c r="AL28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4" s="84">
        <f>ROUND(DoNotChange[[#This Row],[MediumBurden
Threshold_Calc]],1)</f>
        <v>163.1</v>
      </c>
      <c r="AN284" s="88">
        <f>(DoNotChange[[#This Row],[3RI_Calculation
Medium]]/DoNotChange[[#This Row],[Y = 1/IQ1+1/IQ2+1/IQ3]])/12</f>
        <v>163.06210449451592</v>
      </c>
      <c r="AO284" s="88">
        <f>DoNotChange[[#This Row],[MediumBurden
Threshold_Calc]]*12</f>
        <v>1956.7452539341912</v>
      </c>
      <c r="AP284" s="137">
        <f>DoNotChange[[#This Row],[LowBurden
Annual]]/12</f>
        <v>65.224841797806377</v>
      </c>
      <c r="AQ284" s="88">
        <f>(DoNotChange[[#This Row],[3RI_Calculation
Low]]/DoNotChange[[#This Row],[Y = 1/IQ1+1/IQ2+1/IQ3]])</f>
        <v>782.69810157367647</v>
      </c>
      <c r="AR284" s="95"/>
      <c r="AS284" s="93" t="str">
        <f>Table1422[[#This Row],[Community]]</f>
        <v xml:space="preserve">Seldovia Village  </v>
      </c>
      <c r="AT284" s="87">
        <f>Table1422[[#This Row],[IQ1_Average]]</f>
        <v>23342</v>
      </c>
      <c r="AU284" s="93" t="str">
        <f>DoNotChange[[#This Row],[Community]]</f>
        <v xml:space="preserve">Seldovia Village  </v>
      </c>
      <c r="AV284" s="96">
        <f>Table1422[[#This Row],[IQ2_Average]]</f>
        <v>44990.400000000001</v>
      </c>
      <c r="AW284" s="93" t="str">
        <f>DoNotChange[[#This Row],[Community]]</f>
        <v xml:space="preserve">Seldovia Village  </v>
      </c>
      <c r="AX284" s="97">
        <f>Table1422[[#This Row],[IQ3_Average]]</f>
        <v>86283.4</v>
      </c>
      <c r="AY284" s="93" t="str">
        <f>DoNotChange[[#This Row],[Community]]</f>
        <v xml:space="preserve">Seldovia Village  </v>
      </c>
      <c r="AZ284" s="89">
        <f>Table1422[[#This Row],[SNAP_Average 
(Percentage Points)]]/100</f>
        <v>7.7200000000000005E-2</v>
      </c>
      <c r="BA284" s="98" t="str">
        <f>DoNotChange[[#This Row],[Community]]</f>
        <v xml:space="preserve">Seldovia Village  </v>
      </c>
      <c r="BB284" s="89">
        <f>Table1422[[#This Row],[Poverty_Average
(Percentage Points)]]/100</f>
        <v>0.37780000000000002</v>
      </c>
      <c r="BC284" s="98" t="str">
        <f>DoNotChange[[#This Row],[Community]]</f>
        <v xml:space="preserve">Seldovia Village  </v>
      </c>
      <c r="BD284" s="89">
        <f>Table1422[[#This Row],[Full Time Employment_Average
(Percentage Points)]]/100</f>
        <v>0.53</v>
      </c>
    </row>
    <row r="285" spans="1:56" s="99" customFormat="1" x14ac:dyDescent="0.25">
      <c r="A285" s="93" t="str">
        <f>DoNotChange[[#This Row],[Community]]</f>
        <v xml:space="preserve">Seward </v>
      </c>
      <c r="B28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5" s="93" t="str">
        <f>DoNotChange[[#This Row],[Community]]</f>
        <v xml:space="preserve">Seward </v>
      </c>
      <c r="D285" s="109">
        <f>IFERROR(DoNotChange[[#This Row],[Medium Burden Threshold]],"Cannot Calculate")</f>
        <v>177.4</v>
      </c>
      <c r="E285" s="118" t="str">
        <f>DoNotChange[[#This Row],[Community]]</f>
        <v xml:space="preserve">Seward </v>
      </c>
      <c r="F285" s="109">
        <f>IFERROR(DoNotChange[[#This Row],[MediumBurden
Annual]], "Cannot Calculate")</f>
        <v>2128.4912724621113</v>
      </c>
      <c r="G285" s="93" t="str">
        <f>DoNotChange[[#This Row],[Community]]</f>
        <v xml:space="preserve">Seward </v>
      </c>
      <c r="H285" s="140">
        <f>IFERROR(DoNotChange[[#This Row],[LowBurden
Threshold]],"Any fee will be at least a medium burden")</f>
        <v>70.949709082070385</v>
      </c>
      <c r="I285" s="118" t="str">
        <f>DoNotChange[[#This Row],[Community]]</f>
        <v xml:space="preserve">Seward </v>
      </c>
      <c r="J285" s="109">
        <f>IFERROR(DoNotChange[[#This Row],[LowBurden
Annual]], "Any fee will be at least a medium burden")</f>
        <v>851.39650898484456</v>
      </c>
      <c r="K285" s="93" t="str">
        <f>DoNotChange[[#This Row],[Community]]</f>
        <v xml:space="preserve">Seward </v>
      </c>
      <c r="L285" s="102">
        <f>Table1422[[#This Row],[Monthly Fees]]</f>
        <v>0</v>
      </c>
      <c r="M285" s="93" t="str">
        <f>DoNotChange[[#This Row],[Community]]</f>
        <v xml:space="preserve">Seward </v>
      </c>
      <c r="N285" s="102">
        <f>DoNotChange[[#This Row],[Monthly_Fees]]*12</f>
        <v>0</v>
      </c>
      <c r="O285" s="93" t="str">
        <f>DoNotChange[[#This Row],[Community]]</f>
        <v xml:space="preserve">Seward </v>
      </c>
      <c r="P285" s="94" t="str">
        <f>Table1422[[#This Row],[Notes]]</f>
        <v>The water and sewer charges are unknown</v>
      </c>
      <c r="Q285" s="95"/>
      <c r="R285" s="93" t="str">
        <f>DoNotChange[[#This Row],[Community]]</f>
        <v xml:space="preserve">Seward </v>
      </c>
      <c r="S285" s="85" t="str">
        <f>IF(DoNotChange[[#This Row],[Annual_Fees]]/DoNotChange[[#This Row],[IQ1_Average]]&gt;0, DoNotChange[[#This Row],[Annual_Fees]]/DoNotChange[[#This Row],[IQ1_Average]], "Do not know fees")</f>
        <v>Do not know fees</v>
      </c>
      <c r="T285" s="93" t="str">
        <f>DoNotChange[[#This Row],[Community]]</f>
        <v xml:space="preserve">Seward </v>
      </c>
      <c r="U285" s="85" t="str">
        <f>IF(DoNotChange[[#This Row],[Annual_Fees]]/DoNotChange[[#This Row],[IQ2_Average]]&gt;0, DoNotChange[[#This Row],[Annual_Fees]]/DoNotChange[[#This Row],[IQ2_Average]], "Do not know fees")</f>
        <v>Do not know fees</v>
      </c>
      <c r="V285" s="93" t="str">
        <f>DoNotChange[[#This Row],[Community]]</f>
        <v xml:space="preserve">Seward </v>
      </c>
      <c r="W285" s="85" t="str">
        <f>IF(DoNotChange[[#This Row],[Annual_Fees]]/DoNotChange[[#This Row],[IQ3_Average]]&gt;0,DoNotChange[[#This Row],[Annual_Fees]]/DoNotChange[[#This Row],[IQ3_Average]], "Do not know fees")</f>
        <v>Do not know fees</v>
      </c>
      <c r="X285" s="93" t="str">
        <f>DoNotChange[[#This Row],[Community]]</f>
        <v xml:space="preserve">Seward </v>
      </c>
      <c r="Y285" s="85" t="str">
        <f>IFERROR(AVERAGE(DoNotChange[[#This Row],[RI_IQ1]],DoNotChange[[#This Row],[RI_IQ2]],DoNotChange[[#This Row],[RI_IQ3]]),"ERROR")</f>
        <v>ERROR</v>
      </c>
      <c r="Z285" s="93" t="str">
        <f>DoNotChange[[#This Row],[Community]]</f>
        <v xml:space="preserve">Seward </v>
      </c>
      <c r="AA285" s="84">
        <f>IF(DoNotChange[[#This Row],[SNAP_PercentagePoints]]&gt;20%,1, IF(DoNotChange[[#This Row],[SNAP_PercentagePoints]]&lt;=10%, 3, 2))</f>
        <v>3</v>
      </c>
      <c r="AB285" s="93" t="str">
        <f>DoNotChange[[#This Row],[Community]]</f>
        <v xml:space="preserve">Seward </v>
      </c>
      <c r="AC285" s="84">
        <f>IF(DoNotChange[[#This Row],[Poverty_PercentagePoints]]&gt;20%,1, IF(DoNotChange[[#This Row],[Poverty_PercentagePoints]]&lt;=10%, 3, 2))</f>
        <v>1</v>
      </c>
      <c r="AD285" s="93" t="str">
        <f>DoNotChange[[#This Row],[Community]]</f>
        <v xml:space="preserve">Seward </v>
      </c>
      <c r="AE285" s="84">
        <f>IF(DoNotChange[[#This Row],[FTE_PercentagePoints]]&lt;=30%,1, IF(DoNotChange[[#This Row],[FTE_PercentagePoints]]&gt;50%, 3, 2))</f>
        <v>3</v>
      </c>
      <c r="AF285" s="93" t="str">
        <f>DoNotChange[[#This Row],[Community]]</f>
        <v xml:space="preserve">Seward </v>
      </c>
      <c r="AG285" s="86">
        <f>AVERAGE(DoNotChange[[#This Row],[SNAP_FCI]],DoNotChange[[#This Row],[Poverty_FCI]],DoNotChange[[#This Row],[FTE_FCI]])</f>
        <v>2.3333333333333335</v>
      </c>
      <c r="AH285" s="112"/>
      <c r="AI285" s="86">
        <f>IF(DoNotChange[[#This Row],[Village_FCI]]&gt;2.5, 0.24, IF(DoNotChange[[#This Row],[Village_FCI]]&lt;=1.5, 0.06, 0.15))</f>
        <v>0.15</v>
      </c>
      <c r="AJ285" s="86">
        <f>IF(DoNotChange[[#This Row],[Village_FCI]]&gt;2.5, 0.15, IF(DoNotChange[[#This Row],[Village_FCI]]&lt;=1.5, "FALSE", 0.06))</f>
        <v>0.06</v>
      </c>
      <c r="AK285" s="115">
        <f>(1/DoNotChange[[#This Row],[IQ1_Average]]+1/DoNotChange[[#This Row],[IQ2_Average]]+1/DoNotChange[[#This Row],[IQ3_Average]])</f>
        <v>7.0472452455249657E-5</v>
      </c>
      <c r="AL28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5" s="84">
        <f>ROUND(DoNotChange[[#This Row],[MediumBurden
Threshold_Calc]],1)</f>
        <v>177.4</v>
      </c>
      <c r="AN285" s="88">
        <f>(DoNotChange[[#This Row],[3RI_Calculation
Medium]]/DoNotChange[[#This Row],[Y = 1/IQ1+1/IQ2+1/IQ3]])/12</f>
        <v>177.37427270517594</v>
      </c>
      <c r="AO285" s="88">
        <f>DoNotChange[[#This Row],[MediumBurden
Threshold_Calc]]*12</f>
        <v>2128.4912724621113</v>
      </c>
      <c r="AP285" s="137">
        <f>DoNotChange[[#This Row],[LowBurden
Annual]]/12</f>
        <v>70.949709082070385</v>
      </c>
      <c r="AQ285" s="88">
        <f>(DoNotChange[[#This Row],[3RI_Calculation
Low]]/DoNotChange[[#This Row],[Y = 1/IQ1+1/IQ2+1/IQ3]])</f>
        <v>851.39650898484456</v>
      </c>
      <c r="AR285" s="95"/>
      <c r="AS285" s="93" t="str">
        <f>Table1422[[#This Row],[Community]]</f>
        <v xml:space="preserve">Seward </v>
      </c>
      <c r="AT285" s="87">
        <f>Table1422[[#This Row],[IQ1_Average]]</f>
        <v>25825.200000000001</v>
      </c>
      <c r="AU285" s="93" t="str">
        <f>DoNotChange[[#This Row],[Community]]</f>
        <v xml:space="preserve">Seward </v>
      </c>
      <c r="AV285" s="96">
        <f>Table1422[[#This Row],[IQ2_Average]]</f>
        <v>50503.199999999997</v>
      </c>
      <c r="AW285" s="93" t="str">
        <f>DoNotChange[[#This Row],[Community]]</f>
        <v xml:space="preserve">Seward </v>
      </c>
      <c r="AX285" s="97">
        <f>Table1422[[#This Row],[IQ3_Average]]</f>
        <v>83683</v>
      </c>
      <c r="AY285" s="93" t="str">
        <f>DoNotChange[[#This Row],[Community]]</f>
        <v xml:space="preserve">Seward </v>
      </c>
      <c r="AZ285" s="89">
        <f>Table1422[[#This Row],[SNAP_Average 
(Percentage Points)]]/100</f>
        <v>6.4599999999999991E-2</v>
      </c>
      <c r="BA285" s="98" t="str">
        <f>DoNotChange[[#This Row],[Community]]</f>
        <v xml:space="preserve">Seward </v>
      </c>
      <c r="BB285" s="89">
        <f>Table1422[[#This Row],[Poverty_Average
(Percentage Points)]]/100</f>
        <v>0.38799999999999996</v>
      </c>
      <c r="BC285" s="98" t="str">
        <f>DoNotChange[[#This Row],[Community]]</f>
        <v xml:space="preserve">Seward </v>
      </c>
      <c r="BD285" s="89">
        <f>Table1422[[#This Row],[Full Time Employment_Average
(Percentage Points)]]/100</f>
        <v>0.61459999999999992</v>
      </c>
    </row>
    <row r="286" spans="1:56" s="99" customFormat="1" x14ac:dyDescent="0.25">
      <c r="A286" s="93" t="str">
        <f>DoNotChange[[#This Row],[Community]]</f>
        <v xml:space="preserve">Shageluk </v>
      </c>
      <c r="B28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6" s="93" t="str">
        <f>DoNotChange[[#This Row],[Community]]</f>
        <v xml:space="preserve">Shageluk </v>
      </c>
      <c r="D286" s="109">
        <f>IFERROR(DoNotChange[[#This Row],[Medium Burden Threshold]],"Cannot Calculate")</f>
        <v>53.1</v>
      </c>
      <c r="E286" s="118" t="str">
        <f>DoNotChange[[#This Row],[Community]]</f>
        <v xml:space="preserve">Shageluk </v>
      </c>
      <c r="F286" s="109">
        <f>IFERROR(DoNotChange[[#This Row],[MediumBurden
Annual]], "Cannot Calculate")</f>
        <v>636.7845427548441</v>
      </c>
      <c r="G286" s="93" t="str">
        <f>DoNotChange[[#This Row],[Community]]</f>
        <v xml:space="preserve">Shageluk </v>
      </c>
      <c r="H286" s="140" t="str">
        <f>IFERROR(DoNotChange[[#This Row],[LowBurden
Threshold]],"Any fee will be at least a medium burden")</f>
        <v>Any fee will be at least a medium burden</v>
      </c>
      <c r="I286" s="118" t="str">
        <f>DoNotChange[[#This Row],[Community]]</f>
        <v xml:space="preserve">Shageluk </v>
      </c>
      <c r="J286" s="109" t="str">
        <f>IFERROR(DoNotChange[[#This Row],[LowBurden
Annual]], "Any fee will be at least a medium burden")</f>
        <v>Any fee will be at least a medium burden</v>
      </c>
      <c r="K286" s="93" t="str">
        <f>DoNotChange[[#This Row],[Community]]</f>
        <v xml:space="preserve">Shageluk </v>
      </c>
      <c r="L286" s="102">
        <f>Table1422[[#This Row],[Monthly Fees]]</f>
        <v>0</v>
      </c>
      <c r="M286" s="93" t="str">
        <f>DoNotChange[[#This Row],[Community]]</f>
        <v xml:space="preserve">Shageluk </v>
      </c>
      <c r="N286" s="102">
        <f>DoNotChange[[#This Row],[Monthly_Fees]]*12</f>
        <v>0</v>
      </c>
      <c r="O286" s="93" t="str">
        <f>DoNotChange[[#This Row],[Community]]</f>
        <v xml:space="preserve">Shageluk </v>
      </c>
      <c r="P286" s="94" t="str">
        <f>Table1422[[#This Row],[Notes]]</f>
        <v>The water and sewer charges are unknown</v>
      </c>
      <c r="Q286" s="95"/>
      <c r="R286" s="93" t="str">
        <f>DoNotChange[[#This Row],[Community]]</f>
        <v xml:space="preserve">Shageluk </v>
      </c>
      <c r="S286" s="85" t="str">
        <f>IF(DoNotChange[[#This Row],[Annual_Fees]]/DoNotChange[[#This Row],[IQ1_Average]]&gt;0, DoNotChange[[#This Row],[Annual_Fees]]/DoNotChange[[#This Row],[IQ1_Average]], "Do not know fees")</f>
        <v>Do not know fees</v>
      </c>
      <c r="T286" s="93" t="str">
        <f>DoNotChange[[#This Row],[Community]]</f>
        <v xml:space="preserve">Shageluk </v>
      </c>
      <c r="U286" s="85" t="str">
        <f>IF(DoNotChange[[#This Row],[Annual_Fees]]/DoNotChange[[#This Row],[IQ2_Average]]&gt;0, DoNotChange[[#This Row],[Annual_Fees]]/DoNotChange[[#This Row],[IQ2_Average]], "Do not know fees")</f>
        <v>Do not know fees</v>
      </c>
      <c r="V286" s="93" t="str">
        <f>DoNotChange[[#This Row],[Community]]</f>
        <v xml:space="preserve">Shageluk </v>
      </c>
      <c r="W286" s="85" t="str">
        <f>IF(DoNotChange[[#This Row],[Annual_Fees]]/DoNotChange[[#This Row],[IQ3_Average]]&gt;0,DoNotChange[[#This Row],[Annual_Fees]]/DoNotChange[[#This Row],[IQ3_Average]], "Do not know fees")</f>
        <v>Do not know fees</v>
      </c>
      <c r="X286" s="93" t="str">
        <f>DoNotChange[[#This Row],[Community]]</f>
        <v xml:space="preserve">Shageluk </v>
      </c>
      <c r="Y286" s="85" t="str">
        <f>IFERROR(AVERAGE(DoNotChange[[#This Row],[RI_IQ1]],DoNotChange[[#This Row],[RI_IQ2]],DoNotChange[[#This Row],[RI_IQ3]]),"ERROR")</f>
        <v>ERROR</v>
      </c>
      <c r="Z286" s="93" t="str">
        <f>DoNotChange[[#This Row],[Community]]</f>
        <v xml:space="preserve">Shageluk </v>
      </c>
      <c r="AA286" s="84">
        <f>IF(DoNotChange[[#This Row],[SNAP_PercentagePoints]]&gt;20%,1, IF(DoNotChange[[#This Row],[SNAP_PercentagePoints]]&lt;=10%, 3, 2))</f>
        <v>1</v>
      </c>
      <c r="AB286" s="93" t="str">
        <f>DoNotChange[[#This Row],[Community]]</f>
        <v xml:space="preserve">Shageluk </v>
      </c>
      <c r="AC286" s="84">
        <f>IF(DoNotChange[[#This Row],[Poverty_PercentagePoints]]&gt;20%,1, IF(DoNotChange[[#This Row],[Poverty_PercentagePoints]]&lt;=10%, 3, 2))</f>
        <v>1</v>
      </c>
      <c r="AD286" s="93" t="str">
        <f>DoNotChange[[#This Row],[Community]]</f>
        <v xml:space="preserve">Shageluk </v>
      </c>
      <c r="AE286" s="84">
        <f>IF(DoNotChange[[#This Row],[FTE_PercentagePoints]]&lt;=30%,1, IF(DoNotChange[[#This Row],[FTE_PercentagePoints]]&gt;50%, 3, 2))</f>
        <v>2</v>
      </c>
      <c r="AF286" s="93" t="str">
        <f>DoNotChange[[#This Row],[Community]]</f>
        <v xml:space="preserve">Shageluk </v>
      </c>
      <c r="AG286" s="86">
        <f>AVERAGE(DoNotChange[[#This Row],[SNAP_FCI]],DoNotChange[[#This Row],[Poverty_FCI]],DoNotChange[[#This Row],[FTE_FCI]])</f>
        <v>1.3333333333333333</v>
      </c>
      <c r="AH286" s="112"/>
      <c r="AI286" s="86">
        <f>IF(DoNotChange[[#This Row],[Village_FCI]]&gt;2.5, 0.24, IF(DoNotChange[[#This Row],[Village_FCI]]&lt;=1.5, 0.06, 0.15))</f>
        <v>0.06</v>
      </c>
      <c r="AJ286" s="86" t="str">
        <f>IF(DoNotChange[[#This Row],[Village_FCI]]&gt;2.5, 0.15, IF(DoNotChange[[#This Row],[Village_FCI]]&lt;=1.5, "FALSE", 0.06))</f>
        <v>FALSE</v>
      </c>
      <c r="AK286" s="115">
        <f>(1/DoNotChange[[#This Row],[IQ1_Average]]+1/DoNotChange[[#This Row],[IQ2_Average]]+1/DoNotChange[[#This Row],[IQ3_Average]])</f>
        <v>9.4223392641456467E-5</v>
      </c>
      <c r="AL28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6" s="84">
        <f>ROUND(DoNotChange[[#This Row],[MediumBurden
Threshold_Calc]],1)</f>
        <v>53.1</v>
      </c>
      <c r="AN286" s="88">
        <f>(DoNotChange[[#This Row],[3RI_Calculation
Medium]]/DoNotChange[[#This Row],[Y = 1/IQ1+1/IQ2+1/IQ3]])/12</f>
        <v>53.065378562903675</v>
      </c>
      <c r="AO286" s="88">
        <f>DoNotChange[[#This Row],[MediumBurden
Threshold_Calc]]*12</f>
        <v>636.7845427548441</v>
      </c>
      <c r="AP286" s="137" t="e">
        <f>DoNotChange[[#This Row],[LowBurden
Annual]]/12</f>
        <v>#VALUE!</v>
      </c>
      <c r="AQ286" s="88" t="e">
        <f>(DoNotChange[[#This Row],[3RI_Calculation
Low]]/DoNotChange[[#This Row],[Y = 1/IQ1+1/IQ2+1/IQ3]])</f>
        <v>#VALUE!</v>
      </c>
      <c r="AR286" s="95"/>
      <c r="AS286" s="93" t="str">
        <f>Table1422[[#This Row],[Community]]</f>
        <v xml:space="preserve">Shageluk </v>
      </c>
      <c r="AT286" s="87">
        <f>Table1422[[#This Row],[IQ1_Average]]</f>
        <v>28000</v>
      </c>
      <c r="AU286" s="93" t="str">
        <f>DoNotChange[[#This Row],[Community]]</f>
        <v xml:space="preserve">Shageluk </v>
      </c>
      <c r="AV286" s="96">
        <f>Table1422[[#This Row],[IQ2_Average]]</f>
        <v>28083.333333333332</v>
      </c>
      <c r="AW286" s="93" t="str">
        <f>DoNotChange[[#This Row],[Community]]</f>
        <v xml:space="preserve">Shageluk </v>
      </c>
      <c r="AX286" s="97">
        <f>Table1422[[#This Row],[IQ3_Average]]</f>
        <v>43666.6</v>
      </c>
      <c r="AY286" s="93" t="str">
        <f>DoNotChange[[#This Row],[Community]]</f>
        <v xml:space="preserve">Shageluk </v>
      </c>
      <c r="AZ286" s="89">
        <f>Table1422[[#This Row],[SNAP_Average 
(Percentage Points)]]/100</f>
        <v>0.51800000000000002</v>
      </c>
      <c r="BA286" s="98" t="str">
        <f>DoNotChange[[#This Row],[Community]]</f>
        <v xml:space="preserve">Shageluk </v>
      </c>
      <c r="BB286" s="89">
        <f>Table1422[[#This Row],[Poverty_Average
(Percentage Points)]]/100</f>
        <v>0.65</v>
      </c>
      <c r="BC286" s="98" t="str">
        <f>DoNotChange[[#This Row],[Community]]</f>
        <v xml:space="preserve">Shageluk </v>
      </c>
      <c r="BD286" s="89">
        <f>Table1422[[#This Row],[Full Time Employment_Average
(Percentage Points)]]/100</f>
        <v>0.49839999999999995</v>
      </c>
    </row>
    <row r="287" spans="1:56" s="99" customFormat="1" x14ac:dyDescent="0.25">
      <c r="A287" s="93" t="str">
        <f>DoNotChange[[#This Row],[Community]]</f>
        <v xml:space="preserve">Shaktoolik </v>
      </c>
      <c r="B28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287" s="93" t="str">
        <f>DoNotChange[[#This Row],[Community]]</f>
        <v xml:space="preserve">Shaktoolik </v>
      </c>
      <c r="D287" s="109">
        <f>IFERROR(DoNotChange[[#This Row],[Medium Burden Threshold]],"Cannot Calculate")</f>
        <v>81.599999999999994</v>
      </c>
      <c r="E287" s="118" t="str">
        <f>DoNotChange[[#This Row],[Community]]</f>
        <v xml:space="preserve">Shaktoolik </v>
      </c>
      <c r="F287" s="109">
        <f>IFERROR(DoNotChange[[#This Row],[MediumBurden
Annual]], "Cannot Calculate")</f>
        <v>979.42433363766372</v>
      </c>
      <c r="G287" s="93" t="str">
        <f>DoNotChange[[#This Row],[Community]]</f>
        <v xml:space="preserve">Shaktoolik </v>
      </c>
      <c r="H287" s="140" t="str">
        <f>IFERROR(DoNotChange[[#This Row],[LowBurden
Threshold]],"Any fee will be at least a medium burden")</f>
        <v>Any fee will be at least a medium burden</v>
      </c>
      <c r="I287" s="118" t="str">
        <f>DoNotChange[[#This Row],[Community]]</f>
        <v xml:space="preserve">Shaktoolik </v>
      </c>
      <c r="J287" s="109" t="str">
        <f>IFERROR(DoNotChange[[#This Row],[LowBurden
Annual]], "Any fee will be at least a medium burden")</f>
        <v>Any fee will be at least a medium burden</v>
      </c>
      <c r="K287" s="93" t="str">
        <f>DoNotChange[[#This Row],[Community]]</f>
        <v xml:space="preserve">Shaktoolik </v>
      </c>
      <c r="L287" s="102">
        <f>Table1422[[#This Row],[Monthly Fees]]</f>
        <v>80</v>
      </c>
      <c r="M287" s="93" t="str">
        <f>DoNotChange[[#This Row],[Community]]</f>
        <v xml:space="preserve">Shaktoolik </v>
      </c>
      <c r="N287" s="102">
        <f>DoNotChange[[#This Row],[Monthly_Fees]]*12</f>
        <v>960</v>
      </c>
      <c r="O287" s="93" t="str">
        <f>DoNotChange[[#This Row],[Community]]</f>
        <v xml:space="preserve">Shaktoolik </v>
      </c>
      <c r="P287" s="94" t="str">
        <f>Table1422[[#This Row],[Notes]]</f>
        <v xml:space="preserve">This is the reported user fee for this community for combined water and sewer.   </v>
      </c>
      <c r="Q287" s="95"/>
      <c r="R287" s="93" t="str">
        <f>DoNotChange[[#This Row],[Community]]</f>
        <v xml:space="preserve">Shaktoolik </v>
      </c>
      <c r="S287" s="85">
        <f>IF(DoNotChange[[#This Row],[Annual_Fees]]/DoNotChange[[#This Row],[IQ1_Average]]&gt;0, DoNotChange[[#This Row],[Annual_Fees]]/DoNotChange[[#This Row],[IQ1_Average]], "Do not know fees")</f>
        <v>2.6853146853146853E-2</v>
      </c>
      <c r="T287" s="93" t="str">
        <f>DoNotChange[[#This Row],[Community]]</f>
        <v xml:space="preserve">Shaktoolik </v>
      </c>
      <c r="U287" s="85">
        <f>IF(DoNotChange[[#This Row],[Annual_Fees]]/DoNotChange[[#This Row],[IQ2_Average]]&gt;0, DoNotChange[[#This Row],[Annual_Fees]]/DoNotChange[[#This Row],[IQ2_Average]], "Do not know fees")</f>
        <v>1.7808051465268735E-2</v>
      </c>
      <c r="V287" s="93" t="str">
        <f>DoNotChange[[#This Row],[Community]]</f>
        <v xml:space="preserve">Shaktoolik </v>
      </c>
      <c r="W287" s="85">
        <f>IF(DoNotChange[[#This Row],[Annual_Fees]]/DoNotChange[[#This Row],[IQ3_Average]]&gt;0,DoNotChange[[#This Row],[Annual_Fees]]/DoNotChange[[#This Row],[IQ3_Average]], "Do not know fees")</f>
        <v>1.4148857774502579E-2</v>
      </c>
      <c r="X287" s="93" t="str">
        <f>DoNotChange[[#This Row],[Community]]</f>
        <v xml:space="preserve">Shaktoolik </v>
      </c>
      <c r="Y287" s="85">
        <f>IFERROR(AVERAGE(DoNotChange[[#This Row],[RI_IQ1]],DoNotChange[[#This Row],[RI_IQ2]],DoNotChange[[#This Row],[RI_IQ3]]),"ERROR")</f>
        <v>1.9603352030972722E-2</v>
      </c>
      <c r="Z287" s="93" t="str">
        <f>DoNotChange[[#This Row],[Community]]</f>
        <v xml:space="preserve">Shaktoolik </v>
      </c>
      <c r="AA287" s="84">
        <f>IF(DoNotChange[[#This Row],[SNAP_PercentagePoints]]&gt;20%,1, IF(DoNotChange[[#This Row],[SNAP_PercentagePoints]]&lt;=10%, 3, 2))</f>
        <v>1</v>
      </c>
      <c r="AB287" s="93" t="str">
        <f>DoNotChange[[#This Row],[Community]]</f>
        <v xml:space="preserve">Shaktoolik </v>
      </c>
      <c r="AC287" s="84">
        <f>IF(DoNotChange[[#This Row],[Poverty_PercentagePoints]]&gt;20%,1, IF(DoNotChange[[#This Row],[Poverty_PercentagePoints]]&lt;=10%, 3, 2))</f>
        <v>1</v>
      </c>
      <c r="AD287" s="93" t="str">
        <f>DoNotChange[[#This Row],[Community]]</f>
        <v xml:space="preserve">Shaktoolik </v>
      </c>
      <c r="AE287" s="84">
        <f>IF(DoNotChange[[#This Row],[FTE_PercentagePoints]]&lt;=30%,1, IF(DoNotChange[[#This Row],[FTE_PercentagePoints]]&gt;50%, 3, 2))</f>
        <v>1</v>
      </c>
      <c r="AF287" s="93" t="str">
        <f>DoNotChange[[#This Row],[Community]]</f>
        <v xml:space="preserve">Shaktoolik </v>
      </c>
      <c r="AG287" s="86">
        <f>AVERAGE(DoNotChange[[#This Row],[SNAP_FCI]],DoNotChange[[#This Row],[Poverty_FCI]],DoNotChange[[#This Row],[FTE_FCI]])</f>
        <v>1</v>
      </c>
      <c r="AH287" s="112"/>
      <c r="AI287" s="86">
        <f>IF(DoNotChange[[#This Row],[Village_FCI]]&gt;2.5, 0.24, IF(DoNotChange[[#This Row],[Village_FCI]]&lt;=1.5, 0.06, 0.15))</f>
        <v>0.06</v>
      </c>
      <c r="AJ287" s="86" t="str">
        <f>IF(DoNotChange[[#This Row],[Village_FCI]]&gt;2.5, 0.15, IF(DoNotChange[[#This Row],[Village_FCI]]&lt;=1.5, "FALSE", 0.06))</f>
        <v>FALSE</v>
      </c>
      <c r="AK287" s="115">
        <f>(1/DoNotChange[[#This Row],[IQ1_Average]]+1/DoNotChange[[#This Row],[IQ2_Average]]+1/DoNotChange[[#This Row],[IQ3_Average]])</f>
        <v>6.1260475096789756E-5</v>
      </c>
      <c r="AL28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87" s="84">
        <f>ROUND(DoNotChange[[#This Row],[MediumBurden
Threshold_Calc]],1)</f>
        <v>81.599999999999994</v>
      </c>
      <c r="AN287" s="88">
        <f>(DoNotChange[[#This Row],[3RI_Calculation
Medium]]/DoNotChange[[#This Row],[Y = 1/IQ1+1/IQ2+1/IQ3]])/12</f>
        <v>81.618694469805305</v>
      </c>
      <c r="AO287" s="88">
        <f>DoNotChange[[#This Row],[MediumBurden
Threshold_Calc]]*12</f>
        <v>979.42433363766372</v>
      </c>
      <c r="AP287" s="137" t="e">
        <f>DoNotChange[[#This Row],[LowBurden
Annual]]/12</f>
        <v>#VALUE!</v>
      </c>
      <c r="AQ287" s="88" t="e">
        <f>(DoNotChange[[#This Row],[3RI_Calculation
Low]]/DoNotChange[[#This Row],[Y = 1/IQ1+1/IQ2+1/IQ3]])</f>
        <v>#VALUE!</v>
      </c>
      <c r="AR287" s="95"/>
      <c r="AS287" s="93" t="str">
        <f>Table1422[[#This Row],[Community]]</f>
        <v xml:space="preserve">Shaktoolik </v>
      </c>
      <c r="AT287" s="87">
        <f>Table1422[[#This Row],[IQ1_Average]]</f>
        <v>35750</v>
      </c>
      <c r="AU287" s="93" t="str">
        <f>DoNotChange[[#This Row],[Community]]</f>
        <v xml:space="preserve">Shaktoolik </v>
      </c>
      <c r="AV287" s="96">
        <f>Table1422[[#This Row],[IQ2_Average]]</f>
        <v>53908.2</v>
      </c>
      <c r="AW287" s="93" t="str">
        <f>DoNotChange[[#This Row],[Community]]</f>
        <v xml:space="preserve">Shaktoolik </v>
      </c>
      <c r="AX287" s="97">
        <f>Table1422[[#This Row],[IQ3_Average]]</f>
        <v>67850</v>
      </c>
      <c r="AY287" s="93" t="str">
        <f>DoNotChange[[#This Row],[Community]]</f>
        <v xml:space="preserve">Shaktoolik </v>
      </c>
      <c r="AZ287" s="89">
        <f>Table1422[[#This Row],[SNAP_Average 
(Percentage Points)]]/100</f>
        <v>0.24119999999999997</v>
      </c>
      <c r="BA287" s="98" t="str">
        <f>DoNotChange[[#This Row],[Community]]</f>
        <v xml:space="preserve">Shaktoolik </v>
      </c>
      <c r="BB287" s="89">
        <f>Table1422[[#This Row],[Poverty_Average
(Percentage Points)]]/100</f>
        <v>0.24100000000000002</v>
      </c>
      <c r="BC287" s="98" t="str">
        <f>DoNotChange[[#This Row],[Community]]</f>
        <v xml:space="preserve">Shaktoolik </v>
      </c>
      <c r="BD287" s="89">
        <f>Table1422[[#This Row],[Full Time Employment_Average
(Percentage Points)]]/100</f>
        <v>0.16520000000000004</v>
      </c>
    </row>
    <row r="288" spans="1:56" s="99" customFormat="1" x14ac:dyDescent="0.25">
      <c r="A288" s="93" t="str">
        <f>DoNotChange[[#This Row],[Community]]</f>
        <v xml:space="preserve">Shishmaref </v>
      </c>
      <c r="B28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88" s="93" t="str">
        <f>DoNotChange[[#This Row],[Community]]</f>
        <v xml:space="preserve">Shishmaref </v>
      </c>
      <c r="D288" s="109">
        <f>IFERROR(DoNotChange[[#This Row],[Medium Burden Threshold]],"Cannot Calculate")</f>
        <v>65.3</v>
      </c>
      <c r="E288" s="118" t="str">
        <f>DoNotChange[[#This Row],[Community]]</f>
        <v xml:space="preserve">Shishmaref </v>
      </c>
      <c r="F288" s="109">
        <f>IFERROR(DoNotChange[[#This Row],[MediumBurden
Annual]], "Cannot Calculate")</f>
        <v>783.99541749904779</v>
      </c>
      <c r="G288" s="93" t="str">
        <f>DoNotChange[[#This Row],[Community]]</f>
        <v xml:space="preserve">Shishmaref </v>
      </c>
      <c r="H288" s="140" t="str">
        <f>IFERROR(DoNotChange[[#This Row],[LowBurden
Threshold]],"Any fee will be at least a medium burden")</f>
        <v>Any fee will be at least a medium burden</v>
      </c>
      <c r="I288" s="118" t="str">
        <f>DoNotChange[[#This Row],[Community]]</f>
        <v xml:space="preserve">Shishmaref </v>
      </c>
      <c r="J288" s="109" t="str">
        <f>IFERROR(DoNotChange[[#This Row],[LowBurden
Annual]], "Any fee will be at least a medium burden")</f>
        <v>Any fee will be at least a medium burden</v>
      </c>
      <c r="K288" s="93" t="str">
        <f>DoNotChange[[#This Row],[Community]]</f>
        <v xml:space="preserve">Shishmaref </v>
      </c>
      <c r="L288" s="102">
        <f>Table1422[[#This Row],[Monthly Fees]]</f>
        <v>0</v>
      </c>
      <c r="M288" s="93" t="str">
        <f>DoNotChange[[#This Row],[Community]]</f>
        <v xml:space="preserve">Shishmaref </v>
      </c>
      <c r="N288" s="102">
        <f>DoNotChange[[#This Row],[Monthly_Fees]]*12</f>
        <v>0</v>
      </c>
      <c r="O288" s="93" t="str">
        <f>DoNotChange[[#This Row],[Community]]</f>
        <v xml:space="preserve">Shishmaref </v>
      </c>
      <c r="P288" s="94" t="str">
        <f>Table1422[[#This Row],[Notes]]</f>
        <v>The water and sewer charges are unknown</v>
      </c>
      <c r="Q288" s="95"/>
      <c r="R288" s="93" t="str">
        <f>DoNotChange[[#This Row],[Community]]</f>
        <v xml:space="preserve">Shishmaref </v>
      </c>
      <c r="S288" s="85" t="str">
        <f>IF(DoNotChange[[#This Row],[Annual_Fees]]/DoNotChange[[#This Row],[IQ1_Average]]&gt;0, DoNotChange[[#This Row],[Annual_Fees]]/DoNotChange[[#This Row],[IQ1_Average]], "Do not know fees")</f>
        <v>Do not know fees</v>
      </c>
      <c r="T288" s="93" t="str">
        <f>DoNotChange[[#This Row],[Community]]</f>
        <v xml:space="preserve">Shishmaref </v>
      </c>
      <c r="U288" s="85" t="str">
        <f>IF(DoNotChange[[#This Row],[Annual_Fees]]/DoNotChange[[#This Row],[IQ2_Average]]&gt;0, DoNotChange[[#This Row],[Annual_Fees]]/DoNotChange[[#This Row],[IQ2_Average]], "Do not know fees")</f>
        <v>Do not know fees</v>
      </c>
      <c r="V288" s="93" t="str">
        <f>DoNotChange[[#This Row],[Community]]</f>
        <v xml:space="preserve">Shishmaref </v>
      </c>
      <c r="W288" s="85" t="str">
        <f>IF(DoNotChange[[#This Row],[Annual_Fees]]/DoNotChange[[#This Row],[IQ3_Average]]&gt;0,DoNotChange[[#This Row],[Annual_Fees]]/DoNotChange[[#This Row],[IQ3_Average]], "Do not know fees")</f>
        <v>Do not know fees</v>
      </c>
      <c r="X288" s="93" t="str">
        <f>DoNotChange[[#This Row],[Community]]</f>
        <v xml:space="preserve">Shishmaref </v>
      </c>
      <c r="Y288" s="85" t="str">
        <f>IFERROR(AVERAGE(DoNotChange[[#This Row],[RI_IQ1]],DoNotChange[[#This Row],[RI_IQ2]],DoNotChange[[#This Row],[RI_IQ3]]),"ERROR")</f>
        <v>ERROR</v>
      </c>
      <c r="Z288" s="93" t="str">
        <f>DoNotChange[[#This Row],[Community]]</f>
        <v xml:space="preserve">Shishmaref </v>
      </c>
      <c r="AA288" s="84">
        <f>IF(DoNotChange[[#This Row],[SNAP_PercentagePoints]]&gt;20%,1, IF(DoNotChange[[#This Row],[SNAP_PercentagePoints]]&lt;=10%, 3, 2))</f>
        <v>1</v>
      </c>
      <c r="AB288" s="93" t="str">
        <f>DoNotChange[[#This Row],[Community]]</f>
        <v xml:space="preserve">Shishmaref </v>
      </c>
      <c r="AC288" s="84">
        <f>IF(DoNotChange[[#This Row],[Poverty_PercentagePoints]]&gt;20%,1, IF(DoNotChange[[#This Row],[Poverty_PercentagePoints]]&lt;=10%, 3, 2))</f>
        <v>1</v>
      </c>
      <c r="AD288" s="93" t="str">
        <f>DoNotChange[[#This Row],[Community]]</f>
        <v xml:space="preserve">Shishmaref </v>
      </c>
      <c r="AE288" s="84">
        <f>IF(DoNotChange[[#This Row],[FTE_PercentagePoints]]&lt;=30%,1, IF(DoNotChange[[#This Row],[FTE_PercentagePoints]]&gt;50%, 3, 2))</f>
        <v>1</v>
      </c>
      <c r="AF288" s="93" t="str">
        <f>DoNotChange[[#This Row],[Community]]</f>
        <v xml:space="preserve">Shishmaref </v>
      </c>
      <c r="AG288" s="86">
        <f>AVERAGE(DoNotChange[[#This Row],[SNAP_FCI]],DoNotChange[[#This Row],[Poverty_FCI]],DoNotChange[[#This Row],[FTE_FCI]])</f>
        <v>1</v>
      </c>
      <c r="AH288" s="112"/>
      <c r="AI288" s="86">
        <f>IF(DoNotChange[[#This Row],[Village_FCI]]&gt;2.5, 0.24, IF(DoNotChange[[#This Row],[Village_FCI]]&lt;=1.5, 0.06, 0.15))</f>
        <v>0.06</v>
      </c>
      <c r="AJ288" s="86" t="str">
        <f>IF(DoNotChange[[#This Row],[Village_FCI]]&gt;2.5, 0.15, IF(DoNotChange[[#This Row],[Village_FCI]]&lt;=1.5, "FALSE", 0.06))</f>
        <v>FALSE</v>
      </c>
      <c r="AK288" s="115">
        <f>(1/DoNotChange[[#This Row],[IQ1_Average]]+1/DoNotChange[[#This Row],[IQ2_Average]]+1/DoNotChange[[#This Row],[IQ3_Average]])</f>
        <v>7.6531059570986412E-5</v>
      </c>
      <c r="AL28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8" s="84">
        <f>ROUND(DoNotChange[[#This Row],[MediumBurden
Threshold_Calc]],1)</f>
        <v>65.3</v>
      </c>
      <c r="AN288" s="88">
        <f>(DoNotChange[[#This Row],[3RI_Calculation
Medium]]/DoNotChange[[#This Row],[Y = 1/IQ1+1/IQ2+1/IQ3]])/12</f>
        <v>65.332951458253987</v>
      </c>
      <c r="AO288" s="88">
        <f>DoNotChange[[#This Row],[MediumBurden
Threshold_Calc]]*12</f>
        <v>783.99541749904779</v>
      </c>
      <c r="AP288" s="137" t="e">
        <f>DoNotChange[[#This Row],[LowBurden
Annual]]/12</f>
        <v>#VALUE!</v>
      </c>
      <c r="AQ288" s="88" t="e">
        <f>(DoNotChange[[#This Row],[3RI_Calculation
Low]]/DoNotChange[[#This Row],[Y = 1/IQ1+1/IQ2+1/IQ3]])</f>
        <v>#VALUE!</v>
      </c>
      <c r="AR288" s="95"/>
      <c r="AS288" s="93" t="str">
        <f>Table1422[[#This Row],[Community]]</f>
        <v xml:space="preserve">Shishmaref </v>
      </c>
      <c r="AT288" s="87">
        <f>Table1422[[#This Row],[IQ1_Average]]</f>
        <v>25664.2</v>
      </c>
      <c r="AU288" s="93" t="str">
        <f>DoNotChange[[#This Row],[Community]]</f>
        <v xml:space="preserve">Shishmaref </v>
      </c>
      <c r="AV288" s="96">
        <f>Table1422[[#This Row],[IQ2_Average]]</f>
        <v>45750</v>
      </c>
      <c r="AW288" s="93" t="str">
        <f>DoNotChange[[#This Row],[Community]]</f>
        <v xml:space="preserve">Shishmaref </v>
      </c>
      <c r="AX288" s="97">
        <f>Table1422[[#This Row],[IQ3_Average]]</f>
        <v>63660.4</v>
      </c>
      <c r="AY288" s="93" t="str">
        <f>DoNotChange[[#This Row],[Community]]</f>
        <v xml:space="preserve">Shishmaref </v>
      </c>
      <c r="AZ288" s="89">
        <f>Table1422[[#This Row],[SNAP_Average 
(Percentage Points)]]/100</f>
        <v>0.48799999999999999</v>
      </c>
      <c r="BA288" s="98" t="str">
        <f>DoNotChange[[#This Row],[Community]]</f>
        <v xml:space="preserve">Shishmaref </v>
      </c>
      <c r="BB288" s="89">
        <f>Table1422[[#This Row],[Poverty_Average
(Percentage Points)]]/100</f>
        <v>0.34499999999999997</v>
      </c>
      <c r="BC288" s="98" t="str">
        <f>DoNotChange[[#This Row],[Community]]</f>
        <v xml:space="preserve">Shishmaref </v>
      </c>
      <c r="BD288" s="89">
        <f>Table1422[[#This Row],[Full Time Employment_Average
(Percentage Points)]]/100</f>
        <v>0.20800000000000005</v>
      </c>
    </row>
    <row r="289" spans="1:56" s="99" customFormat="1" x14ac:dyDescent="0.25">
      <c r="A289" s="93" t="str">
        <f>DoNotChange[[#This Row],[Community]]</f>
        <v xml:space="preserve">Shungnak </v>
      </c>
      <c r="B28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89" s="93" t="str">
        <f>DoNotChange[[#This Row],[Community]]</f>
        <v xml:space="preserve">Shungnak </v>
      </c>
      <c r="D289" s="109">
        <f>IFERROR(DoNotChange[[#This Row],[Medium Burden Threshold]],"Cannot Calculate")</f>
        <v>83.4</v>
      </c>
      <c r="E289" s="118" t="str">
        <f>DoNotChange[[#This Row],[Community]]</f>
        <v xml:space="preserve">Shungnak </v>
      </c>
      <c r="F289" s="109">
        <f>IFERROR(DoNotChange[[#This Row],[MediumBurden
Annual]], "Cannot Calculate")</f>
        <v>1000.8171021377672</v>
      </c>
      <c r="G289" s="93" t="str">
        <f>DoNotChange[[#This Row],[Community]]</f>
        <v xml:space="preserve">Shungnak </v>
      </c>
      <c r="H289" s="140" t="str">
        <f>IFERROR(DoNotChange[[#This Row],[LowBurden
Threshold]],"Any fee will be at least a medium burden")</f>
        <v>Any fee will be at least a medium burden</v>
      </c>
      <c r="I289" s="118" t="str">
        <f>DoNotChange[[#This Row],[Community]]</f>
        <v xml:space="preserve">Shungnak </v>
      </c>
      <c r="J289" s="109" t="str">
        <f>IFERROR(DoNotChange[[#This Row],[LowBurden
Annual]], "Any fee will be at least a medium burden")</f>
        <v>Any fee will be at least a medium burden</v>
      </c>
      <c r="K289" s="93" t="str">
        <f>DoNotChange[[#This Row],[Community]]</f>
        <v xml:space="preserve">Shungnak </v>
      </c>
      <c r="L289" s="102">
        <f>Table1422[[#This Row],[Monthly Fees]]</f>
        <v>85.68</v>
      </c>
      <c r="M289" s="93" t="str">
        <f>DoNotChange[[#This Row],[Community]]</f>
        <v xml:space="preserve">Shungnak </v>
      </c>
      <c r="N289" s="102">
        <f>DoNotChange[[#This Row],[Monthly_Fees]]*12</f>
        <v>1028.1600000000001</v>
      </c>
      <c r="O289" s="93" t="str">
        <f>DoNotChange[[#This Row],[Community]]</f>
        <v xml:space="preserve">Shungnak </v>
      </c>
      <c r="P289" s="94" t="str">
        <f>Table1422[[#This Row],[Notes]]</f>
        <v xml:space="preserve">This is the reported user fee for this community for combined water and sewer.   </v>
      </c>
      <c r="Q289" s="95"/>
      <c r="R289" s="93" t="str">
        <f>DoNotChange[[#This Row],[Community]]</f>
        <v xml:space="preserve">Shungnak </v>
      </c>
      <c r="S289" s="85">
        <f>IF(DoNotChange[[#This Row],[Annual_Fees]]/DoNotChange[[#This Row],[IQ1_Average]]&gt;0, DoNotChange[[#This Row],[Annual_Fees]]/DoNotChange[[#This Row],[IQ1_Average]], "Do not know fees")</f>
        <v>3.0600000000000002E-2</v>
      </c>
      <c r="T289" s="93" t="str">
        <f>DoNotChange[[#This Row],[Community]]</f>
        <v xml:space="preserve">Shungnak </v>
      </c>
      <c r="U289" s="85">
        <f>IF(DoNotChange[[#This Row],[Annual_Fees]]/DoNotChange[[#This Row],[IQ2_Average]]&gt;0, DoNotChange[[#This Row],[Annual_Fees]]/DoNotChange[[#This Row],[IQ2_Average]], "Do not know fees")</f>
        <v>1.7344129554655873E-2</v>
      </c>
      <c r="V289" s="93" t="str">
        <f>DoNotChange[[#This Row],[Community]]</f>
        <v xml:space="preserve">Shungnak </v>
      </c>
      <c r="W289" s="85">
        <f>IF(DoNotChange[[#This Row],[Annual_Fees]]/DoNotChange[[#This Row],[IQ3_Average]]&gt;0,DoNotChange[[#This Row],[Annual_Fees]]/DoNotChange[[#This Row],[IQ3_Average]], "Do not know fees")</f>
        <v>1.3695104895104896E-2</v>
      </c>
      <c r="X289" s="93" t="str">
        <f>DoNotChange[[#This Row],[Community]]</f>
        <v xml:space="preserve">Shungnak </v>
      </c>
      <c r="Y289" s="85">
        <f>IFERROR(AVERAGE(DoNotChange[[#This Row],[RI_IQ1]],DoNotChange[[#This Row],[RI_IQ2]],DoNotChange[[#This Row],[RI_IQ3]]),"ERROR")</f>
        <v>2.054641148325359E-2</v>
      </c>
      <c r="Z289" s="93" t="str">
        <f>DoNotChange[[#This Row],[Community]]</f>
        <v xml:space="preserve">Shungnak </v>
      </c>
      <c r="AA289" s="84">
        <f>IF(DoNotChange[[#This Row],[SNAP_PercentagePoints]]&gt;20%,1, IF(DoNotChange[[#This Row],[SNAP_PercentagePoints]]&lt;=10%, 3, 2))</f>
        <v>1</v>
      </c>
      <c r="AB289" s="93" t="str">
        <f>DoNotChange[[#This Row],[Community]]</f>
        <v xml:space="preserve">Shungnak </v>
      </c>
      <c r="AC289" s="84">
        <f>IF(DoNotChange[[#This Row],[Poverty_PercentagePoints]]&gt;20%,1, IF(DoNotChange[[#This Row],[Poverty_PercentagePoints]]&lt;=10%, 3, 2))</f>
        <v>1</v>
      </c>
      <c r="AD289" s="93" t="str">
        <f>DoNotChange[[#This Row],[Community]]</f>
        <v xml:space="preserve">Shungnak </v>
      </c>
      <c r="AE289" s="84">
        <f>IF(DoNotChange[[#This Row],[FTE_PercentagePoints]]&lt;=30%,1, IF(DoNotChange[[#This Row],[FTE_PercentagePoints]]&gt;50%, 3, 2))</f>
        <v>1</v>
      </c>
      <c r="AF289" s="93" t="str">
        <f>DoNotChange[[#This Row],[Community]]</f>
        <v xml:space="preserve">Shungnak </v>
      </c>
      <c r="AG289" s="86">
        <f>AVERAGE(DoNotChange[[#This Row],[SNAP_FCI]],DoNotChange[[#This Row],[Poverty_FCI]],DoNotChange[[#This Row],[FTE_FCI]])</f>
        <v>1</v>
      </c>
      <c r="AH289" s="112"/>
      <c r="AI289" s="86">
        <f>IF(DoNotChange[[#This Row],[Village_FCI]]&gt;2.5, 0.24, IF(DoNotChange[[#This Row],[Village_FCI]]&lt;=1.5, 0.06, 0.15))</f>
        <v>0.06</v>
      </c>
      <c r="AJ289" s="86" t="str">
        <f>IF(DoNotChange[[#This Row],[Village_FCI]]&gt;2.5, 0.15, IF(DoNotChange[[#This Row],[Village_FCI]]&lt;=1.5, "FALSE", 0.06))</f>
        <v>FALSE</v>
      </c>
      <c r="AK289" s="115">
        <f>(1/DoNotChange[[#This Row],[IQ1_Average]]+1/DoNotChange[[#This Row],[IQ2_Average]]+1/DoNotChange[[#This Row],[IQ3_Average]])</f>
        <v>5.9951013898382319E-5</v>
      </c>
      <c r="AL28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89" s="84">
        <f>ROUND(DoNotChange[[#This Row],[MediumBurden
Threshold_Calc]],1)</f>
        <v>83.4</v>
      </c>
      <c r="AN289" s="88">
        <f>(DoNotChange[[#This Row],[3RI_Calculation
Medium]]/DoNotChange[[#This Row],[Y = 1/IQ1+1/IQ2+1/IQ3]])/12</f>
        <v>83.401425178147264</v>
      </c>
      <c r="AO289" s="88">
        <f>DoNotChange[[#This Row],[MediumBurden
Threshold_Calc]]*12</f>
        <v>1000.8171021377672</v>
      </c>
      <c r="AP289" s="137" t="e">
        <f>DoNotChange[[#This Row],[LowBurden
Annual]]/12</f>
        <v>#VALUE!</v>
      </c>
      <c r="AQ289" s="88" t="e">
        <f>(DoNotChange[[#This Row],[3RI_Calculation
Low]]/DoNotChange[[#This Row],[Y = 1/IQ1+1/IQ2+1/IQ3]])</f>
        <v>#VALUE!</v>
      </c>
      <c r="AR289" s="95"/>
      <c r="AS289" s="93" t="str">
        <f>Table1422[[#This Row],[Community]]</f>
        <v xml:space="preserve">Shungnak </v>
      </c>
      <c r="AT289" s="87">
        <f>Table1422[[#This Row],[IQ1_Average]]</f>
        <v>33600</v>
      </c>
      <c r="AU289" s="93" t="str">
        <f>DoNotChange[[#This Row],[Community]]</f>
        <v xml:space="preserve">Shungnak </v>
      </c>
      <c r="AV289" s="96">
        <f>Table1422[[#This Row],[IQ2_Average]]</f>
        <v>59280</v>
      </c>
      <c r="AW289" s="93" t="str">
        <f>DoNotChange[[#This Row],[Community]]</f>
        <v xml:space="preserve">Shungnak </v>
      </c>
      <c r="AX289" s="97">
        <f>Table1422[[#This Row],[IQ3_Average]]</f>
        <v>75075</v>
      </c>
      <c r="AY289" s="93" t="str">
        <f>DoNotChange[[#This Row],[Community]]</f>
        <v xml:space="preserve">Shungnak </v>
      </c>
      <c r="AZ289" s="89">
        <f>Table1422[[#This Row],[SNAP_Average 
(Percentage Points)]]/100</f>
        <v>0.41879999999999995</v>
      </c>
      <c r="BA289" s="98" t="str">
        <f>DoNotChange[[#This Row],[Community]]</f>
        <v xml:space="preserve">Shungnak </v>
      </c>
      <c r="BB289" s="89">
        <f>Table1422[[#This Row],[Poverty_Average
(Percentage Points)]]/100</f>
        <v>0.42499999999999999</v>
      </c>
      <c r="BC289" s="98" t="str">
        <f>DoNotChange[[#This Row],[Community]]</f>
        <v xml:space="preserve">Shungnak </v>
      </c>
      <c r="BD289" s="89">
        <f>Table1422[[#This Row],[Full Time Employment_Average
(Percentage Points)]]/100</f>
        <v>0.29559999999999997</v>
      </c>
    </row>
    <row r="290" spans="1:56" s="99" customFormat="1" x14ac:dyDescent="0.25">
      <c r="A290" s="93" t="str">
        <f>DoNotChange[[#This Row],[Community]]</f>
        <v xml:space="preserve">Silver Springs  </v>
      </c>
      <c r="B29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0" s="93" t="str">
        <f>DoNotChange[[#This Row],[Community]]</f>
        <v xml:space="preserve">Silver Springs  </v>
      </c>
      <c r="D290" s="109">
        <f>IFERROR(DoNotChange[[#This Row],[Medium Burden Threshold]],"Cannot Calculate")</f>
        <v>528.29999999999995</v>
      </c>
      <c r="E290" s="118" t="str">
        <f>DoNotChange[[#This Row],[Community]]</f>
        <v xml:space="preserve">Silver Springs  </v>
      </c>
      <c r="F290" s="109">
        <f>IFERROR(DoNotChange[[#This Row],[MediumBurden
Annual]], "Cannot Calculate")</f>
        <v>6339.4748515822594</v>
      </c>
      <c r="G290" s="93" t="str">
        <f>DoNotChange[[#This Row],[Community]]</f>
        <v xml:space="preserve">Silver Springs  </v>
      </c>
      <c r="H290" s="140">
        <f>IFERROR(DoNotChange[[#This Row],[LowBurden
Threshold]],"Any fee will be at least a medium burden")</f>
        <v>330.18098185324271</v>
      </c>
      <c r="I290" s="118" t="str">
        <f>DoNotChange[[#This Row],[Community]]</f>
        <v xml:space="preserve">Silver Springs  </v>
      </c>
      <c r="J290" s="109">
        <f>IFERROR(DoNotChange[[#This Row],[LowBurden
Annual]], "Any fee will be at least a medium burden")</f>
        <v>3962.1717822389128</v>
      </c>
      <c r="K290" s="93" t="str">
        <f>DoNotChange[[#This Row],[Community]]</f>
        <v xml:space="preserve">Silver Springs  </v>
      </c>
      <c r="L290" s="102">
        <f>Table1422[[#This Row],[Monthly Fees]]</f>
        <v>0</v>
      </c>
      <c r="M290" s="93" t="str">
        <f>DoNotChange[[#This Row],[Community]]</f>
        <v xml:space="preserve">Silver Springs  </v>
      </c>
      <c r="N290" s="102">
        <f>DoNotChange[[#This Row],[Monthly_Fees]]*12</f>
        <v>0</v>
      </c>
      <c r="O290" s="93" t="str">
        <f>DoNotChange[[#This Row],[Community]]</f>
        <v xml:space="preserve">Silver Springs  </v>
      </c>
      <c r="P290" s="94" t="str">
        <f>Table1422[[#This Row],[Notes]]</f>
        <v>The water and sewer charges are unknown</v>
      </c>
      <c r="Q290" s="95"/>
      <c r="R290" s="93" t="str">
        <f>DoNotChange[[#This Row],[Community]]</f>
        <v xml:space="preserve">Silver Springs  </v>
      </c>
      <c r="S290" s="85" t="str">
        <f>IF(DoNotChange[[#This Row],[Annual_Fees]]/DoNotChange[[#This Row],[IQ1_Average]]&gt;0, DoNotChange[[#This Row],[Annual_Fees]]/DoNotChange[[#This Row],[IQ1_Average]], "Do not know fees")</f>
        <v>Do not know fees</v>
      </c>
      <c r="T290" s="93" t="str">
        <f>DoNotChange[[#This Row],[Community]]</f>
        <v xml:space="preserve">Silver Springs  </v>
      </c>
      <c r="U290" s="85" t="str">
        <f>IF(DoNotChange[[#This Row],[Annual_Fees]]/DoNotChange[[#This Row],[IQ2_Average]]&gt;0, DoNotChange[[#This Row],[Annual_Fees]]/DoNotChange[[#This Row],[IQ2_Average]], "Do not know fees")</f>
        <v>Do not know fees</v>
      </c>
      <c r="V290" s="93" t="str">
        <f>DoNotChange[[#This Row],[Community]]</f>
        <v xml:space="preserve">Silver Springs  </v>
      </c>
      <c r="W290" s="85" t="str">
        <f>IF(DoNotChange[[#This Row],[Annual_Fees]]/DoNotChange[[#This Row],[IQ3_Average]]&gt;0,DoNotChange[[#This Row],[Annual_Fees]]/DoNotChange[[#This Row],[IQ3_Average]], "Do not know fees")</f>
        <v>Do not know fees</v>
      </c>
      <c r="X290" s="93" t="str">
        <f>DoNotChange[[#This Row],[Community]]</f>
        <v xml:space="preserve">Silver Springs  </v>
      </c>
      <c r="Y290" s="85" t="str">
        <f>IFERROR(AVERAGE(DoNotChange[[#This Row],[RI_IQ1]],DoNotChange[[#This Row],[RI_IQ2]],DoNotChange[[#This Row],[RI_IQ3]]),"ERROR")</f>
        <v>ERROR</v>
      </c>
      <c r="Z290" s="93" t="str">
        <f>DoNotChange[[#This Row],[Community]]</f>
        <v xml:space="preserve">Silver Springs  </v>
      </c>
      <c r="AA290" s="84">
        <f>IF(DoNotChange[[#This Row],[SNAP_PercentagePoints]]&gt;20%,1, IF(DoNotChange[[#This Row],[SNAP_PercentagePoints]]&lt;=10%, 3, 2))</f>
        <v>3</v>
      </c>
      <c r="AB290" s="93" t="str">
        <f>DoNotChange[[#This Row],[Community]]</f>
        <v xml:space="preserve">Silver Springs  </v>
      </c>
      <c r="AC290" s="84">
        <f>IF(DoNotChange[[#This Row],[Poverty_PercentagePoints]]&gt;20%,1, IF(DoNotChange[[#This Row],[Poverty_PercentagePoints]]&lt;=10%, 3, 2))</f>
        <v>3</v>
      </c>
      <c r="AD290" s="93" t="str">
        <f>DoNotChange[[#This Row],[Community]]</f>
        <v xml:space="preserve">Silver Springs  </v>
      </c>
      <c r="AE290" s="84">
        <f>IF(DoNotChange[[#This Row],[FTE_PercentagePoints]]&lt;=30%,1, IF(DoNotChange[[#This Row],[FTE_PercentagePoints]]&gt;50%, 3, 2))</f>
        <v>3</v>
      </c>
      <c r="AF290" s="93" t="str">
        <f>DoNotChange[[#This Row],[Community]]</f>
        <v xml:space="preserve">Silver Springs  </v>
      </c>
      <c r="AG290" s="86">
        <f>AVERAGE(DoNotChange[[#This Row],[SNAP_FCI]],DoNotChange[[#This Row],[Poverty_FCI]],DoNotChange[[#This Row],[FTE_FCI]])</f>
        <v>3</v>
      </c>
      <c r="AH290" s="112"/>
      <c r="AI290" s="86">
        <f>IF(DoNotChange[[#This Row],[Village_FCI]]&gt;2.5, 0.24, IF(DoNotChange[[#This Row],[Village_FCI]]&lt;=1.5, 0.06, 0.15))</f>
        <v>0.24</v>
      </c>
      <c r="AJ290" s="86">
        <f>IF(DoNotChange[[#This Row],[Village_FCI]]&gt;2.5, 0.15, IF(DoNotChange[[#This Row],[Village_FCI]]&lt;=1.5, "FALSE", 0.06))</f>
        <v>0.15</v>
      </c>
      <c r="AK290" s="115">
        <f>(1/DoNotChange[[#This Row],[IQ1_Average]]+1/DoNotChange[[#This Row],[IQ2_Average]]+1/DoNotChange[[#This Row],[IQ3_Average]])</f>
        <v>3.7858025407277819E-5</v>
      </c>
      <c r="AL29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0" s="84">
        <f>ROUND(DoNotChange[[#This Row],[MediumBurden
Threshold_Calc]],1)</f>
        <v>528.29999999999995</v>
      </c>
      <c r="AN290" s="88">
        <f>(DoNotChange[[#This Row],[3RI_Calculation
Medium]]/DoNotChange[[#This Row],[Y = 1/IQ1+1/IQ2+1/IQ3]])/12</f>
        <v>528.28957096518832</v>
      </c>
      <c r="AO290" s="88">
        <f>DoNotChange[[#This Row],[MediumBurden
Threshold_Calc]]*12</f>
        <v>6339.4748515822594</v>
      </c>
      <c r="AP290" s="137">
        <f>DoNotChange[[#This Row],[LowBurden
Annual]]/12</f>
        <v>330.18098185324271</v>
      </c>
      <c r="AQ290" s="88">
        <f>(DoNotChange[[#This Row],[3RI_Calculation
Low]]/DoNotChange[[#This Row],[Y = 1/IQ1+1/IQ2+1/IQ3]])</f>
        <v>3962.1717822389128</v>
      </c>
      <c r="AR290" s="95"/>
      <c r="AS290" s="93" t="str">
        <f>Table1422[[#This Row],[Community]]</f>
        <v xml:space="preserve">Silver Springs  </v>
      </c>
      <c r="AT290" s="87">
        <f>Table1422[[#This Row],[IQ1_Average]]</f>
        <v>49066.6</v>
      </c>
      <c r="AU290" s="93" t="str">
        <f>DoNotChange[[#This Row],[Community]]</f>
        <v xml:space="preserve">Silver Springs  </v>
      </c>
      <c r="AV290" s="96">
        <f>Table1422[[#This Row],[IQ2_Average]]</f>
        <v>99430</v>
      </c>
      <c r="AW290" s="93" t="str">
        <f>DoNotChange[[#This Row],[Community]]</f>
        <v xml:space="preserve">Silver Springs  </v>
      </c>
      <c r="AX290" s="97">
        <f>Table1422[[#This Row],[IQ3_Average]]</f>
        <v>134766.6</v>
      </c>
      <c r="AY290" s="93" t="str">
        <f>DoNotChange[[#This Row],[Community]]</f>
        <v xml:space="preserve">Silver Springs  </v>
      </c>
      <c r="AZ290" s="89">
        <f>Table1422[[#This Row],[SNAP_Average 
(Percentage Points)]]/100</f>
        <v>0</v>
      </c>
      <c r="BA290" s="98" t="str">
        <f>DoNotChange[[#This Row],[Community]]</f>
        <v xml:space="preserve">Silver Springs  </v>
      </c>
      <c r="BB290" s="89">
        <f>Table1422[[#This Row],[Poverty_Average
(Percentage Points)]]/100</f>
        <v>5.1500000000000004E-2</v>
      </c>
      <c r="BC290" s="98" t="str">
        <f>DoNotChange[[#This Row],[Community]]</f>
        <v xml:space="preserve">Silver Springs  </v>
      </c>
      <c r="BD290" s="89">
        <f>Table1422[[#This Row],[Full Time Employment_Average
(Percentage Points)]]/100</f>
        <v>0.88900000000000001</v>
      </c>
    </row>
    <row r="291" spans="1:56" s="99" customFormat="1" x14ac:dyDescent="0.25">
      <c r="A291" s="93" t="str">
        <f>DoNotChange[[#This Row],[Community]]</f>
        <v xml:space="preserve">Sitka  </v>
      </c>
      <c r="B29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1" s="93" t="str">
        <f>DoNotChange[[#This Row],[Community]]</f>
        <v xml:space="preserve">Sitka  </v>
      </c>
      <c r="D291" s="109">
        <f>IFERROR(DoNotChange[[#This Row],[Medium Burden Threshold]],"Cannot Calculate")</f>
        <v>262.7</v>
      </c>
      <c r="E291" s="118" t="str">
        <f>DoNotChange[[#This Row],[Community]]</f>
        <v xml:space="preserve">Sitka  </v>
      </c>
      <c r="F291" s="109">
        <f>IFERROR(DoNotChange[[#This Row],[MediumBurden
Annual]], "Cannot Calculate")</f>
        <v>3152.1935383888158</v>
      </c>
      <c r="G291" s="93" t="str">
        <f>DoNotChange[[#This Row],[Community]]</f>
        <v xml:space="preserve">Sitka  </v>
      </c>
      <c r="H291" s="140">
        <f>IFERROR(DoNotChange[[#This Row],[LowBurden
Threshold]],"Any fee will be at least a medium burden")</f>
        <v>105.07311794629385</v>
      </c>
      <c r="I291" s="118" t="str">
        <f>DoNotChange[[#This Row],[Community]]</f>
        <v xml:space="preserve">Sitka  </v>
      </c>
      <c r="J291" s="109">
        <f>IFERROR(DoNotChange[[#This Row],[LowBurden
Annual]], "Any fee will be at least a medium burden")</f>
        <v>1260.8774153555262</v>
      </c>
      <c r="K291" s="93" t="str">
        <f>DoNotChange[[#This Row],[Community]]</f>
        <v xml:space="preserve">Sitka  </v>
      </c>
      <c r="L291" s="102">
        <f>Table1422[[#This Row],[Monthly Fees]]</f>
        <v>0</v>
      </c>
      <c r="M291" s="93" t="str">
        <f>DoNotChange[[#This Row],[Community]]</f>
        <v xml:space="preserve">Sitka  </v>
      </c>
      <c r="N291" s="102">
        <f>DoNotChange[[#This Row],[Monthly_Fees]]*12</f>
        <v>0</v>
      </c>
      <c r="O291" s="93" t="str">
        <f>DoNotChange[[#This Row],[Community]]</f>
        <v xml:space="preserve">Sitka  </v>
      </c>
      <c r="P291" s="94" t="str">
        <f>Table1422[[#This Row],[Notes]]</f>
        <v xml:space="preserve">This is the reported user fee for this community for combined water and sewer.   </v>
      </c>
      <c r="Q291" s="95"/>
      <c r="R291" s="93" t="str">
        <f>DoNotChange[[#This Row],[Community]]</f>
        <v xml:space="preserve">Sitka  </v>
      </c>
      <c r="S291" s="85" t="str">
        <f>IF(DoNotChange[[#This Row],[Annual_Fees]]/DoNotChange[[#This Row],[IQ1_Average]]&gt;0, DoNotChange[[#This Row],[Annual_Fees]]/DoNotChange[[#This Row],[IQ1_Average]], "Do not know fees")</f>
        <v>Do not know fees</v>
      </c>
      <c r="T291" s="93" t="str">
        <f>DoNotChange[[#This Row],[Community]]</f>
        <v xml:space="preserve">Sitka  </v>
      </c>
      <c r="U291" s="85" t="str">
        <f>IF(DoNotChange[[#This Row],[Annual_Fees]]/DoNotChange[[#This Row],[IQ2_Average]]&gt;0, DoNotChange[[#This Row],[Annual_Fees]]/DoNotChange[[#This Row],[IQ2_Average]], "Do not know fees")</f>
        <v>Do not know fees</v>
      </c>
      <c r="V291" s="93" t="str">
        <f>DoNotChange[[#This Row],[Community]]</f>
        <v xml:space="preserve">Sitka  </v>
      </c>
      <c r="W291" s="85" t="str">
        <f>IF(DoNotChange[[#This Row],[Annual_Fees]]/DoNotChange[[#This Row],[IQ3_Average]]&gt;0,DoNotChange[[#This Row],[Annual_Fees]]/DoNotChange[[#This Row],[IQ3_Average]], "Do not know fees")</f>
        <v>Do not know fees</v>
      </c>
      <c r="X291" s="93" t="str">
        <f>DoNotChange[[#This Row],[Community]]</f>
        <v xml:space="preserve">Sitka  </v>
      </c>
      <c r="Y291" s="85" t="str">
        <f>IFERROR(AVERAGE(DoNotChange[[#This Row],[RI_IQ1]],DoNotChange[[#This Row],[RI_IQ2]],DoNotChange[[#This Row],[RI_IQ3]]),"ERROR")</f>
        <v>ERROR</v>
      </c>
      <c r="Z291" s="93" t="str">
        <f>DoNotChange[[#This Row],[Community]]</f>
        <v xml:space="preserve">Sitka  </v>
      </c>
      <c r="AA291" s="84">
        <f>IF(DoNotChange[[#This Row],[SNAP_PercentagePoints]]&gt;20%,1, IF(DoNotChange[[#This Row],[SNAP_PercentagePoints]]&lt;=10%, 3, 2))</f>
        <v>3</v>
      </c>
      <c r="AB291" s="93" t="str">
        <f>DoNotChange[[#This Row],[Community]]</f>
        <v xml:space="preserve">Sitka  </v>
      </c>
      <c r="AC291" s="84">
        <f>IF(DoNotChange[[#This Row],[Poverty_PercentagePoints]]&gt;20%,1, IF(DoNotChange[[#This Row],[Poverty_PercentagePoints]]&lt;=10%, 3, 2))</f>
        <v>1</v>
      </c>
      <c r="AD291" s="93" t="str">
        <f>DoNotChange[[#This Row],[Community]]</f>
        <v xml:space="preserve">Sitka  </v>
      </c>
      <c r="AE291" s="84">
        <f>IF(DoNotChange[[#This Row],[FTE_PercentagePoints]]&lt;=30%,1, IF(DoNotChange[[#This Row],[FTE_PercentagePoints]]&gt;50%, 3, 2))</f>
        <v>3</v>
      </c>
      <c r="AF291" s="93" t="str">
        <f>DoNotChange[[#This Row],[Community]]</f>
        <v xml:space="preserve">Sitka  </v>
      </c>
      <c r="AG291" s="86">
        <f>AVERAGE(DoNotChange[[#This Row],[SNAP_FCI]],DoNotChange[[#This Row],[Poverty_FCI]],DoNotChange[[#This Row],[FTE_FCI]])</f>
        <v>2.3333333333333335</v>
      </c>
      <c r="AH291" s="112"/>
      <c r="AI291" s="86">
        <f>IF(DoNotChange[[#This Row],[Village_FCI]]&gt;2.5, 0.24, IF(DoNotChange[[#This Row],[Village_FCI]]&lt;=1.5, 0.06, 0.15))</f>
        <v>0.15</v>
      </c>
      <c r="AJ291" s="86">
        <f>IF(DoNotChange[[#This Row],[Village_FCI]]&gt;2.5, 0.15, IF(DoNotChange[[#This Row],[Village_FCI]]&lt;=1.5, "FALSE", 0.06))</f>
        <v>0.06</v>
      </c>
      <c r="AK291" s="115">
        <f>(1/DoNotChange[[#This Row],[IQ1_Average]]+1/DoNotChange[[#This Row],[IQ2_Average]]+1/DoNotChange[[#This Row],[IQ3_Average]])</f>
        <v>4.7585910628022437E-5</v>
      </c>
      <c r="AL29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1" s="84">
        <f>ROUND(DoNotChange[[#This Row],[MediumBurden
Threshold_Calc]],1)</f>
        <v>262.7</v>
      </c>
      <c r="AN291" s="88">
        <f>(DoNotChange[[#This Row],[3RI_Calculation
Medium]]/DoNotChange[[#This Row],[Y = 1/IQ1+1/IQ2+1/IQ3]])/12</f>
        <v>262.68279486573465</v>
      </c>
      <c r="AO291" s="88">
        <f>DoNotChange[[#This Row],[MediumBurden
Threshold_Calc]]*12</f>
        <v>3152.1935383888158</v>
      </c>
      <c r="AP291" s="137">
        <f>DoNotChange[[#This Row],[LowBurden
Annual]]/12</f>
        <v>105.07311794629385</v>
      </c>
      <c r="AQ291" s="88">
        <f>(DoNotChange[[#This Row],[3RI_Calculation
Low]]/DoNotChange[[#This Row],[Y = 1/IQ1+1/IQ2+1/IQ3]])</f>
        <v>1260.8774153555262</v>
      </c>
      <c r="AR291" s="95"/>
      <c r="AS291" s="93" t="str">
        <f>Table1422[[#This Row],[Community]]</f>
        <v xml:space="preserve">Sitka  </v>
      </c>
      <c r="AT291" s="87">
        <f>Table1422[[#This Row],[IQ1_Average]]</f>
        <v>40488.199999999997</v>
      </c>
      <c r="AU291" s="93" t="str">
        <f>DoNotChange[[#This Row],[Community]]</f>
        <v xml:space="preserve">Sitka  </v>
      </c>
      <c r="AV291" s="96">
        <f>Table1422[[#This Row],[IQ2_Average]]</f>
        <v>74989.399999999994</v>
      </c>
      <c r="AW291" s="93" t="str">
        <f>DoNotChange[[#This Row],[Community]]</f>
        <v xml:space="preserve">Sitka  </v>
      </c>
      <c r="AX291" s="97">
        <f>Table1422[[#This Row],[IQ3_Average]]</f>
        <v>104688.6</v>
      </c>
      <c r="AY291" s="93" t="str">
        <f>DoNotChange[[#This Row],[Community]]</f>
        <v xml:space="preserve">Sitka  </v>
      </c>
      <c r="AZ291" s="89">
        <f>Table1422[[#This Row],[SNAP_Average 
(Percentage Points)]]/100</f>
        <v>6.8000000000000005E-2</v>
      </c>
      <c r="BA291" s="98" t="str">
        <f>DoNotChange[[#This Row],[Community]]</f>
        <v xml:space="preserve">Sitka  </v>
      </c>
      <c r="BB291" s="89">
        <f>Table1422[[#This Row],[Poverty_Average
(Percentage Points)]]/100</f>
        <v>0.2094</v>
      </c>
      <c r="BC291" s="98" t="str">
        <f>DoNotChange[[#This Row],[Community]]</f>
        <v xml:space="preserve">Sitka  </v>
      </c>
      <c r="BD291" s="89">
        <f>Table1422[[#This Row],[Full Time Employment_Average
(Percentage Points)]]/100</f>
        <v>0.63840000000000008</v>
      </c>
    </row>
    <row r="292" spans="1:56" s="99" customFormat="1" x14ac:dyDescent="0.25">
      <c r="A292" s="93" t="str">
        <f>DoNotChange[[#This Row],[Community]]</f>
        <v xml:space="preserve">Skagway  </v>
      </c>
      <c r="B29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2" s="93" t="str">
        <f>DoNotChange[[#This Row],[Community]]</f>
        <v xml:space="preserve">Skagway  </v>
      </c>
      <c r="D292" s="109">
        <f>IFERROR(DoNotChange[[#This Row],[Medium Burden Threshold]],"Cannot Calculate")</f>
        <v>439.2</v>
      </c>
      <c r="E292" s="118" t="str">
        <f>DoNotChange[[#This Row],[Community]]</f>
        <v xml:space="preserve">Skagway  </v>
      </c>
      <c r="F292" s="109">
        <f>IFERROR(DoNotChange[[#This Row],[MediumBurden
Annual]], "Cannot Calculate")</f>
        <v>5270.3964886944759</v>
      </c>
      <c r="G292" s="93" t="str">
        <f>DoNotChange[[#This Row],[Community]]</f>
        <v xml:space="preserve">Skagway  </v>
      </c>
      <c r="H292" s="140">
        <f>IFERROR(DoNotChange[[#This Row],[LowBurden
Threshold]],"Any fee will be at least a medium burden")</f>
        <v>274.49981711950397</v>
      </c>
      <c r="I292" s="118" t="str">
        <f>DoNotChange[[#This Row],[Community]]</f>
        <v xml:space="preserve">Skagway  </v>
      </c>
      <c r="J292" s="109">
        <f>IFERROR(DoNotChange[[#This Row],[LowBurden
Annual]], "Any fee will be at least a medium burden")</f>
        <v>3293.9978054340477</v>
      </c>
      <c r="K292" s="93" t="str">
        <f>DoNotChange[[#This Row],[Community]]</f>
        <v xml:space="preserve">Skagway  </v>
      </c>
      <c r="L292" s="102">
        <f>Table1422[[#This Row],[Monthly Fees]]</f>
        <v>0</v>
      </c>
      <c r="M292" s="93" t="str">
        <f>DoNotChange[[#This Row],[Community]]</f>
        <v xml:space="preserve">Skagway  </v>
      </c>
      <c r="N292" s="102">
        <f>DoNotChange[[#This Row],[Monthly_Fees]]*12</f>
        <v>0</v>
      </c>
      <c r="O292" s="93" t="str">
        <f>DoNotChange[[#This Row],[Community]]</f>
        <v xml:space="preserve">Skagway  </v>
      </c>
      <c r="P292" s="94" t="str">
        <f>Table1422[[#This Row],[Notes]]</f>
        <v xml:space="preserve">This is the reported user fee for this community for combined water and sewer.   </v>
      </c>
      <c r="Q292" s="95"/>
      <c r="R292" s="93" t="str">
        <f>DoNotChange[[#This Row],[Community]]</f>
        <v xml:space="preserve">Skagway  </v>
      </c>
      <c r="S292" s="85" t="str">
        <f>IF(DoNotChange[[#This Row],[Annual_Fees]]/DoNotChange[[#This Row],[IQ1_Average]]&gt;0, DoNotChange[[#This Row],[Annual_Fees]]/DoNotChange[[#This Row],[IQ1_Average]], "Do not know fees")</f>
        <v>Do not know fees</v>
      </c>
      <c r="T292" s="93" t="str">
        <f>DoNotChange[[#This Row],[Community]]</f>
        <v xml:space="preserve">Skagway  </v>
      </c>
      <c r="U292" s="85" t="str">
        <f>IF(DoNotChange[[#This Row],[Annual_Fees]]/DoNotChange[[#This Row],[IQ2_Average]]&gt;0, DoNotChange[[#This Row],[Annual_Fees]]/DoNotChange[[#This Row],[IQ2_Average]], "Do not know fees")</f>
        <v>Do not know fees</v>
      </c>
      <c r="V292" s="93" t="str">
        <f>DoNotChange[[#This Row],[Community]]</f>
        <v xml:space="preserve">Skagway  </v>
      </c>
      <c r="W292" s="85" t="str">
        <f>IF(DoNotChange[[#This Row],[Annual_Fees]]/DoNotChange[[#This Row],[IQ3_Average]]&gt;0,DoNotChange[[#This Row],[Annual_Fees]]/DoNotChange[[#This Row],[IQ3_Average]], "Do not know fees")</f>
        <v>Do not know fees</v>
      </c>
      <c r="X292" s="93" t="str">
        <f>DoNotChange[[#This Row],[Community]]</f>
        <v xml:space="preserve">Skagway  </v>
      </c>
      <c r="Y292" s="85" t="str">
        <f>IFERROR(AVERAGE(DoNotChange[[#This Row],[RI_IQ1]],DoNotChange[[#This Row],[RI_IQ2]],DoNotChange[[#This Row],[RI_IQ3]]),"ERROR")</f>
        <v>ERROR</v>
      </c>
      <c r="Z292" s="93" t="str">
        <f>DoNotChange[[#This Row],[Community]]</f>
        <v xml:space="preserve">Skagway  </v>
      </c>
      <c r="AA292" s="84">
        <f>IF(DoNotChange[[#This Row],[SNAP_PercentagePoints]]&gt;20%,1, IF(DoNotChange[[#This Row],[SNAP_PercentagePoints]]&lt;=10%, 3, 2))</f>
        <v>3</v>
      </c>
      <c r="AB292" s="93" t="str">
        <f>DoNotChange[[#This Row],[Community]]</f>
        <v xml:space="preserve">Skagway  </v>
      </c>
      <c r="AC292" s="84">
        <f>IF(DoNotChange[[#This Row],[Poverty_PercentagePoints]]&gt;20%,1, IF(DoNotChange[[#This Row],[Poverty_PercentagePoints]]&lt;=10%, 3, 2))</f>
        <v>2</v>
      </c>
      <c r="AD292" s="93" t="str">
        <f>DoNotChange[[#This Row],[Community]]</f>
        <v xml:space="preserve">Skagway  </v>
      </c>
      <c r="AE292" s="84">
        <f>IF(DoNotChange[[#This Row],[FTE_PercentagePoints]]&lt;=30%,1, IF(DoNotChange[[#This Row],[FTE_PercentagePoints]]&gt;50%, 3, 2))</f>
        <v>3</v>
      </c>
      <c r="AF292" s="93" t="str">
        <f>DoNotChange[[#This Row],[Community]]</f>
        <v xml:space="preserve">Skagway  </v>
      </c>
      <c r="AG292" s="86">
        <f>AVERAGE(DoNotChange[[#This Row],[SNAP_FCI]],DoNotChange[[#This Row],[Poverty_FCI]],DoNotChange[[#This Row],[FTE_FCI]])</f>
        <v>2.6666666666666665</v>
      </c>
      <c r="AH292" s="112"/>
      <c r="AI292" s="86">
        <f>IF(DoNotChange[[#This Row],[Village_FCI]]&gt;2.5, 0.24, IF(DoNotChange[[#This Row],[Village_FCI]]&lt;=1.5, 0.06, 0.15))</f>
        <v>0.24</v>
      </c>
      <c r="AJ292" s="86">
        <f>IF(DoNotChange[[#This Row],[Village_FCI]]&gt;2.5, 0.15, IF(DoNotChange[[#This Row],[Village_FCI]]&lt;=1.5, "FALSE", 0.06))</f>
        <v>0.15</v>
      </c>
      <c r="AK292" s="115">
        <f>(1/DoNotChange[[#This Row],[IQ1_Average]]+1/DoNotChange[[#This Row],[IQ2_Average]]+1/DoNotChange[[#This Row],[IQ3_Average]])</f>
        <v>4.5537370957730375E-5</v>
      </c>
      <c r="AL29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2" s="84">
        <f>ROUND(DoNotChange[[#This Row],[MediumBurden
Threshold_Calc]],1)</f>
        <v>439.2</v>
      </c>
      <c r="AN292" s="88">
        <f>(DoNotChange[[#This Row],[3RI_Calculation
Medium]]/DoNotChange[[#This Row],[Y = 1/IQ1+1/IQ2+1/IQ3]])/12</f>
        <v>439.19970739120635</v>
      </c>
      <c r="AO292" s="88">
        <f>DoNotChange[[#This Row],[MediumBurden
Threshold_Calc]]*12</f>
        <v>5270.3964886944759</v>
      </c>
      <c r="AP292" s="137">
        <f>DoNotChange[[#This Row],[LowBurden
Annual]]/12</f>
        <v>274.49981711950397</v>
      </c>
      <c r="AQ292" s="88">
        <f>(DoNotChange[[#This Row],[3RI_Calculation
Low]]/DoNotChange[[#This Row],[Y = 1/IQ1+1/IQ2+1/IQ3]])</f>
        <v>3293.9978054340477</v>
      </c>
      <c r="AR292" s="95"/>
      <c r="AS292" s="93" t="str">
        <f>Table1422[[#This Row],[Community]]</f>
        <v xml:space="preserve">Skagway  </v>
      </c>
      <c r="AT292" s="87">
        <f>Table1422[[#This Row],[IQ1_Average]]</f>
        <v>46097.8</v>
      </c>
      <c r="AU292" s="93" t="str">
        <f>DoNotChange[[#This Row],[Community]]</f>
        <v xml:space="preserve">Skagway  </v>
      </c>
      <c r="AV292" s="96">
        <f>Table1422[[#This Row],[IQ2_Average]]</f>
        <v>73212.2</v>
      </c>
      <c r="AW292" s="93" t="str">
        <f>DoNotChange[[#This Row],[Community]]</f>
        <v xml:space="preserve">Skagway  </v>
      </c>
      <c r="AX292" s="97">
        <f>Table1422[[#This Row],[IQ3_Average]]</f>
        <v>98179.4</v>
      </c>
      <c r="AY292" s="93" t="str">
        <f>DoNotChange[[#This Row],[Community]]</f>
        <v xml:space="preserve">Skagway  </v>
      </c>
      <c r="AZ292" s="89">
        <f>Table1422[[#This Row],[SNAP_Average 
(Percentage Points)]]/100</f>
        <v>2.7000000000000003E-2</v>
      </c>
      <c r="BA292" s="98" t="str">
        <f>DoNotChange[[#This Row],[Community]]</f>
        <v xml:space="preserve">Skagway  </v>
      </c>
      <c r="BB292" s="89">
        <f>Table1422[[#This Row],[Poverty_Average
(Percentage Points)]]/100</f>
        <v>0.1542</v>
      </c>
      <c r="BC292" s="98" t="str">
        <f>DoNotChange[[#This Row],[Community]]</f>
        <v xml:space="preserve">Skagway  </v>
      </c>
      <c r="BD292" s="89">
        <f>Table1422[[#This Row],[Full Time Employment_Average
(Percentage Points)]]/100</f>
        <v>0.64700000000000013</v>
      </c>
    </row>
    <row r="293" spans="1:56" s="99" customFormat="1" x14ac:dyDescent="0.25">
      <c r="A293" s="93" t="str">
        <f>DoNotChange[[#This Row],[Community]]</f>
        <v xml:space="preserve">Skwentna  </v>
      </c>
      <c r="B29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3" s="93" t="str">
        <f>DoNotChange[[#This Row],[Community]]</f>
        <v xml:space="preserve">Skwentna  </v>
      </c>
      <c r="D293" s="109">
        <f>IFERROR(DoNotChange[[#This Row],[Medium Burden Threshold]],"Cannot Calculate")</f>
        <v>34.200000000000003</v>
      </c>
      <c r="E293" s="118" t="str">
        <f>DoNotChange[[#This Row],[Community]]</f>
        <v xml:space="preserve">Skwentna  </v>
      </c>
      <c r="F293" s="109">
        <f>IFERROR(DoNotChange[[#This Row],[MediumBurden
Annual]], "Cannot Calculate")</f>
        <v>410.98986521742154</v>
      </c>
      <c r="G293" s="93" t="str">
        <f>DoNotChange[[#This Row],[Community]]</f>
        <v xml:space="preserve">Skwentna  </v>
      </c>
      <c r="H293" s="140" t="str">
        <f>IFERROR(DoNotChange[[#This Row],[LowBurden
Threshold]],"Any fee will be at least a medium burden")</f>
        <v>Any fee will be at least a medium burden</v>
      </c>
      <c r="I293" s="118" t="str">
        <f>DoNotChange[[#This Row],[Community]]</f>
        <v xml:space="preserve">Skwentna  </v>
      </c>
      <c r="J293" s="109" t="str">
        <f>IFERROR(DoNotChange[[#This Row],[LowBurden
Annual]], "Any fee will be at least a medium burden")</f>
        <v>Any fee will be at least a medium burden</v>
      </c>
      <c r="K293" s="93" t="str">
        <f>DoNotChange[[#This Row],[Community]]</f>
        <v xml:space="preserve">Skwentna  </v>
      </c>
      <c r="L293" s="102">
        <f>Table1422[[#This Row],[Monthly Fees]]</f>
        <v>0</v>
      </c>
      <c r="M293" s="93" t="str">
        <f>DoNotChange[[#This Row],[Community]]</f>
        <v xml:space="preserve">Skwentna  </v>
      </c>
      <c r="N293" s="102">
        <f>DoNotChange[[#This Row],[Monthly_Fees]]*12</f>
        <v>0</v>
      </c>
      <c r="O293" s="93" t="str">
        <f>DoNotChange[[#This Row],[Community]]</f>
        <v xml:space="preserve">Skwentna  </v>
      </c>
      <c r="P293" s="94" t="str">
        <f>Table1422[[#This Row],[Notes]]</f>
        <v>The water and sewer charges are unknown</v>
      </c>
      <c r="Q293" s="95"/>
      <c r="R293" s="93" t="str">
        <f>DoNotChange[[#This Row],[Community]]</f>
        <v xml:space="preserve">Skwentna  </v>
      </c>
      <c r="S293" s="85" t="str">
        <f>IF(DoNotChange[[#This Row],[Annual_Fees]]/DoNotChange[[#This Row],[IQ1_Average]]&gt;0, DoNotChange[[#This Row],[Annual_Fees]]/DoNotChange[[#This Row],[IQ1_Average]], "Do not know fees")</f>
        <v>Do not know fees</v>
      </c>
      <c r="T293" s="93" t="str">
        <f>DoNotChange[[#This Row],[Community]]</f>
        <v xml:space="preserve">Skwentna  </v>
      </c>
      <c r="U293" s="85" t="str">
        <f>IF(DoNotChange[[#This Row],[Annual_Fees]]/DoNotChange[[#This Row],[IQ2_Average]]&gt;0, DoNotChange[[#This Row],[Annual_Fees]]/DoNotChange[[#This Row],[IQ2_Average]], "Do not know fees")</f>
        <v>Do not know fees</v>
      </c>
      <c r="V293" s="93" t="str">
        <f>DoNotChange[[#This Row],[Community]]</f>
        <v xml:space="preserve">Skwentna  </v>
      </c>
      <c r="W293" s="85" t="str">
        <f>IF(DoNotChange[[#This Row],[Annual_Fees]]/DoNotChange[[#This Row],[IQ3_Average]]&gt;0,DoNotChange[[#This Row],[Annual_Fees]]/DoNotChange[[#This Row],[IQ3_Average]], "Do not know fees")</f>
        <v>Do not know fees</v>
      </c>
      <c r="X293" s="93" t="str">
        <f>DoNotChange[[#This Row],[Community]]</f>
        <v xml:space="preserve">Skwentna  </v>
      </c>
      <c r="Y293" s="85" t="str">
        <f>IFERROR(AVERAGE(DoNotChange[[#This Row],[RI_IQ1]],DoNotChange[[#This Row],[RI_IQ2]],DoNotChange[[#This Row],[RI_IQ3]]),"ERROR")</f>
        <v>ERROR</v>
      </c>
      <c r="Z293" s="93" t="str">
        <f>DoNotChange[[#This Row],[Community]]</f>
        <v xml:space="preserve">Skwentna  </v>
      </c>
      <c r="AA293" s="84">
        <f>IF(DoNotChange[[#This Row],[SNAP_PercentagePoints]]&gt;20%,1, IF(DoNotChange[[#This Row],[SNAP_PercentagePoints]]&lt;=10%, 3, 2))</f>
        <v>2</v>
      </c>
      <c r="AB293" s="93" t="str">
        <f>DoNotChange[[#This Row],[Community]]</f>
        <v xml:space="preserve">Skwentna  </v>
      </c>
      <c r="AC293" s="84">
        <f>IF(DoNotChange[[#This Row],[Poverty_PercentagePoints]]&gt;20%,1, IF(DoNotChange[[#This Row],[Poverty_PercentagePoints]]&lt;=10%, 3, 2))</f>
        <v>1</v>
      </c>
      <c r="AD293" s="93" t="str">
        <f>DoNotChange[[#This Row],[Community]]</f>
        <v xml:space="preserve">Skwentna  </v>
      </c>
      <c r="AE293" s="84">
        <f>IF(DoNotChange[[#This Row],[FTE_PercentagePoints]]&lt;=30%,1, IF(DoNotChange[[#This Row],[FTE_PercentagePoints]]&gt;50%, 3, 2))</f>
        <v>1</v>
      </c>
      <c r="AF293" s="93" t="str">
        <f>DoNotChange[[#This Row],[Community]]</f>
        <v xml:space="preserve">Skwentna  </v>
      </c>
      <c r="AG293" s="86">
        <f>AVERAGE(DoNotChange[[#This Row],[SNAP_FCI]],DoNotChange[[#This Row],[Poverty_FCI]],DoNotChange[[#This Row],[FTE_FCI]])</f>
        <v>1.3333333333333333</v>
      </c>
      <c r="AH293" s="112"/>
      <c r="AI293" s="86">
        <f>IF(DoNotChange[[#This Row],[Village_FCI]]&gt;2.5, 0.24, IF(DoNotChange[[#This Row],[Village_FCI]]&lt;=1.5, 0.06, 0.15))</f>
        <v>0.06</v>
      </c>
      <c r="AJ293" s="86" t="str">
        <f>IF(DoNotChange[[#This Row],[Village_FCI]]&gt;2.5, 0.15, IF(DoNotChange[[#This Row],[Village_FCI]]&lt;=1.5, "FALSE", 0.06))</f>
        <v>FALSE</v>
      </c>
      <c r="AK293" s="115">
        <f>(1/DoNotChange[[#This Row],[IQ1_Average]]+1/DoNotChange[[#This Row],[IQ2_Average]]+1/DoNotChange[[#This Row],[IQ3_Average]])</f>
        <v>1.4598900137904576E-4</v>
      </c>
      <c r="AL29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3" s="84">
        <f>ROUND(DoNotChange[[#This Row],[MediumBurden
Threshold_Calc]],1)</f>
        <v>34.200000000000003</v>
      </c>
      <c r="AN293" s="88">
        <f>(DoNotChange[[#This Row],[3RI_Calculation
Medium]]/DoNotChange[[#This Row],[Y = 1/IQ1+1/IQ2+1/IQ3]])/12</f>
        <v>34.249155434785131</v>
      </c>
      <c r="AO293" s="88">
        <f>DoNotChange[[#This Row],[MediumBurden
Threshold_Calc]]*12</f>
        <v>410.98986521742154</v>
      </c>
      <c r="AP293" s="137" t="e">
        <f>DoNotChange[[#This Row],[LowBurden
Annual]]/12</f>
        <v>#VALUE!</v>
      </c>
      <c r="AQ293" s="88" t="e">
        <f>(DoNotChange[[#This Row],[3RI_Calculation
Low]]/DoNotChange[[#This Row],[Y = 1/IQ1+1/IQ2+1/IQ3]])</f>
        <v>#VALUE!</v>
      </c>
      <c r="AR293" s="95"/>
      <c r="AS293" s="93" t="str">
        <f>Table1422[[#This Row],[Community]]</f>
        <v xml:space="preserve">Skwentna  </v>
      </c>
      <c r="AT293" s="87">
        <f>Table1422[[#This Row],[IQ1_Average]]</f>
        <v>11769.4</v>
      </c>
      <c r="AU293" s="93" t="str">
        <f>DoNotChange[[#This Row],[Community]]</f>
        <v xml:space="preserve">Skwentna  </v>
      </c>
      <c r="AV293" s="96">
        <f>Table1422[[#This Row],[IQ2_Average]]</f>
        <v>24842.6</v>
      </c>
      <c r="AW293" s="93" t="str">
        <f>DoNotChange[[#This Row],[Community]]</f>
        <v xml:space="preserve">Skwentna  </v>
      </c>
      <c r="AX293" s="97">
        <f>Table1422[[#This Row],[IQ3_Average]]</f>
        <v>48147.6</v>
      </c>
      <c r="AY293" s="93" t="str">
        <f>DoNotChange[[#This Row],[Community]]</f>
        <v xml:space="preserve">Skwentna  </v>
      </c>
      <c r="AZ293" s="89">
        <f>Table1422[[#This Row],[SNAP_Average 
(Percentage Points)]]/100</f>
        <v>0.11900000000000001</v>
      </c>
      <c r="BA293" s="98" t="str">
        <f>DoNotChange[[#This Row],[Community]]</f>
        <v xml:space="preserve">Skwentna  </v>
      </c>
      <c r="BB293" s="89">
        <f>Table1422[[#This Row],[Poverty_Average
(Percentage Points)]]/100</f>
        <v>0.625</v>
      </c>
      <c r="BC293" s="98" t="str">
        <f>DoNotChange[[#This Row],[Community]]</f>
        <v xml:space="preserve">Skwentna  </v>
      </c>
      <c r="BD293" s="89">
        <f>Table1422[[#This Row],[Full Time Employment_Average
(Percentage Points)]]/100</f>
        <v>2.7199999999999998E-2</v>
      </c>
    </row>
    <row r="294" spans="1:56" s="99" customFormat="1" x14ac:dyDescent="0.25">
      <c r="A294" s="93" t="str">
        <f>DoNotChange[[#This Row],[Community]]</f>
        <v xml:space="preserve">Slana  </v>
      </c>
      <c r="B29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4" s="93" t="str">
        <f>DoNotChange[[#This Row],[Community]]</f>
        <v xml:space="preserve">Slana  </v>
      </c>
      <c r="D294" s="109" t="str">
        <f>IFERROR(DoNotChange[[#This Row],[Medium Burden Threshold]],"Cannot Calculate")</f>
        <v>Cannot Calculate</v>
      </c>
      <c r="E294" s="118" t="str">
        <f>DoNotChange[[#This Row],[Community]]</f>
        <v xml:space="preserve">Slana  </v>
      </c>
      <c r="F294" s="109" t="str">
        <f>IFERROR(DoNotChange[[#This Row],[MediumBurden
Annual]], "Cannot Calculate")</f>
        <v>Cannot Calculate</v>
      </c>
      <c r="G294" s="93" t="str">
        <f>DoNotChange[[#This Row],[Community]]</f>
        <v xml:space="preserve">Slana  </v>
      </c>
      <c r="H294" s="140" t="str">
        <f>IFERROR(DoNotChange[[#This Row],[LowBurden
Threshold]],"Any fee will be at least a medium burden")</f>
        <v>Any fee will be at least a medium burden</v>
      </c>
      <c r="I294" s="118" t="str">
        <f>DoNotChange[[#This Row],[Community]]</f>
        <v xml:space="preserve">Slana  </v>
      </c>
      <c r="J294" s="109" t="str">
        <f>IFERROR(DoNotChange[[#This Row],[LowBurden
Annual]], "Any fee will be at least a medium burden")</f>
        <v>Any fee will be at least a medium burden</v>
      </c>
      <c r="K294" s="93" t="str">
        <f>DoNotChange[[#This Row],[Community]]</f>
        <v xml:space="preserve">Slana  </v>
      </c>
      <c r="L294" s="102">
        <f>Table1422[[#This Row],[Monthly Fees]]</f>
        <v>0</v>
      </c>
      <c r="M294" s="93" t="str">
        <f>DoNotChange[[#This Row],[Community]]</f>
        <v xml:space="preserve">Slana  </v>
      </c>
      <c r="N294" s="102">
        <f>DoNotChange[[#This Row],[Monthly_Fees]]*12</f>
        <v>0</v>
      </c>
      <c r="O294" s="93" t="str">
        <f>DoNotChange[[#This Row],[Community]]</f>
        <v xml:space="preserve">Slana  </v>
      </c>
      <c r="P294" s="94" t="str">
        <f>Table1422[[#This Row],[Notes]]</f>
        <v>The water and sewer charges are unknown</v>
      </c>
      <c r="Q294" s="95"/>
      <c r="R294" s="93" t="str">
        <f>DoNotChange[[#This Row],[Community]]</f>
        <v xml:space="preserve">Slana  </v>
      </c>
      <c r="S294" s="85" t="str">
        <f>IF(DoNotChange[[#This Row],[Annual_Fees]]/DoNotChange[[#This Row],[IQ1_Average]]&gt;0, DoNotChange[[#This Row],[Annual_Fees]]/DoNotChange[[#This Row],[IQ1_Average]], "Do not know fees")</f>
        <v>Do not know fees</v>
      </c>
      <c r="T294" s="93" t="str">
        <f>DoNotChange[[#This Row],[Community]]</f>
        <v xml:space="preserve">Slana  </v>
      </c>
      <c r="U294" s="85" t="str">
        <f>IF(DoNotChange[[#This Row],[Annual_Fees]]/DoNotChange[[#This Row],[IQ2_Average]]&gt;0, DoNotChange[[#This Row],[Annual_Fees]]/DoNotChange[[#This Row],[IQ2_Average]], "Do not know fees")</f>
        <v>Do not know fees</v>
      </c>
      <c r="V294" s="93" t="str">
        <f>DoNotChange[[#This Row],[Community]]</f>
        <v xml:space="preserve">Slana  </v>
      </c>
      <c r="W294" s="85" t="str">
        <f>IF(DoNotChange[[#This Row],[Annual_Fees]]/DoNotChange[[#This Row],[IQ3_Average]]&gt;0,DoNotChange[[#This Row],[Annual_Fees]]/DoNotChange[[#This Row],[IQ3_Average]], "Do not know fees")</f>
        <v>Do not know fees</v>
      </c>
      <c r="X294" s="93" t="str">
        <f>DoNotChange[[#This Row],[Community]]</f>
        <v xml:space="preserve">Slana  </v>
      </c>
      <c r="Y294" s="85" t="str">
        <f>IFERROR(AVERAGE(DoNotChange[[#This Row],[RI_IQ1]],DoNotChange[[#This Row],[RI_IQ2]],DoNotChange[[#This Row],[RI_IQ3]]),"ERROR")</f>
        <v>ERROR</v>
      </c>
      <c r="Z294" s="93" t="str">
        <f>DoNotChange[[#This Row],[Community]]</f>
        <v xml:space="preserve">Slana  </v>
      </c>
      <c r="AA294" s="84">
        <f>IF(DoNotChange[[#This Row],[SNAP_PercentagePoints]]&gt;20%,1, IF(DoNotChange[[#This Row],[SNAP_PercentagePoints]]&lt;=10%, 3, 2))</f>
        <v>3</v>
      </c>
      <c r="AB294" s="93" t="str">
        <f>DoNotChange[[#This Row],[Community]]</f>
        <v xml:space="preserve">Slana  </v>
      </c>
      <c r="AC294" s="84">
        <f>IF(DoNotChange[[#This Row],[Poverty_PercentagePoints]]&gt;20%,1, IF(DoNotChange[[#This Row],[Poverty_PercentagePoints]]&lt;=10%, 3, 2))</f>
        <v>1</v>
      </c>
      <c r="AD294" s="93" t="str">
        <f>DoNotChange[[#This Row],[Community]]</f>
        <v xml:space="preserve">Slana  </v>
      </c>
      <c r="AE294" s="84" t="e">
        <f>IF(DoNotChange[[#This Row],[FTE_PercentagePoints]]&lt;=30%,1, IF(DoNotChange[[#This Row],[FTE_PercentagePoints]]&gt;50%, 3, 2))</f>
        <v>#DIV/0!</v>
      </c>
      <c r="AF294" s="93" t="str">
        <f>DoNotChange[[#This Row],[Community]]</f>
        <v xml:space="preserve">Slana  </v>
      </c>
      <c r="AG294" s="86" t="e">
        <f>AVERAGE(DoNotChange[[#This Row],[SNAP_FCI]],DoNotChange[[#This Row],[Poverty_FCI]],DoNotChange[[#This Row],[FTE_FCI]])</f>
        <v>#DIV/0!</v>
      </c>
      <c r="AH294" s="112"/>
      <c r="AI294" s="86" t="e">
        <f>IF(DoNotChange[[#This Row],[Village_FCI]]&gt;2.5, 0.24, IF(DoNotChange[[#This Row],[Village_FCI]]&lt;=1.5, 0.06, 0.15))</f>
        <v>#DIV/0!</v>
      </c>
      <c r="AJ294" s="86" t="e">
        <f>IF(DoNotChange[[#This Row],[Village_FCI]]&gt;2.5, 0.15, IF(DoNotChange[[#This Row],[Village_FCI]]&lt;=1.5, "FALSE", 0.06))</f>
        <v>#DIV/0!</v>
      </c>
      <c r="AK294" s="115">
        <f>(1/DoNotChange[[#This Row],[IQ1_Average]]+1/DoNotChange[[#This Row],[IQ2_Average]]+1/DoNotChange[[#This Row],[IQ3_Average]])</f>
        <v>1.4816366980640894E-4</v>
      </c>
      <c r="AL294"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294" s="84" t="e">
        <f>ROUND(DoNotChange[[#This Row],[MediumBurden
Threshold_Calc]],1)</f>
        <v>#DIV/0!</v>
      </c>
      <c r="AN294" s="88" t="e">
        <f>(DoNotChange[[#This Row],[3RI_Calculation
Medium]]/DoNotChange[[#This Row],[Y = 1/IQ1+1/IQ2+1/IQ3]])/12</f>
        <v>#DIV/0!</v>
      </c>
      <c r="AO294" s="88" t="e">
        <f>DoNotChange[[#This Row],[MediumBurden
Threshold_Calc]]*12</f>
        <v>#DIV/0!</v>
      </c>
      <c r="AP294" s="137" t="e">
        <f>DoNotChange[[#This Row],[LowBurden
Annual]]/12</f>
        <v>#DIV/0!</v>
      </c>
      <c r="AQ294" s="88" t="e">
        <f>(DoNotChange[[#This Row],[3RI_Calculation
Low]]/DoNotChange[[#This Row],[Y = 1/IQ1+1/IQ2+1/IQ3]])</f>
        <v>#DIV/0!</v>
      </c>
      <c r="AR294" s="95"/>
      <c r="AS294" s="93" t="str">
        <f>Table1422[[#This Row],[Community]]</f>
        <v xml:space="preserve">Slana  </v>
      </c>
      <c r="AT294" s="87">
        <f>Table1422[[#This Row],[IQ1_Average]]</f>
        <v>13210.8</v>
      </c>
      <c r="AU294" s="93" t="str">
        <f>DoNotChange[[#This Row],[Community]]</f>
        <v xml:space="preserve">Slana  </v>
      </c>
      <c r="AV294" s="96">
        <f>Table1422[[#This Row],[IQ2_Average]]</f>
        <v>27005.200000000001</v>
      </c>
      <c r="AW294" s="93" t="str">
        <f>DoNotChange[[#This Row],[Community]]</f>
        <v xml:space="preserve">Slana  </v>
      </c>
      <c r="AX294" s="97">
        <f>Table1422[[#This Row],[IQ3_Average]]</f>
        <v>28218.2</v>
      </c>
      <c r="AY294" s="93" t="str">
        <f>DoNotChange[[#This Row],[Community]]</f>
        <v xml:space="preserve">Slana  </v>
      </c>
      <c r="AZ294" s="89">
        <f>Table1422[[#This Row],[SNAP_Average 
(Percentage Points)]]/100</f>
        <v>0</v>
      </c>
      <c r="BA294" s="98" t="str">
        <f>DoNotChange[[#This Row],[Community]]</f>
        <v xml:space="preserve">Slana  </v>
      </c>
      <c r="BB294" s="89">
        <f>Table1422[[#This Row],[Poverty_Average
(Percentage Points)]]/100</f>
        <v>0.33299999999999996</v>
      </c>
      <c r="BC294" s="98" t="str">
        <f>DoNotChange[[#This Row],[Community]]</f>
        <v xml:space="preserve">Slana  </v>
      </c>
      <c r="BD294" s="89" t="e">
        <f>Table1422[[#This Row],[Full Time Employment_Average
(Percentage Points)]]/100</f>
        <v>#DIV/0!</v>
      </c>
    </row>
    <row r="295" spans="1:56" s="99" customFormat="1" x14ac:dyDescent="0.25">
      <c r="A295" s="93" t="str">
        <f>DoNotChange[[#This Row],[Community]]</f>
        <v xml:space="preserve">Sleetmute  </v>
      </c>
      <c r="B29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295" s="93" t="str">
        <f>DoNotChange[[#This Row],[Community]]</f>
        <v xml:space="preserve">Sleetmute  </v>
      </c>
      <c r="D295" s="109">
        <f>IFERROR(DoNotChange[[#This Row],[Medium Burden Threshold]],"Cannot Calculate")</f>
        <v>34.700000000000003</v>
      </c>
      <c r="E295" s="118" t="str">
        <f>DoNotChange[[#This Row],[Community]]</f>
        <v xml:space="preserve">Sleetmute  </v>
      </c>
      <c r="F295" s="109">
        <f>IFERROR(DoNotChange[[#This Row],[MediumBurden
Annual]], "Cannot Calculate")</f>
        <v>416.61149060262017</v>
      </c>
      <c r="G295" s="93" t="str">
        <f>DoNotChange[[#This Row],[Community]]</f>
        <v xml:space="preserve">Sleetmute  </v>
      </c>
      <c r="H295" s="140" t="str">
        <f>IFERROR(DoNotChange[[#This Row],[LowBurden
Threshold]],"Any fee will be at least a medium burden")</f>
        <v>Any fee will be at least a medium burden</v>
      </c>
      <c r="I295" s="118" t="str">
        <f>DoNotChange[[#This Row],[Community]]</f>
        <v xml:space="preserve">Sleetmute  </v>
      </c>
      <c r="J295" s="109" t="str">
        <f>IFERROR(DoNotChange[[#This Row],[LowBurden
Annual]], "Any fee will be at least a medium burden")</f>
        <v>Any fee will be at least a medium burden</v>
      </c>
      <c r="K295" s="93" t="str">
        <f>DoNotChange[[#This Row],[Community]]</f>
        <v xml:space="preserve">Sleetmute  </v>
      </c>
      <c r="L295" s="102">
        <f>Table1422[[#This Row],[Monthly Fees]]</f>
        <v>156.25</v>
      </c>
      <c r="M295" s="93" t="str">
        <f>DoNotChange[[#This Row],[Community]]</f>
        <v xml:space="preserve">Sleetmute  </v>
      </c>
      <c r="N295" s="102">
        <f>DoNotChange[[#This Row],[Monthly_Fees]]*12</f>
        <v>1875</v>
      </c>
      <c r="O295" s="93" t="str">
        <f>DoNotChange[[#This Row],[Community]]</f>
        <v xml:space="preserve">Sleetmute  </v>
      </c>
      <c r="P295" s="94" t="str">
        <f>Table1422[[#This Row],[Notes]]</f>
        <v xml:space="preserve">This is the reported user fee for this community for piped water.  </v>
      </c>
      <c r="Q295" s="95"/>
      <c r="R295" s="93" t="str">
        <f>DoNotChange[[#This Row],[Community]]</f>
        <v xml:space="preserve">Sleetmute  </v>
      </c>
      <c r="S295" s="85">
        <f>IF(DoNotChange[[#This Row],[Annual_Fees]]/DoNotChange[[#This Row],[IQ1_Average]]&gt;0, DoNotChange[[#This Row],[Annual_Fees]]/DoNotChange[[#This Row],[IQ1_Average]], "Do not know fees")</f>
        <v>0.14591439688715954</v>
      </c>
      <c r="T295" s="93" t="str">
        <f>DoNotChange[[#This Row],[Community]]</f>
        <v xml:space="preserve">Sleetmute  </v>
      </c>
      <c r="U295" s="85">
        <f>IF(DoNotChange[[#This Row],[Annual_Fees]]/DoNotChange[[#This Row],[IQ2_Average]]&gt;0, DoNotChange[[#This Row],[Annual_Fees]]/DoNotChange[[#This Row],[IQ2_Average]], "Do not know fees")</f>
        <v>7.7479338842975212E-2</v>
      </c>
      <c r="V295" s="93" t="str">
        <f>DoNotChange[[#This Row],[Community]]</f>
        <v xml:space="preserve">Sleetmute  </v>
      </c>
      <c r="W295" s="85">
        <f>IF(DoNotChange[[#This Row],[Annual_Fees]]/DoNotChange[[#This Row],[IQ3_Average]]&gt;0,DoNotChange[[#This Row],[Annual_Fees]]/DoNotChange[[#This Row],[IQ3_Average]], "Do not know fees")</f>
        <v>4.6642023094642257E-2</v>
      </c>
      <c r="X295" s="93" t="str">
        <f>DoNotChange[[#This Row],[Community]]</f>
        <v xml:space="preserve">Sleetmute  </v>
      </c>
      <c r="Y295" s="85">
        <f>IFERROR(AVERAGE(DoNotChange[[#This Row],[RI_IQ1]],DoNotChange[[#This Row],[RI_IQ2]],DoNotChange[[#This Row],[RI_IQ3]]),"ERROR")</f>
        <v>9.0011919608259008E-2</v>
      </c>
      <c r="Z295" s="93" t="str">
        <f>DoNotChange[[#This Row],[Community]]</f>
        <v xml:space="preserve">Sleetmute  </v>
      </c>
      <c r="AA295" s="84">
        <f>IF(DoNotChange[[#This Row],[SNAP_PercentagePoints]]&gt;20%,1, IF(DoNotChange[[#This Row],[SNAP_PercentagePoints]]&lt;=10%, 3, 2))</f>
        <v>1</v>
      </c>
      <c r="AB295" s="93" t="str">
        <f>DoNotChange[[#This Row],[Community]]</f>
        <v xml:space="preserve">Sleetmute  </v>
      </c>
      <c r="AC295" s="84">
        <f>IF(DoNotChange[[#This Row],[Poverty_PercentagePoints]]&gt;20%,1, IF(DoNotChange[[#This Row],[Poverty_PercentagePoints]]&lt;=10%, 3, 2))</f>
        <v>1</v>
      </c>
      <c r="AD295" s="93" t="str">
        <f>DoNotChange[[#This Row],[Community]]</f>
        <v xml:space="preserve">Sleetmute  </v>
      </c>
      <c r="AE295" s="84">
        <f>IF(DoNotChange[[#This Row],[FTE_PercentagePoints]]&lt;=30%,1, IF(DoNotChange[[#This Row],[FTE_PercentagePoints]]&gt;50%, 3, 2))</f>
        <v>1</v>
      </c>
      <c r="AF295" s="93" t="str">
        <f>DoNotChange[[#This Row],[Community]]</f>
        <v xml:space="preserve">Sleetmute  </v>
      </c>
      <c r="AG295" s="86">
        <f>AVERAGE(DoNotChange[[#This Row],[SNAP_FCI]],DoNotChange[[#This Row],[Poverty_FCI]],DoNotChange[[#This Row],[FTE_FCI]])</f>
        <v>1</v>
      </c>
      <c r="AH295" s="112"/>
      <c r="AI295" s="86">
        <f>IF(DoNotChange[[#This Row],[Village_FCI]]&gt;2.5, 0.24, IF(DoNotChange[[#This Row],[Village_FCI]]&lt;=1.5, 0.06, 0.15))</f>
        <v>0.06</v>
      </c>
      <c r="AJ295" s="86" t="str">
        <f>IF(DoNotChange[[#This Row],[Village_FCI]]&gt;2.5, 0.15, IF(DoNotChange[[#This Row],[Village_FCI]]&lt;=1.5, "FALSE", 0.06))</f>
        <v>FALSE</v>
      </c>
      <c r="AK295" s="115">
        <f>(1/DoNotChange[[#This Row],[IQ1_Average]]+1/DoNotChange[[#This Row],[IQ2_Average]]+1/DoNotChange[[#This Row],[IQ3_Average]])</f>
        <v>1.4401907137321442E-4</v>
      </c>
      <c r="AL29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5" s="84">
        <f>ROUND(DoNotChange[[#This Row],[MediumBurden
Threshold_Calc]],1)</f>
        <v>34.700000000000003</v>
      </c>
      <c r="AN295" s="88">
        <f>(DoNotChange[[#This Row],[3RI_Calculation
Medium]]/DoNotChange[[#This Row],[Y = 1/IQ1+1/IQ2+1/IQ3]])/12</f>
        <v>34.717624216885014</v>
      </c>
      <c r="AO295" s="88">
        <f>DoNotChange[[#This Row],[MediumBurden
Threshold_Calc]]*12</f>
        <v>416.61149060262017</v>
      </c>
      <c r="AP295" s="137" t="e">
        <f>DoNotChange[[#This Row],[LowBurden
Annual]]/12</f>
        <v>#VALUE!</v>
      </c>
      <c r="AQ295" s="88" t="e">
        <f>(DoNotChange[[#This Row],[3RI_Calculation
Low]]/DoNotChange[[#This Row],[Y = 1/IQ1+1/IQ2+1/IQ3]])</f>
        <v>#VALUE!</v>
      </c>
      <c r="AR295" s="95"/>
      <c r="AS295" s="93" t="str">
        <f>Table1422[[#This Row],[Community]]</f>
        <v xml:space="preserve">Sleetmute  </v>
      </c>
      <c r="AT295" s="87">
        <f>Table1422[[#This Row],[IQ1_Average]]</f>
        <v>12850</v>
      </c>
      <c r="AU295" s="93" t="str">
        <f>DoNotChange[[#This Row],[Community]]</f>
        <v xml:space="preserve">Sleetmute  </v>
      </c>
      <c r="AV295" s="96">
        <f>Table1422[[#This Row],[IQ2_Average]]</f>
        <v>24200</v>
      </c>
      <c r="AW295" s="93" t="str">
        <f>DoNotChange[[#This Row],[Community]]</f>
        <v xml:space="preserve">Sleetmute  </v>
      </c>
      <c r="AX295" s="97">
        <f>Table1422[[#This Row],[IQ3_Average]]</f>
        <v>40199.800000000003</v>
      </c>
      <c r="AY295" s="93" t="str">
        <f>DoNotChange[[#This Row],[Community]]</f>
        <v xml:space="preserve">Sleetmute  </v>
      </c>
      <c r="AZ295" s="89">
        <f>Table1422[[#This Row],[SNAP_Average 
(Percentage Points)]]/100</f>
        <v>0.65540000000000009</v>
      </c>
      <c r="BA295" s="98" t="str">
        <f>DoNotChange[[#This Row],[Community]]</f>
        <v xml:space="preserve">Sleetmute  </v>
      </c>
      <c r="BB295" s="89">
        <f>Table1422[[#This Row],[Poverty_Average
(Percentage Points)]]/100</f>
        <v>0.34139999999999998</v>
      </c>
      <c r="BC295" s="98" t="str">
        <f>DoNotChange[[#This Row],[Community]]</f>
        <v xml:space="preserve">Sleetmute  </v>
      </c>
      <c r="BD295" s="89">
        <f>Table1422[[#This Row],[Full Time Employment_Average
(Percentage Points)]]/100</f>
        <v>8.6E-3</v>
      </c>
    </row>
    <row r="296" spans="1:56" s="99" customFormat="1" x14ac:dyDescent="0.25">
      <c r="A296" s="93" t="str">
        <f>DoNotChange[[#This Row],[Community]]</f>
        <v xml:space="preserve">Soldotna </v>
      </c>
      <c r="B29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6" s="93" t="str">
        <f>DoNotChange[[#This Row],[Community]]</f>
        <v xml:space="preserve">Soldotna </v>
      </c>
      <c r="D296" s="109">
        <f>IFERROR(DoNotChange[[#This Row],[Medium Burden Threshold]],"Cannot Calculate")</f>
        <v>166.8</v>
      </c>
      <c r="E296" s="118" t="str">
        <f>DoNotChange[[#This Row],[Community]]</f>
        <v xml:space="preserve">Soldotna </v>
      </c>
      <c r="F296" s="109">
        <f>IFERROR(DoNotChange[[#This Row],[MediumBurden
Annual]], "Cannot Calculate")</f>
        <v>2002.1312873019638</v>
      </c>
      <c r="G296" s="93" t="str">
        <f>DoNotChange[[#This Row],[Community]]</f>
        <v xml:space="preserve">Soldotna </v>
      </c>
      <c r="H296" s="140">
        <f>IFERROR(DoNotChange[[#This Row],[LowBurden
Threshold]],"Any fee will be at least a medium burden")</f>
        <v>66.737709576732129</v>
      </c>
      <c r="I296" s="118" t="str">
        <f>DoNotChange[[#This Row],[Community]]</f>
        <v xml:space="preserve">Soldotna </v>
      </c>
      <c r="J296" s="109">
        <f>IFERROR(DoNotChange[[#This Row],[LowBurden
Annual]], "Any fee will be at least a medium burden")</f>
        <v>800.85251492078555</v>
      </c>
      <c r="K296" s="93" t="str">
        <f>DoNotChange[[#This Row],[Community]]</f>
        <v xml:space="preserve">Soldotna </v>
      </c>
      <c r="L296" s="102">
        <f>Table1422[[#This Row],[Monthly Fees]]</f>
        <v>0</v>
      </c>
      <c r="M296" s="93" t="str">
        <f>DoNotChange[[#This Row],[Community]]</f>
        <v xml:space="preserve">Soldotna </v>
      </c>
      <c r="N296" s="102">
        <f>DoNotChange[[#This Row],[Monthly_Fees]]*12</f>
        <v>0</v>
      </c>
      <c r="O296" s="93" t="str">
        <f>DoNotChange[[#This Row],[Community]]</f>
        <v xml:space="preserve">Soldotna </v>
      </c>
      <c r="P296" s="94" t="str">
        <f>Table1422[[#This Row],[Notes]]</f>
        <v xml:space="preserve">This is the reported user fee for this community for combined water and sewer.   </v>
      </c>
      <c r="Q296" s="95"/>
      <c r="R296" s="93" t="str">
        <f>DoNotChange[[#This Row],[Community]]</f>
        <v xml:space="preserve">Soldotna </v>
      </c>
      <c r="S296" s="85" t="str">
        <f>IF(DoNotChange[[#This Row],[Annual_Fees]]/DoNotChange[[#This Row],[IQ1_Average]]&gt;0, DoNotChange[[#This Row],[Annual_Fees]]/DoNotChange[[#This Row],[IQ1_Average]], "Do not know fees")</f>
        <v>Do not know fees</v>
      </c>
      <c r="T296" s="93" t="str">
        <f>DoNotChange[[#This Row],[Community]]</f>
        <v xml:space="preserve">Soldotna </v>
      </c>
      <c r="U296" s="85" t="str">
        <f>IF(DoNotChange[[#This Row],[Annual_Fees]]/DoNotChange[[#This Row],[IQ2_Average]]&gt;0, DoNotChange[[#This Row],[Annual_Fees]]/DoNotChange[[#This Row],[IQ2_Average]], "Do not know fees")</f>
        <v>Do not know fees</v>
      </c>
      <c r="V296" s="93" t="str">
        <f>DoNotChange[[#This Row],[Community]]</f>
        <v xml:space="preserve">Soldotna </v>
      </c>
      <c r="W296" s="85" t="str">
        <f>IF(DoNotChange[[#This Row],[Annual_Fees]]/DoNotChange[[#This Row],[IQ3_Average]]&gt;0,DoNotChange[[#This Row],[Annual_Fees]]/DoNotChange[[#This Row],[IQ3_Average]], "Do not know fees")</f>
        <v>Do not know fees</v>
      </c>
      <c r="X296" s="93" t="str">
        <f>DoNotChange[[#This Row],[Community]]</f>
        <v xml:space="preserve">Soldotna </v>
      </c>
      <c r="Y296" s="85" t="str">
        <f>IFERROR(AVERAGE(DoNotChange[[#This Row],[RI_IQ1]],DoNotChange[[#This Row],[RI_IQ2]],DoNotChange[[#This Row],[RI_IQ3]]),"ERROR")</f>
        <v>ERROR</v>
      </c>
      <c r="Z296" s="93" t="str">
        <f>DoNotChange[[#This Row],[Community]]</f>
        <v xml:space="preserve">Soldotna </v>
      </c>
      <c r="AA296" s="84">
        <f>IF(DoNotChange[[#This Row],[SNAP_PercentagePoints]]&gt;20%,1, IF(DoNotChange[[#This Row],[SNAP_PercentagePoints]]&lt;=10%, 3, 2))</f>
        <v>2</v>
      </c>
      <c r="AB296" s="93" t="str">
        <f>DoNotChange[[#This Row],[Community]]</f>
        <v xml:space="preserve">Soldotna </v>
      </c>
      <c r="AC296" s="84">
        <f>IF(DoNotChange[[#This Row],[Poverty_PercentagePoints]]&gt;20%,1, IF(DoNotChange[[#This Row],[Poverty_PercentagePoints]]&lt;=10%, 3, 2))</f>
        <v>1</v>
      </c>
      <c r="AD296" s="93" t="str">
        <f>DoNotChange[[#This Row],[Community]]</f>
        <v xml:space="preserve">Soldotna </v>
      </c>
      <c r="AE296" s="84">
        <f>IF(DoNotChange[[#This Row],[FTE_PercentagePoints]]&lt;=30%,1, IF(DoNotChange[[#This Row],[FTE_PercentagePoints]]&gt;50%, 3, 2))</f>
        <v>3</v>
      </c>
      <c r="AF296" s="93" t="str">
        <f>DoNotChange[[#This Row],[Community]]</f>
        <v xml:space="preserve">Soldotna </v>
      </c>
      <c r="AG296" s="86">
        <f>AVERAGE(DoNotChange[[#This Row],[SNAP_FCI]],DoNotChange[[#This Row],[Poverty_FCI]],DoNotChange[[#This Row],[FTE_FCI]])</f>
        <v>2</v>
      </c>
      <c r="AH296" s="112"/>
      <c r="AI296" s="86">
        <f>IF(DoNotChange[[#This Row],[Village_FCI]]&gt;2.5, 0.24, IF(DoNotChange[[#This Row],[Village_FCI]]&lt;=1.5, 0.06, 0.15))</f>
        <v>0.15</v>
      </c>
      <c r="AJ296" s="86">
        <f>IF(DoNotChange[[#This Row],[Village_FCI]]&gt;2.5, 0.15, IF(DoNotChange[[#This Row],[Village_FCI]]&lt;=1.5, "FALSE", 0.06))</f>
        <v>0.06</v>
      </c>
      <c r="AK296" s="115">
        <f>(1/DoNotChange[[#This Row],[IQ1_Average]]+1/DoNotChange[[#This Row],[IQ2_Average]]+1/DoNotChange[[#This Row],[IQ3_Average]])</f>
        <v>7.4920161805241698E-5</v>
      </c>
      <c r="AL29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6" s="84">
        <f>ROUND(DoNotChange[[#This Row],[MediumBurden
Threshold_Calc]],1)</f>
        <v>166.8</v>
      </c>
      <c r="AN296" s="88">
        <f>(DoNotChange[[#This Row],[3RI_Calculation
Medium]]/DoNotChange[[#This Row],[Y = 1/IQ1+1/IQ2+1/IQ3]])/12</f>
        <v>166.84427394183032</v>
      </c>
      <c r="AO296" s="88">
        <f>DoNotChange[[#This Row],[MediumBurden
Threshold_Calc]]*12</f>
        <v>2002.1312873019638</v>
      </c>
      <c r="AP296" s="137">
        <f>DoNotChange[[#This Row],[LowBurden
Annual]]/12</f>
        <v>66.737709576732129</v>
      </c>
      <c r="AQ296" s="88">
        <f>(DoNotChange[[#This Row],[3RI_Calculation
Low]]/DoNotChange[[#This Row],[Y = 1/IQ1+1/IQ2+1/IQ3]])</f>
        <v>800.85251492078555</v>
      </c>
      <c r="AR296" s="95"/>
      <c r="AS296" s="93" t="str">
        <f>Table1422[[#This Row],[Community]]</f>
        <v xml:space="preserve">Soldotna </v>
      </c>
      <c r="AT296" s="87">
        <f>Table1422[[#This Row],[IQ1_Average]]</f>
        <v>24255.599999999999</v>
      </c>
      <c r="AU296" s="93" t="str">
        <f>DoNotChange[[#This Row],[Community]]</f>
        <v xml:space="preserve">Soldotna </v>
      </c>
      <c r="AV296" s="96">
        <f>Table1422[[#This Row],[IQ2_Average]]</f>
        <v>46777.8</v>
      </c>
      <c r="AW296" s="93" t="str">
        <f>DoNotChange[[#This Row],[Community]]</f>
        <v xml:space="preserve">Soldotna </v>
      </c>
      <c r="AX296" s="97">
        <f>Table1422[[#This Row],[IQ3_Average]]</f>
        <v>81202.399999999994</v>
      </c>
      <c r="AY296" s="93" t="str">
        <f>DoNotChange[[#This Row],[Community]]</f>
        <v xml:space="preserve">Soldotna </v>
      </c>
      <c r="AZ296" s="89">
        <f>Table1422[[#This Row],[SNAP_Average 
(Percentage Points)]]/100</f>
        <v>0.17919999999999997</v>
      </c>
      <c r="BA296" s="98" t="str">
        <f>DoNotChange[[#This Row],[Community]]</f>
        <v xml:space="preserve">Soldotna </v>
      </c>
      <c r="BB296" s="89">
        <f>Table1422[[#This Row],[Poverty_Average
(Percentage Points)]]/100</f>
        <v>0.36660000000000004</v>
      </c>
      <c r="BC296" s="98" t="str">
        <f>DoNotChange[[#This Row],[Community]]</f>
        <v xml:space="preserve">Soldotna </v>
      </c>
      <c r="BD296" s="89">
        <f>Table1422[[#This Row],[Full Time Employment_Average
(Percentage Points)]]/100</f>
        <v>0.62760000000000005</v>
      </c>
    </row>
    <row r="297" spans="1:56" s="99" customFormat="1" x14ac:dyDescent="0.25">
      <c r="A297" s="93" t="str">
        <f>DoNotChange[[#This Row],[Community]]</f>
        <v xml:space="preserve">South Naknek  </v>
      </c>
      <c r="B29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297" s="93" t="str">
        <f>DoNotChange[[#This Row],[Community]]</f>
        <v xml:space="preserve">South Naknek  </v>
      </c>
      <c r="D297" s="109">
        <f>IFERROR(DoNotChange[[#This Row],[Medium Burden Threshold]],"Cannot Calculate")</f>
        <v>261</v>
      </c>
      <c r="E297" s="118" t="str">
        <f>DoNotChange[[#This Row],[Community]]</f>
        <v xml:space="preserve">South Naknek  </v>
      </c>
      <c r="F297" s="109">
        <f>IFERROR(DoNotChange[[#This Row],[MediumBurden
Annual]], "Cannot Calculate")</f>
        <v>3132.5157179443204</v>
      </c>
      <c r="G297" s="93" t="str">
        <f>DoNotChange[[#This Row],[Community]]</f>
        <v xml:space="preserve">South Naknek  </v>
      </c>
      <c r="H297" s="140">
        <f>IFERROR(DoNotChange[[#This Row],[LowBurden
Threshold]],"Any fee will be at least a medium burden")</f>
        <v>163.15186030960001</v>
      </c>
      <c r="I297" s="118" t="str">
        <f>DoNotChange[[#This Row],[Community]]</f>
        <v xml:space="preserve">South Naknek  </v>
      </c>
      <c r="J297" s="109">
        <f>IFERROR(DoNotChange[[#This Row],[LowBurden
Annual]], "Any fee will be at least a medium burden")</f>
        <v>1957.8223237152001</v>
      </c>
      <c r="K297" s="93" t="str">
        <f>DoNotChange[[#This Row],[Community]]</f>
        <v xml:space="preserve">South Naknek  </v>
      </c>
      <c r="L297" s="102">
        <f>Table1422[[#This Row],[Monthly Fees]]</f>
        <v>90</v>
      </c>
      <c r="M297" s="93" t="str">
        <f>DoNotChange[[#This Row],[Community]]</f>
        <v xml:space="preserve">South Naknek  </v>
      </c>
      <c r="N297" s="102">
        <f>DoNotChange[[#This Row],[Monthly_Fees]]*12</f>
        <v>1080</v>
      </c>
      <c r="O297" s="93" t="str">
        <f>DoNotChange[[#This Row],[Community]]</f>
        <v xml:space="preserve">South Naknek  </v>
      </c>
      <c r="P297" s="94" t="str">
        <f>Table1422[[#This Row],[Notes]]</f>
        <v xml:space="preserve">This is the reported user fee for this community for combined water and sewer. Individually, each service is charged $50/month.  </v>
      </c>
      <c r="Q297" s="95"/>
      <c r="R297" s="93" t="str">
        <f>DoNotChange[[#This Row],[Community]]</f>
        <v xml:space="preserve">South Naknek  </v>
      </c>
      <c r="S297" s="85">
        <f>IF(DoNotChange[[#This Row],[Annual_Fees]]/DoNotChange[[#This Row],[IQ1_Average]]&gt;0, DoNotChange[[#This Row],[Annual_Fees]]/DoNotChange[[#This Row],[IQ1_Average]], "Do not know fees")</f>
        <v>3.7762237762237763E-2</v>
      </c>
      <c r="T297" s="93" t="str">
        <f>DoNotChange[[#This Row],[Community]]</f>
        <v xml:space="preserve">South Naknek  </v>
      </c>
      <c r="U297" s="85">
        <f>IF(DoNotChange[[#This Row],[Annual_Fees]]/DoNotChange[[#This Row],[IQ2_Average]]&gt;0, DoNotChange[[#This Row],[Annual_Fees]]/DoNotChange[[#This Row],[IQ2_Average]], "Do not know fees")</f>
        <v>2.4471262128002828E-2</v>
      </c>
      <c r="V297" s="93" t="str">
        <f>DoNotChange[[#This Row],[Community]]</f>
        <v xml:space="preserve">South Naknek  </v>
      </c>
      <c r="W297" s="85">
        <f>IF(DoNotChange[[#This Row],[Annual_Fees]]/DoNotChange[[#This Row],[IQ3_Average]]&gt;0,DoNotChange[[#This Row],[Annual_Fees]]/DoNotChange[[#This Row],[IQ3_Average]], "Do not know fees")</f>
        <v>2.0511495933785852E-2</v>
      </c>
      <c r="X297" s="93" t="str">
        <f>DoNotChange[[#This Row],[Community]]</f>
        <v xml:space="preserve">South Naknek  </v>
      </c>
      <c r="Y297" s="85">
        <f>IFERROR(AVERAGE(DoNotChange[[#This Row],[RI_IQ1]],DoNotChange[[#This Row],[RI_IQ2]],DoNotChange[[#This Row],[RI_IQ3]]),"ERROR")</f>
        <v>2.7581665274675482E-2</v>
      </c>
      <c r="Z297" s="93" t="str">
        <f>DoNotChange[[#This Row],[Community]]</f>
        <v xml:space="preserve">South Naknek  </v>
      </c>
      <c r="AA297" s="84">
        <f>IF(DoNotChange[[#This Row],[SNAP_PercentagePoints]]&gt;20%,1, IF(DoNotChange[[#This Row],[SNAP_PercentagePoints]]&lt;=10%, 3, 2))</f>
        <v>3</v>
      </c>
      <c r="AB297" s="93" t="str">
        <f>DoNotChange[[#This Row],[Community]]</f>
        <v xml:space="preserve">South Naknek  </v>
      </c>
      <c r="AC297" s="84">
        <f>IF(DoNotChange[[#This Row],[Poverty_PercentagePoints]]&gt;20%,1, IF(DoNotChange[[#This Row],[Poverty_PercentagePoints]]&lt;=10%, 3, 2))</f>
        <v>3</v>
      </c>
      <c r="AD297" s="93" t="str">
        <f>DoNotChange[[#This Row],[Community]]</f>
        <v xml:space="preserve">South Naknek  </v>
      </c>
      <c r="AE297" s="84">
        <f>IF(DoNotChange[[#This Row],[FTE_PercentagePoints]]&lt;=30%,1, IF(DoNotChange[[#This Row],[FTE_PercentagePoints]]&gt;50%, 3, 2))</f>
        <v>2</v>
      </c>
      <c r="AF297" s="93" t="str">
        <f>DoNotChange[[#This Row],[Community]]</f>
        <v xml:space="preserve">South Naknek  </v>
      </c>
      <c r="AG297" s="86">
        <f>AVERAGE(DoNotChange[[#This Row],[SNAP_FCI]],DoNotChange[[#This Row],[Poverty_FCI]],DoNotChange[[#This Row],[FTE_FCI]])</f>
        <v>2.6666666666666665</v>
      </c>
      <c r="AH297" s="112"/>
      <c r="AI297" s="86">
        <f>IF(DoNotChange[[#This Row],[Village_FCI]]&gt;2.5, 0.24, IF(DoNotChange[[#This Row],[Village_FCI]]&lt;=1.5, 0.06, 0.15))</f>
        <v>0.24</v>
      </c>
      <c r="AJ297" s="86">
        <f>IF(DoNotChange[[#This Row],[Village_FCI]]&gt;2.5, 0.15, IF(DoNotChange[[#This Row],[Village_FCI]]&lt;=1.5, "FALSE", 0.06))</f>
        <v>0.15</v>
      </c>
      <c r="AK297" s="115">
        <f>(1/DoNotChange[[#This Row],[IQ1_Average]]+1/DoNotChange[[#This Row],[IQ2_Average]]+1/DoNotChange[[#This Row],[IQ3_Average]])</f>
        <v>7.6615736874098561E-5</v>
      </c>
      <c r="AL29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297" s="84">
        <f>ROUND(DoNotChange[[#This Row],[MediumBurden
Threshold_Calc]],1)</f>
        <v>261</v>
      </c>
      <c r="AN297" s="88">
        <f>(DoNotChange[[#This Row],[3RI_Calculation
Medium]]/DoNotChange[[#This Row],[Y = 1/IQ1+1/IQ2+1/IQ3]])/12</f>
        <v>261.04297649536005</v>
      </c>
      <c r="AO297" s="88">
        <f>DoNotChange[[#This Row],[MediumBurden
Threshold_Calc]]*12</f>
        <v>3132.5157179443204</v>
      </c>
      <c r="AP297" s="137">
        <f>DoNotChange[[#This Row],[LowBurden
Annual]]/12</f>
        <v>163.15186030960001</v>
      </c>
      <c r="AQ297" s="88">
        <f>(DoNotChange[[#This Row],[3RI_Calculation
Low]]/DoNotChange[[#This Row],[Y = 1/IQ1+1/IQ2+1/IQ3]])</f>
        <v>1957.8223237152001</v>
      </c>
      <c r="AR297" s="95"/>
      <c r="AS297" s="93" t="str">
        <f>Table1422[[#This Row],[Community]]</f>
        <v xml:space="preserve">South Naknek  </v>
      </c>
      <c r="AT297" s="87">
        <f>Table1422[[#This Row],[IQ1_Average]]</f>
        <v>28600</v>
      </c>
      <c r="AU297" s="93" t="str">
        <f>DoNotChange[[#This Row],[Community]]</f>
        <v xml:space="preserve">South Naknek  </v>
      </c>
      <c r="AV297" s="96">
        <f>Table1422[[#This Row],[IQ2_Average]]</f>
        <v>44133.4</v>
      </c>
      <c r="AW297" s="93" t="str">
        <f>DoNotChange[[#This Row],[Community]]</f>
        <v xml:space="preserve">South Naknek  </v>
      </c>
      <c r="AX297" s="97">
        <f>Table1422[[#This Row],[IQ3_Average]]</f>
        <v>52653.4</v>
      </c>
      <c r="AY297" s="93" t="str">
        <f>DoNotChange[[#This Row],[Community]]</f>
        <v xml:space="preserve">South Naknek  </v>
      </c>
      <c r="AZ297" s="89">
        <f>Table1422[[#This Row],[SNAP_Average 
(Percentage Points)]]/100</f>
        <v>9.74E-2</v>
      </c>
      <c r="BA297" s="98" t="str">
        <f>DoNotChange[[#This Row],[Community]]</f>
        <v xml:space="preserve">South Naknek  </v>
      </c>
      <c r="BB297" s="89">
        <f>Table1422[[#This Row],[Poverty_Average
(Percentage Points)]]/100</f>
        <v>0.01</v>
      </c>
      <c r="BC297" s="98" t="str">
        <f>DoNotChange[[#This Row],[Community]]</f>
        <v xml:space="preserve">South Naknek  </v>
      </c>
      <c r="BD297" s="89">
        <f>Table1422[[#This Row],[Full Time Employment_Average
(Percentage Points)]]/100</f>
        <v>0.37180000000000002</v>
      </c>
    </row>
    <row r="298" spans="1:56" s="99" customFormat="1" x14ac:dyDescent="0.25">
      <c r="A298" s="93" t="str">
        <f>DoNotChange[[#This Row],[Community]]</f>
        <v xml:space="preserve">South Van Horn  </v>
      </c>
      <c r="B29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8" s="93" t="str">
        <f>DoNotChange[[#This Row],[Community]]</f>
        <v xml:space="preserve">South Van Horn  </v>
      </c>
      <c r="D298" s="109">
        <f>IFERROR(DoNotChange[[#This Row],[Medium Burden Threshold]],"Cannot Calculate")</f>
        <v>432.3</v>
      </c>
      <c r="E298" s="118" t="str">
        <f>DoNotChange[[#This Row],[Community]]</f>
        <v xml:space="preserve">South Van Horn  </v>
      </c>
      <c r="F298" s="109">
        <f>IFERROR(DoNotChange[[#This Row],[MediumBurden
Annual]], "Cannot Calculate")</f>
        <v>5187.2978928707862</v>
      </c>
      <c r="G298" s="93" t="str">
        <f>DoNotChange[[#This Row],[Community]]</f>
        <v xml:space="preserve">South Van Horn  </v>
      </c>
      <c r="H298" s="140">
        <f>IFERROR(DoNotChange[[#This Row],[LowBurden
Threshold]],"Any fee will be at least a medium burden")</f>
        <v>270.17176525368677</v>
      </c>
      <c r="I298" s="118" t="str">
        <f>DoNotChange[[#This Row],[Community]]</f>
        <v xml:space="preserve">South Van Horn  </v>
      </c>
      <c r="J298" s="109">
        <f>IFERROR(DoNotChange[[#This Row],[LowBurden
Annual]], "Any fee will be at least a medium burden")</f>
        <v>3242.0611830442413</v>
      </c>
      <c r="K298" s="93" t="str">
        <f>DoNotChange[[#This Row],[Community]]</f>
        <v xml:space="preserve">South Van Horn  </v>
      </c>
      <c r="L298" s="102">
        <f>Table1422[[#This Row],[Monthly Fees]]</f>
        <v>0</v>
      </c>
      <c r="M298" s="93" t="str">
        <f>DoNotChange[[#This Row],[Community]]</f>
        <v xml:space="preserve">South Van Horn  </v>
      </c>
      <c r="N298" s="102">
        <f>DoNotChange[[#This Row],[Monthly_Fees]]*12</f>
        <v>0</v>
      </c>
      <c r="O298" s="93" t="str">
        <f>DoNotChange[[#This Row],[Community]]</f>
        <v xml:space="preserve">South Van Horn  </v>
      </c>
      <c r="P298" s="94" t="str">
        <f>Table1422[[#This Row],[Notes]]</f>
        <v>The water and sewer charges are unknown</v>
      </c>
      <c r="Q298" s="95"/>
      <c r="R298" s="93" t="str">
        <f>DoNotChange[[#This Row],[Community]]</f>
        <v xml:space="preserve">South Van Horn  </v>
      </c>
      <c r="S298" s="85" t="str">
        <f>IF(DoNotChange[[#This Row],[Annual_Fees]]/DoNotChange[[#This Row],[IQ1_Average]]&gt;0, DoNotChange[[#This Row],[Annual_Fees]]/DoNotChange[[#This Row],[IQ1_Average]], "Do not know fees")</f>
        <v>Do not know fees</v>
      </c>
      <c r="T298" s="93" t="str">
        <f>DoNotChange[[#This Row],[Community]]</f>
        <v xml:space="preserve">South Van Horn  </v>
      </c>
      <c r="U298" s="85" t="str">
        <f>IF(DoNotChange[[#This Row],[Annual_Fees]]/DoNotChange[[#This Row],[IQ2_Average]]&gt;0, DoNotChange[[#This Row],[Annual_Fees]]/DoNotChange[[#This Row],[IQ2_Average]], "Do not know fees")</f>
        <v>Do not know fees</v>
      </c>
      <c r="V298" s="93" t="str">
        <f>DoNotChange[[#This Row],[Community]]</f>
        <v xml:space="preserve">South Van Horn  </v>
      </c>
      <c r="W298" s="85" t="str">
        <f>IF(DoNotChange[[#This Row],[Annual_Fees]]/DoNotChange[[#This Row],[IQ3_Average]]&gt;0,DoNotChange[[#This Row],[Annual_Fees]]/DoNotChange[[#This Row],[IQ3_Average]], "Do not know fees")</f>
        <v>Do not know fees</v>
      </c>
      <c r="X298" s="93" t="str">
        <f>DoNotChange[[#This Row],[Community]]</f>
        <v xml:space="preserve">South Van Horn  </v>
      </c>
      <c r="Y298" s="85" t="str">
        <f>IFERROR(AVERAGE(DoNotChange[[#This Row],[RI_IQ1]],DoNotChange[[#This Row],[RI_IQ2]],DoNotChange[[#This Row],[RI_IQ3]]),"ERROR")</f>
        <v>ERROR</v>
      </c>
      <c r="Z298" s="93" t="str">
        <f>DoNotChange[[#This Row],[Community]]</f>
        <v xml:space="preserve">South Van Horn  </v>
      </c>
      <c r="AA298" s="84">
        <f>IF(DoNotChange[[#This Row],[SNAP_PercentagePoints]]&gt;20%,1, IF(DoNotChange[[#This Row],[SNAP_PercentagePoints]]&lt;=10%, 3, 2))</f>
        <v>3</v>
      </c>
      <c r="AB298" s="93" t="str">
        <f>DoNotChange[[#This Row],[Community]]</f>
        <v xml:space="preserve">South Van Horn  </v>
      </c>
      <c r="AC298" s="84">
        <f>IF(DoNotChange[[#This Row],[Poverty_PercentagePoints]]&gt;20%,1, IF(DoNotChange[[#This Row],[Poverty_PercentagePoints]]&lt;=10%, 3, 2))</f>
        <v>3</v>
      </c>
      <c r="AD298" s="93" t="str">
        <f>DoNotChange[[#This Row],[Community]]</f>
        <v xml:space="preserve">South Van Horn  </v>
      </c>
      <c r="AE298" s="84">
        <f>IF(DoNotChange[[#This Row],[FTE_PercentagePoints]]&lt;=30%,1, IF(DoNotChange[[#This Row],[FTE_PercentagePoints]]&gt;50%, 3, 2))</f>
        <v>3</v>
      </c>
      <c r="AF298" s="93" t="str">
        <f>DoNotChange[[#This Row],[Community]]</f>
        <v xml:space="preserve">South Van Horn  </v>
      </c>
      <c r="AG298" s="86">
        <f>AVERAGE(DoNotChange[[#This Row],[SNAP_FCI]],DoNotChange[[#This Row],[Poverty_FCI]],DoNotChange[[#This Row],[FTE_FCI]])</f>
        <v>3</v>
      </c>
      <c r="AH298" s="112"/>
      <c r="AI298" s="86">
        <f>IF(DoNotChange[[#This Row],[Village_FCI]]&gt;2.5, 0.24, IF(DoNotChange[[#This Row],[Village_FCI]]&lt;=1.5, 0.06, 0.15))</f>
        <v>0.24</v>
      </c>
      <c r="AJ298" s="86">
        <f>IF(DoNotChange[[#This Row],[Village_FCI]]&gt;2.5, 0.15, IF(DoNotChange[[#This Row],[Village_FCI]]&lt;=1.5, "FALSE", 0.06))</f>
        <v>0.15</v>
      </c>
      <c r="AK298" s="115">
        <f>(1/DoNotChange[[#This Row],[IQ1_Average]]+1/DoNotChange[[#This Row],[IQ2_Average]]+1/DoNotChange[[#This Row],[IQ3_Average]])</f>
        <v>4.6266862816929476E-5</v>
      </c>
      <c r="AL29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298" s="84">
        <f>ROUND(DoNotChange[[#This Row],[MediumBurden
Threshold_Calc]],1)</f>
        <v>432.3</v>
      </c>
      <c r="AN298" s="88">
        <f>(DoNotChange[[#This Row],[3RI_Calculation
Medium]]/DoNotChange[[#This Row],[Y = 1/IQ1+1/IQ2+1/IQ3]])/12</f>
        <v>432.27482440589887</v>
      </c>
      <c r="AO298" s="88">
        <f>DoNotChange[[#This Row],[MediumBurden
Threshold_Calc]]*12</f>
        <v>5187.2978928707862</v>
      </c>
      <c r="AP298" s="137">
        <f>DoNotChange[[#This Row],[LowBurden
Annual]]/12</f>
        <v>270.17176525368677</v>
      </c>
      <c r="AQ298" s="88">
        <f>(DoNotChange[[#This Row],[3RI_Calculation
Low]]/DoNotChange[[#This Row],[Y = 1/IQ1+1/IQ2+1/IQ3]])</f>
        <v>3242.0611830442413</v>
      </c>
      <c r="AR298" s="95"/>
      <c r="AS298" s="93" t="str">
        <f>Table1422[[#This Row],[Community]]</f>
        <v xml:space="preserve">South Van Horn  </v>
      </c>
      <c r="AT298" s="87">
        <f>Table1422[[#This Row],[IQ1_Average]]</f>
        <v>55094.6</v>
      </c>
      <c r="AU298" s="93" t="str">
        <f>DoNotChange[[#This Row],[Community]]</f>
        <v xml:space="preserve">South Van Horn  </v>
      </c>
      <c r="AV298" s="96">
        <f>Table1422[[#This Row],[IQ2_Average]]</f>
        <v>62445.8</v>
      </c>
      <c r="AW298" s="93" t="str">
        <f>DoNotChange[[#This Row],[Community]]</f>
        <v xml:space="preserve">South Van Horn  </v>
      </c>
      <c r="AX298" s="97">
        <f>Table1422[[#This Row],[IQ3_Average]]</f>
        <v>82628.399999999994</v>
      </c>
      <c r="AY298" s="93" t="str">
        <f>DoNotChange[[#This Row],[Community]]</f>
        <v xml:space="preserve">South Van Horn  </v>
      </c>
      <c r="AZ298" s="89">
        <f>Table1422[[#This Row],[SNAP_Average 
(Percentage Points)]]/100</f>
        <v>4.0800000000000003E-2</v>
      </c>
      <c r="BA298" s="98" t="str">
        <f>DoNotChange[[#This Row],[Community]]</f>
        <v xml:space="preserve">South Van Horn  </v>
      </c>
      <c r="BB298" s="89">
        <f>Table1422[[#This Row],[Poverty_Average
(Percentage Points)]]/100</f>
        <v>3.6333333333333336E-2</v>
      </c>
      <c r="BC298" s="98" t="str">
        <f>DoNotChange[[#This Row],[Community]]</f>
        <v xml:space="preserve">South Van Horn  </v>
      </c>
      <c r="BD298" s="89">
        <f>Table1422[[#This Row],[Full Time Employment_Average
(Percentage Points)]]/100</f>
        <v>0.54020000000000001</v>
      </c>
    </row>
    <row r="299" spans="1:56" s="99" customFormat="1" x14ac:dyDescent="0.25">
      <c r="A299" s="93" t="str">
        <f>DoNotChange[[#This Row],[Community]]</f>
        <v xml:space="preserve">St. George </v>
      </c>
      <c r="B29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299" s="93" t="str">
        <f>DoNotChange[[#This Row],[Community]]</f>
        <v xml:space="preserve">St. George </v>
      </c>
      <c r="D299" s="109">
        <f>IFERROR(DoNotChange[[#This Row],[Medium Burden Threshold]],"Cannot Calculate")</f>
        <v>286.5</v>
      </c>
      <c r="E299" s="118" t="str">
        <f>DoNotChange[[#This Row],[Community]]</f>
        <v xml:space="preserve">St. George </v>
      </c>
      <c r="F299" s="109">
        <f>IFERROR(DoNotChange[[#This Row],[MediumBurden
Annual]], "Cannot Calculate")</f>
        <v>3438.4561975478518</v>
      </c>
      <c r="G299" s="93" t="str">
        <f>DoNotChange[[#This Row],[Community]]</f>
        <v xml:space="preserve">St. George </v>
      </c>
      <c r="H299" s="140">
        <f>IFERROR(DoNotChange[[#This Row],[LowBurden
Threshold]],"Any fee will be at least a medium burden")</f>
        <v>114.61520658492839</v>
      </c>
      <c r="I299" s="118" t="str">
        <f>DoNotChange[[#This Row],[Community]]</f>
        <v xml:space="preserve">St. George </v>
      </c>
      <c r="J299" s="109">
        <f>IFERROR(DoNotChange[[#This Row],[LowBurden
Annual]], "Any fee will be at least a medium burden")</f>
        <v>1375.3824790191406</v>
      </c>
      <c r="K299" s="93" t="str">
        <f>DoNotChange[[#This Row],[Community]]</f>
        <v xml:space="preserve">St. George </v>
      </c>
      <c r="L299" s="102">
        <f>Table1422[[#This Row],[Monthly Fees]]</f>
        <v>0</v>
      </c>
      <c r="M299" s="93" t="str">
        <f>DoNotChange[[#This Row],[Community]]</f>
        <v xml:space="preserve">St. George </v>
      </c>
      <c r="N299" s="102">
        <f>DoNotChange[[#This Row],[Monthly_Fees]]*12</f>
        <v>0</v>
      </c>
      <c r="O299" s="93" t="str">
        <f>DoNotChange[[#This Row],[Community]]</f>
        <v xml:space="preserve">St. George </v>
      </c>
      <c r="P299" s="94" t="str">
        <f>Table1422[[#This Row],[Notes]]</f>
        <v>The water and sewer charges are unknown</v>
      </c>
      <c r="Q299" s="95"/>
      <c r="R299" s="93" t="str">
        <f>DoNotChange[[#This Row],[Community]]</f>
        <v xml:space="preserve">St. George </v>
      </c>
      <c r="S299" s="85" t="str">
        <f>IF(DoNotChange[[#This Row],[Annual_Fees]]/DoNotChange[[#This Row],[IQ1_Average]]&gt;0, DoNotChange[[#This Row],[Annual_Fees]]/DoNotChange[[#This Row],[IQ1_Average]], "Do not know fees")</f>
        <v>Do not know fees</v>
      </c>
      <c r="T299" s="93" t="str">
        <f>DoNotChange[[#This Row],[Community]]</f>
        <v xml:space="preserve">St. George </v>
      </c>
      <c r="U299" s="85" t="str">
        <f>IF(DoNotChange[[#This Row],[Annual_Fees]]/DoNotChange[[#This Row],[IQ2_Average]]&gt;0, DoNotChange[[#This Row],[Annual_Fees]]/DoNotChange[[#This Row],[IQ2_Average]], "Do not know fees")</f>
        <v>Do not know fees</v>
      </c>
      <c r="V299" s="93" t="str">
        <f>DoNotChange[[#This Row],[Community]]</f>
        <v xml:space="preserve">St. George </v>
      </c>
      <c r="W299" s="85" t="str">
        <f>IF(DoNotChange[[#This Row],[Annual_Fees]]/DoNotChange[[#This Row],[IQ3_Average]]&gt;0,DoNotChange[[#This Row],[Annual_Fees]]/DoNotChange[[#This Row],[IQ3_Average]], "Do not know fees")</f>
        <v>Do not know fees</v>
      </c>
      <c r="X299" s="93" t="str">
        <f>DoNotChange[[#This Row],[Community]]</f>
        <v xml:space="preserve">St. George </v>
      </c>
      <c r="Y299" s="85" t="str">
        <f>IFERROR(AVERAGE(DoNotChange[[#This Row],[RI_IQ1]],DoNotChange[[#This Row],[RI_IQ2]],DoNotChange[[#This Row],[RI_IQ3]]),"ERROR")</f>
        <v>ERROR</v>
      </c>
      <c r="Z299" s="93" t="str">
        <f>DoNotChange[[#This Row],[Community]]</f>
        <v xml:space="preserve">St. George </v>
      </c>
      <c r="AA299" s="84">
        <f>IF(DoNotChange[[#This Row],[SNAP_PercentagePoints]]&gt;20%,1, IF(DoNotChange[[#This Row],[SNAP_PercentagePoints]]&lt;=10%, 3, 2))</f>
        <v>2</v>
      </c>
      <c r="AB299" s="93" t="str">
        <f>DoNotChange[[#This Row],[Community]]</f>
        <v xml:space="preserve">St. George </v>
      </c>
      <c r="AC299" s="84">
        <f>IF(DoNotChange[[#This Row],[Poverty_PercentagePoints]]&gt;20%,1, IF(DoNotChange[[#This Row],[Poverty_PercentagePoints]]&lt;=10%, 3, 2))</f>
        <v>1</v>
      </c>
      <c r="AD299" s="93" t="str">
        <f>DoNotChange[[#This Row],[Community]]</f>
        <v xml:space="preserve">St. George </v>
      </c>
      <c r="AE299" s="84">
        <f>IF(DoNotChange[[#This Row],[FTE_PercentagePoints]]&lt;=30%,1, IF(DoNotChange[[#This Row],[FTE_PercentagePoints]]&gt;50%, 3, 2))</f>
        <v>3</v>
      </c>
      <c r="AF299" s="93" t="str">
        <f>DoNotChange[[#This Row],[Community]]</f>
        <v xml:space="preserve">St. George </v>
      </c>
      <c r="AG299" s="86">
        <f>AVERAGE(DoNotChange[[#This Row],[SNAP_FCI]],DoNotChange[[#This Row],[Poverty_FCI]],DoNotChange[[#This Row],[FTE_FCI]])</f>
        <v>2</v>
      </c>
      <c r="AH299" s="112"/>
      <c r="AI299" s="86">
        <f>IF(DoNotChange[[#This Row],[Village_FCI]]&gt;2.5, 0.24, IF(DoNotChange[[#This Row],[Village_FCI]]&lt;=1.5, 0.06, 0.15))</f>
        <v>0.15</v>
      </c>
      <c r="AJ299" s="86">
        <f>IF(DoNotChange[[#This Row],[Village_FCI]]&gt;2.5, 0.15, IF(DoNotChange[[#This Row],[Village_FCI]]&lt;=1.5, "FALSE", 0.06))</f>
        <v>0.06</v>
      </c>
      <c r="AK299" s="115">
        <f>(1/DoNotChange[[#This Row],[IQ1_Average]]+1/DoNotChange[[#This Row],[IQ2_Average]]+1/DoNotChange[[#This Row],[IQ3_Average]])</f>
        <v>4.3624228834723293E-5</v>
      </c>
      <c r="AL29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299" s="84">
        <f>ROUND(DoNotChange[[#This Row],[MediumBurden
Threshold_Calc]],1)</f>
        <v>286.5</v>
      </c>
      <c r="AN299" s="88">
        <f>(DoNotChange[[#This Row],[3RI_Calculation
Medium]]/DoNotChange[[#This Row],[Y = 1/IQ1+1/IQ2+1/IQ3]])/12</f>
        <v>286.53801646232097</v>
      </c>
      <c r="AO299" s="88">
        <f>DoNotChange[[#This Row],[MediumBurden
Threshold_Calc]]*12</f>
        <v>3438.4561975478518</v>
      </c>
      <c r="AP299" s="137">
        <f>DoNotChange[[#This Row],[LowBurden
Annual]]/12</f>
        <v>114.61520658492839</v>
      </c>
      <c r="AQ299" s="88">
        <f>(DoNotChange[[#This Row],[3RI_Calculation
Low]]/DoNotChange[[#This Row],[Y = 1/IQ1+1/IQ2+1/IQ3]])</f>
        <v>1375.3824790191406</v>
      </c>
      <c r="AR299" s="95"/>
      <c r="AS299" s="93" t="str">
        <f>Table1422[[#This Row],[Community]]</f>
        <v xml:space="preserve">St. George </v>
      </c>
      <c r="AT299" s="87">
        <f>Table1422[[#This Row],[IQ1_Average]]</f>
        <v>50450</v>
      </c>
      <c r="AU299" s="93" t="str">
        <f>DoNotChange[[#This Row],[Community]]</f>
        <v xml:space="preserve">St. George </v>
      </c>
      <c r="AV299" s="96">
        <f>Table1422[[#This Row],[IQ2_Average]]</f>
        <v>74130</v>
      </c>
      <c r="AW299" s="93" t="str">
        <f>DoNotChange[[#This Row],[Community]]</f>
        <v xml:space="preserve">St. George </v>
      </c>
      <c r="AX299" s="97">
        <f>Table1422[[#This Row],[IQ3_Average]]</f>
        <v>96966.8</v>
      </c>
      <c r="AY299" s="93" t="str">
        <f>DoNotChange[[#This Row],[Community]]</f>
        <v xml:space="preserve">St. George </v>
      </c>
      <c r="AZ299" s="89">
        <f>Table1422[[#This Row],[SNAP_Average 
(Percentage Points)]]/100</f>
        <v>0.15080000000000002</v>
      </c>
      <c r="BA299" s="98" t="str">
        <f>DoNotChange[[#This Row],[Community]]</f>
        <v xml:space="preserve">St. George </v>
      </c>
      <c r="BB299" s="89">
        <f>Table1422[[#This Row],[Poverty_Average
(Percentage Points)]]/100</f>
        <v>0.64</v>
      </c>
      <c r="BC299" s="98" t="str">
        <f>DoNotChange[[#This Row],[Community]]</f>
        <v xml:space="preserve">St. George </v>
      </c>
      <c r="BD299" s="89">
        <f>Table1422[[#This Row],[Full Time Employment_Average
(Percentage Points)]]/100</f>
        <v>0.60899999999999999</v>
      </c>
    </row>
    <row r="300" spans="1:56" s="99" customFormat="1" x14ac:dyDescent="0.25">
      <c r="A300" s="93" t="str">
        <f>DoNotChange[[#This Row],[Community]]</f>
        <v xml:space="preserve">St. Mary's </v>
      </c>
      <c r="B30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0" s="93" t="str">
        <f>DoNotChange[[#This Row],[Community]]</f>
        <v xml:space="preserve">St. Mary's </v>
      </c>
      <c r="D300" s="109">
        <f>IFERROR(DoNotChange[[#This Row],[Medium Burden Threshold]],"Cannot Calculate")</f>
        <v>56.1</v>
      </c>
      <c r="E300" s="118" t="str">
        <f>DoNotChange[[#This Row],[Community]]</f>
        <v xml:space="preserve">St. Mary's </v>
      </c>
      <c r="F300" s="109">
        <f>IFERROR(DoNotChange[[#This Row],[MediumBurden
Annual]], "Cannot Calculate")</f>
        <v>673.2210987565436</v>
      </c>
      <c r="G300" s="93" t="str">
        <f>DoNotChange[[#This Row],[Community]]</f>
        <v xml:space="preserve">St. Mary's </v>
      </c>
      <c r="H300" s="140" t="str">
        <f>IFERROR(DoNotChange[[#This Row],[LowBurden
Threshold]],"Any fee will be at least a medium burden")</f>
        <v>Any fee will be at least a medium burden</v>
      </c>
      <c r="I300" s="118" t="str">
        <f>DoNotChange[[#This Row],[Community]]</f>
        <v xml:space="preserve">St. Mary's </v>
      </c>
      <c r="J300" s="109" t="str">
        <f>IFERROR(DoNotChange[[#This Row],[LowBurden
Annual]], "Any fee will be at least a medium burden")</f>
        <v>Any fee will be at least a medium burden</v>
      </c>
      <c r="K300" s="93" t="str">
        <f>DoNotChange[[#This Row],[Community]]</f>
        <v xml:space="preserve">St. Mary's </v>
      </c>
      <c r="L300" s="102">
        <f>Table1422[[#This Row],[Monthly Fees]]</f>
        <v>111</v>
      </c>
      <c r="M300" s="93" t="str">
        <f>DoNotChange[[#This Row],[Community]]</f>
        <v xml:space="preserve">St. Mary's </v>
      </c>
      <c r="N300" s="102">
        <f>DoNotChange[[#This Row],[Monthly_Fees]]*12</f>
        <v>1332</v>
      </c>
      <c r="O300" s="93" t="str">
        <f>DoNotChange[[#This Row],[Community]]</f>
        <v xml:space="preserve">St. Mary's </v>
      </c>
      <c r="P300" s="94" t="str">
        <f>Table1422[[#This Row],[Notes]]</f>
        <v xml:space="preserve">This is the reported user fee for this community for combined water and sewer.   </v>
      </c>
      <c r="Q300" s="95"/>
      <c r="R300" s="93" t="str">
        <f>DoNotChange[[#This Row],[Community]]</f>
        <v xml:space="preserve">St. Mary's </v>
      </c>
      <c r="S300" s="85">
        <f>IF(DoNotChange[[#This Row],[Annual_Fees]]/DoNotChange[[#This Row],[IQ1_Average]]&gt;0, DoNotChange[[#This Row],[Annual_Fees]]/DoNotChange[[#This Row],[IQ1_Average]], "Do not know fees")</f>
        <v>5.5290357394877754E-2</v>
      </c>
      <c r="T300" s="93" t="str">
        <f>DoNotChange[[#This Row],[Community]]</f>
        <v xml:space="preserve">St. Mary's </v>
      </c>
      <c r="U300" s="85">
        <f>IF(DoNotChange[[#This Row],[Annual_Fees]]/DoNotChange[[#This Row],[IQ2_Average]]&gt;0, DoNotChange[[#This Row],[Annual_Fees]]/DoNotChange[[#This Row],[IQ2_Average]], "Do not know fees")</f>
        <v>3.8246627577771017E-2</v>
      </c>
      <c r="V300" s="93" t="str">
        <f>DoNotChange[[#This Row],[Community]]</f>
        <v xml:space="preserve">St. Mary's </v>
      </c>
      <c r="W300" s="85">
        <f>IF(DoNotChange[[#This Row],[Annual_Fees]]/DoNotChange[[#This Row],[IQ3_Average]]&gt;0,DoNotChange[[#This Row],[Annual_Fees]]/DoNotChange[[#This Row],[IQ3_Average]], "Do not know fees")</f>
        <v>2.5175871988629275E-2</v>
      </c>
      <c r="X300" s="93" t="str">
        <f>DoNotChange[[#This Row],[Community]]</f>
        <v xml:space="preserve">St. Mary's </v>
      </c>
      <c r="Y300" s="85">
        <f>IFERROR(AVERAGE(DoNotChange[[#This Row],[RI_IQ1]],DoNotChange[[#This Row],[RI_IQ2]],DoNotChange[[#This Row],[RI_IQ3]]),"ERROR")</f>
        <v>3.9570952320426019E-2</v>
      </c>
      <c r="Z300" s="93" t="str">
        <f>DoNotChange[[#This Row],[Community]]</f>
        <v xml:space="preserve">St. Mary's </v>
      </c>
      <c r="AA300" s="84">
        <f>IF(DoNotChange[[#This Row],[SNAP_PercentagePoints]]&gt;20%,1, IF(DoNotChange[[#This Row],[SNAP_PercentagePoints]]&lt;=10%, 3, 2))</f>
        <v>1</v>
      </c>
      <c r="AB300" s="93" t="str">
        <f>DoNotChange[[#This Row],[Community]]</f>
        <v xml:space="preserve">St. Mary's </v>
      </c>
      <c r="AC300" s="84">
        <f>IF(DoNotChange[[#This Row],[Poverty_PercentagePoints]]&gt;20%,1, IF(DoNotChange[[#This Row],[Poverty_PercentagePoints]]&lt;=10%, 3, 2))</f>
        <v>1</v>
      </c>
      <c r="AD300" s="93" t="str">
        <f>DoNotChange[[#This Row],[Community]]</f>
        <v xml:space="preserve">St. Mary's </v>
      </c>
      <c r="AE300" s="84">
        <f>IF(DoNotChange[[#This Row],[FTE_PercentagePoints]]&lt;=30%,1, IF(DoNotChange[[#This Row],[FTE_PercentagePoints]]&gt;50%, 3, 2))</f>
        <v>2</v>
      </c>
      <c r="AF300" s="93" t="str">
        <f>DoNotChange[[#This Row],[Community]]</f>
        <v xml:space="preserve">St. Mary's </v>
      </c>
      <c r="AG300" s="86">
        <f>AVERAGE(DoNotChange[[#This Row],[SNAP_FCI]],DoNotChange[[#This Row],[Poverty_FCI]],DoNotChange[[#This Row],[FTE_FCI]])</f>
        <v>1.3333333333333333</v>
      </c>
      <c r="AH300" s="112"/>
      <c r="AI300" s="86">
        <f>IF(DoNotChange[[#This Row],[Village_FCI]]&gt;2.5, 0.24, IF(DoNotChange[[#This Row],[Village_FCI]]&lt;=1.5, 0.06, 0.15))</f>
        <v>0.06</v>
      </c>
      <c r="AJ300" s="86" t="str">
        <f>IF(DoNotChange[[#This Row],[Village_FCI]]&gt;2.5, 0.15, IF(DoNotChange[[#This Row],[Village_FCI]]&lt;=1.5, "FALSE", 0.06))</f>
        <v>FALSE</v>
      </c>
      <c r="AK300" s="115">
        <f>(1/DoNotChange[[#This Row],[IQ1_Average]]+1/DoNotChange[[#This Row],[IQ2_Average]]+1/DoNotChange[[#This Row],[IQ3_Average]])</f>
        <v>8.9123766487445976E-5</v>
      </c>
      <c r="AL30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0" s="84">
        <f>ROUND(DoNotChange[[#This Row],[MediumBurden
Threshold_Calc]],1)</f>
        <v>56.1</v>
      </c>
      <c r="AN300" s="88">
        <f>(DoNotChange[[#This Row],[3RI_Calculation
Medium]]/DoNotChange[[#This Row],[Y = 1/IQ1+1/IQ2+1/IQ3]])/12</f>
        <v>56.101758229711969</v>
      </c>
      <c r="AO300" s="88">
        <f>DoNotChange[[#This Row],[MediumBurden
Threshold_Calc]]*12</f>
        <v>673.2210987565436</v>
      </c>
      <c r="AP300" s="137" t="e">
        <f>DoNotChange[[#This Row],[LowBurden
Annual]]/12</f>
        <v>#VALUE!</v>
      </c>
      <c r="AQ300" s="88" t="e">
        <f>(DoNotChange[[#This Row],[3RI_Calculation
Low]]/DoNotChange[[#This Row],[Y = 1/IQ1+1/IQ2+1/IQ3]])</f>
        <v>#VALUE!</v>
      </c>
      <c r="AR300" s="95"/>
      <c r="AS300" s="93" t="str">
        <f>Table1422[[#This Row],[Community]]</f>
        <v xml:space="preserve">St. Mary's </v>
      </c>
      <c r="AT300" s="87">
        <f>Table1422[[#This Row],[IQ1_Average]]</f>
        <v>24091</v>
      </c>
      <c r="AU300" s="93" t="str">
        <f>DoNotChange[[#This Row],[Community]]</f>
        <v xml:space="preserve">St. Mary's </v>
      </c>
      <c r="AV300" s="96">
        <f>Table1422[[#This Row],[IQ2_Average]]</f>
        <v>34826.6</v>
      </c>
      <c r="AW300" s="93" t="str">
        <f>DoNotChange[[#This Row],[Community]]</f>
        <v xml:space="preserve">St. Mary's </v>
      </c>
      <c r="AX300" s="97">
        <f>Table1422[[#This Row],[IQ3_Average]]</f>
        <v>52907.8</v>
      </c>
      <c r="AY300" s="93" t="str">
        <f>DoNotChange[[#This Row],[Community]]</f>
        <v xml:space="preserve">St. Mary's </v>
      </c>
      <c r="AZ300" s="89">
        <f>Table1422[[#This Row],[SNAP_Average 
(Percentage Points)]]/100</f>
        <v>0.495</v>
      </c>
      <c r="BA300" s="98" t="str">
        <f>DoNotChange[[#This Row],[Community]]</f>
        <v xml:space="preserve">St. Mary's </v>
      </c>
      <c r="BB300" s="89">
        <f>Table1422[[#This Row],[Poverty_Average
(Percentage Points)]]/100</f>
        <v>0.4</v>
      </c>
      <c r="BC300" s="98" t="str">
        <f>DoNotChange[[#This Row],[Community]]</f>
        <v xml:space="preserve">St. Mary's </v>
      </c>
      <c r="BD300" s="89">
        <f>Table1422[[#This Row],[Full Time Employment_Average
(Percentage Points)]]/100</f>
        <v>0.3054</v>
      </c>
    </row>
    <row r="301" spans="1:56" s="99" customFormat="1" x14ac:dyDescent="0.25">
      <c r="A301" s="93" t="str">
        <f>DoNotChange[[#This Row],[Community]]</f>
        <v xml:space="preserve">St. Michael </v>
      </c>
      <c r="B30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01" s="93" t="str">
        <f>DoNotChange[[#This Row],[Community]]</f>
        <v xml:space="preserve">St. Michael </v>
      </c>
      <c r="D301" s="109">
        <f>IFERROR(DoNotChange[[#This Row],[Medium Burden Threshold]],"Cannot Calculate")</f>
        <v>52.4</v>
      </c>
      <c r="E301" s="118" t="str">
        <f>DoNotChange[[#This Row],[Community]]</f>
        <v xml:space="preserve">St. Michael </v>
      </c>
      <c r="F301" s="109">
        <f>IFERROR(DoNotChange[[#This Row],[MediumBurden
Annual]], "Cannot Calculate")</f>
        <v>629.39988744870936</v>
      </c>
      <c r="G301" s="93" t="str">
        <f>DoNotChange[[#This Row],[Community]]</f>
        <v xml:space="preserve">St. Michael </v>
      </c>
      <c r="H301" s="140" t="str">
        <f>IFERROR(DoNotChange[[#This Row],[LowBurden
Threshold]],"Any fee will be at least a medium burden")</f>
        <v>Any fee will be at least a medium burden</v>
      </c>
      <c r="I301" s="118" t="str">
        <f>DoNotChange[[#This Row],[Community]]</f>
        <v xml:space="preserve">St. Michael </v>
      </c>
      <c r="J301" s="109" t="str">
        <f>IFERROR(DoNotChange[[#This Row],[LowBurden
Annual]], "Any fee will be at least a medium burden")</f>
        <v>Any fee will be at least a medium burden</v>
      </c>
      <c r="K301" s="93" t="str">
        <f>DoNotChange[[#This Row],[Community]]</f>
        <v xml:space="preserve">St. Michael </v>
      </c>
      <c r="L301" s="102">
        <f>Table1422[[#This Row],[Monthly Fees]]</f>
        <v>312.5</v>
      </c>
      <c r="M301" s="93" t="str">
        <f>DoNotChange[[#This Row],[Community]]</f>
        <v xml:space="preserve">St. Michael </v>
      </c>
      <c r="N301" s="102">
        <f>DoNotChange[[#This Row],[Monthly_Fees]]*12</f>
        <v>3750</v>
      </c>
      <c r="O301" s="93" t="str">
        <f>DoNotChange[[#This Row],[Community]]</f>
        <v xml:space="preserve">St. Michael </v>
      </c>
      <c r="P301" s="94" t="str">
        <f>Table1422[[#This Row],[Notes]]</f>
        <v xml:space="preserve">This is the reported user fee for this community for combined water and sewer. The fees are subsidized.  </v>
      </c>
      <c r="Q301" s="95"/>
      <c r="R301" s="93" t="str">
        <f>DoNotChange[[#This Row],[Community]]</f>
        <v xml:space="preserve">St. Michael </v>
      </c>
      <c r="S301" s="85">
        <f>IF(DoNotChange[[#This Row],[Annual_Fees]]/DoNotChange[[#This Row],[IQ1_Average]]&gt;0, DoNotChange[[#This Row],[Annual_Fees]]/DoNotChange[[#This Row],[IQ1_Average]], "Do not know fees")</f>
        <v>0.16942720052048035</v>
      </c>
      <c r="T301" s="93" t="str">
        <f>DoNotChange[[#This Row],[Community]]</f>
        <v xml:space="preserve">St. Michael </v>
      </c>
      <c r="U301" s="85">
        <f>IF(DoNotChange[[#This Row],[Annual_Fees]]/DoNotChange[[#This Row],[IQ2_Average]]&gt;0, DoNotChange[[#This Row],[Annual_Fees]]/DoNotChange[[#This Row],[IQ2_Average]], "Do not know fees")</f>
        <v>0.1199362898428355</v>
      </c>
      <c r="V301" s="93" t="str">
        <f>DoNotChange[[#This Row],[Community]]</f>
        <v xml:space="preserve">St. Michael </v>
      </c>
      <c r="W301" s="85">
        <f>IF(DoNotChange[[#This Row],[Annual_Fees]]/DoNotChange[[#This Row],[IQ3_Average]]&gt;0,DoNotChange[[#This Row],[Annual_Fees]]/DoNotChange[[#This Row],[IQ3_Average]], "Do not know fees")</f>
        <v>6.8119891008174394E-2</v>
      </c>
      <c r="X301" s="93" t="str">
        <f>DoNotChange[[#This Row],[Community]]</f>
        <v xml:space="preserve">St. Michael </v>
      </c>
      <c r="Y301" s="85">
        <f>IFERROR(AVERAGE(DoNotChange[[#This Row],[RI_IQ1]],DoNotChange[[#This Row],[RI_IQ2]],DoNotChange[[#This Row],[RI_IQ3]]),"ERROR")</f>
        <v>0.11916112712383009</v>
      </c>
      <c r="Z301" s="93" t="str">
        <f>DoNotChange[[#This Row],[Community]]</f>
        <v xml:space="preserve">St. Michael </v>
      </c>
      <c r="AA301" s="84">
        <f>IF(DoNotChange[[#This Row],[SNAP_PercentagePoints]]&gt;20%,1, IF(DoNotChange[[#This Row],[SNAP_PercentagePoints]]&lt;=10%, 3, 2))</f>
        <v>1</v>
      </c>
      <c r="AB301" s="93" t="str">
        <f>DoNotChange[[#This Row],[Community]]</f>
        <v xml:space="preserve">St. Michael </v>
      </c>
      <c r="AC301" s="84">
        <f>IF(DoNotChange[[#This Row],[Poverty_PercentagePoints]]&gt;20%,1, IF(DoNotChange[[#This Row],[Poverty_PercentagePoints]]&lt;=10%, 3, 2))</f>
        <v>1</v>
      </c>
      <c r="AD301" s="93" t="str">
        <f>DoNotChange[[#This Row],[Community]]</f>
        <v xml:space="preserve">St. Michael </v>
      </c>
      <c r="AE301" s="84">
        <f>IF(DoNotChange[[#This Row],[FTE_PercentagePoints]]&lt;=30%,1, IF(DoNotChange[[#This Row],[FTE_PercentagePoints]]&gt;50%, 3, 2))</f>
        <v>1</v>
      </c>
      <c r="AF301" s="93" t="str">
        <f>DoNotChange[[#This Row],[Community]]</f>
        <v xml:space="preserve">St. Michael </v>
      </c>
      <c r="AG301" s="86">
        <f>AVERAGE(DoNotChange[[#This Row],[SNAP_FCI]],DoNotChange[[#This Row],[Poverty_FCI]],DoNotChange[[#This Row],[FTE_FCI]])</f>
        <v>1</v>
      </c>
      <c r="AH301" s="112"/>
      <c r="AI301" s="86">
        <f>IF(DoNotChange[[#This Row],[Village_FCI]]&gt;2.5, 0.24, IF(DoNotChange[[#This Row],[Village_FCI]]&lt;=1.5, 0.06, 0.15))</f>
        <v>0.06</v>
      </c>
      <c r="AJ301" s="86" t="str">
        <f>IF(DoNotChange[[#This Row],[Village_FCI]]&gt;2.5, 0.15, IF(DoNotChange[[#This Row],[Village_FCI]]&lt;=1.5, "FALSE", 0.06))</f>
        <v>FALSE</v>
      </c>
      <c r="AK301" s="115">
        <f>(1/DoNotChange[[#This Row],[IQ1_Average]]+1/DoNotChange[[#This Row],[IQ2_Average]]+1/DoNotChange[[#This Row],[IQ3_Average]])</f>
        <v>9.5328901699064054E-5</v>
      </c>
      <c r="AL30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1" s="84">
        <f>ROUND(DoNotChange[[#This Row],[MediumBurden
Threshold_Calc]],1)</f>
        <v>52.4</v>
      </c>
      <c r="AN301" s="88">
        <f>(DoNotChange[[#This Row],[3RI_Calculation
Medium]]/DoNotChange[[#This Row],[Y = 1/IQ1+1/IQ2+1/IQ3]])/12</f>
        <v>52.449990620725778</v>
      </c>
      <c r="AO301" s="88">
        <f>DoNotChange[[#This Row],[MediumBurden
Threshold_Calc]]*12</f>
        <v>629.39988744870936</v>
      </c>
      <c r="AP301" s="137" t="e">
        <f>DoNotChange[[#This Row],[LowBurden
Annual]]/12</f>
        <v>#VALUE!</v>
      </c>
      <c r="AQ301" s="88" t="e">
        <f>(DoNotChange[[#This Row],[3RI_Calculation
Low]]/DoNotChange[[#This Row],[Y = 1/IQ1+1/IQ2+1/IQ3]])</f>
        <v>#VALUE!</v>
      </c>
      <c r="AR301" s="95"/>
      <c r="AS301" s="93" t="str">
        <f>Table1422[[#This Row],[Community]]</f>
        <v xml:space="preserve">St. Michael </v>
      </c>
      <c r="AT301" s="87">
        <f>Table1422[[#This Row],[IQ1_Average]]</f>
        <v>22133.4</v>
      </c>
      <c r="AU301" s="93" t="str">
        <f>DoNotChange[[#This Row],[Community]]</f>
        <v xml:space="preserve">St. Michael </v>
      </c>
      <c r="AV301" s="96">
        <f>Table1422[[#This Row],[IQ2_Average]]</f>
        <v>31266.6</v>
      </c>
      <c r="AW301" s="93" t="str">
        <f>DoNotChange[[#This Row],[Community]]</f>
        <v xml:space="preserve">St. Michael </v>
      </c>
      <c r="AX301" s="97">
        <f>Table1422[[#This Row],[IQ3_Average]]</f>
        <v>55050</v>
      </c>
      <c r="AY301" s="93" t="str">
        <f>DoNotChange[[#This Row],[Community]]</f>
        <v xml:space="preserve">St. Michael </v>
      </c>
      <c r="AZ301" s="89">
        <f>Table1422[[#This Row],[SNAP_Average 
(Percentage Points)]]/100</f>
        <v>0.58420000000000005</v>
      </c>
      <c r="BA301" s="98" t="str">
        <f>DoNotChange[[#This Row],[Community]]</f>
        <v xml:space="preserve">St. Michael </v>
      </c>
      <c r="BB301" s="89">
        <f>Table1422[[#This Row],[Poverty_Average
(Percentage Points)]]/100</f>
        <v>0.34820000000000001</v>
      </c>
      <c r="BC301" s="98" t="str">
        <f>DoNotChange[[#This Row],[Community]]</f>
        <v xml:space="preserve">St. Michael </v>
      </c>
      <c r="BD301" s="89">
        <f>Table1422[[#This Row],[Full Time Employment_Average
(Percentage Points)]]/100</f>
        <v>0.22600000000000001</v>
      </c>
    </row>
    <row r="302" spans="1:56" s="99" customFormat="1" x14ac:dyDescent="0.25">
      <c r="A302" s="93" t="str">
        <f>DoNotChange[[#This Row],[Community]]</f>
        <v xml:space="preserve">St. Paul </v>
      </c>
      <c r="B30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02" s="93" t="str">
        <f>DoNotChange[[#This Row],[Community]]</f>
        <v xml:space="preserve">St. Paul </v>
      </c>
      <c r="D302" s="109">
        <f>IFERROR(DoNotChange[[#This Row],[Medium Burden Threshold]],"Cannot Calculate")</f>
        <v>210.7</v>
      </c>
      <c r="E302" s="118" t="str">
        <f>DoNotChange[[#This Row],[Community]]</f>
        <v xml:space="preserve">St. Paul </v>
      </c>
      <c r="F302" s="109">
        <f>IFERROR(DoNotChange[[#This Row],[MediumBurden
Annual]], "Cannot Calculate")</f>
        <v>2527.8456061793713</v>
      </c>
      <c r="G302" s="93" t="str">
        <f>DoNotChange[[#This Row],[Community]]</f>
        <v xml:space="preserve">St. Paul </v>
      </c>
      <c r="H302" s="140">
        <f>IFERROR(DoNotChange[[#This Row],[LowBurden
Threshold]],"Any fee will be at least a medium burden")</f>
        <v>84.261520205979039</v>
      </c>
      <c r="I302" s="118" t="str">
        <f>DoNotChange[[#This Row],[Community]]</f>
        <v xml:space="preserve">St. Paul </v>
      </c>
      <c r="J302" s="109">
        <f>IFERROR(DoNotChange[[#This Row],[LowBurden
Annual]], "Any fee will be at least a medium burden")</f>
        <v>1011.1382424717485</v>
      </c>
      <c r="K302" s="93" t="str">
        <f>DoNotChange[[#This Row],[Community]]</f>
        <v xml:space="preserve">St. Paul </v>
      </c>
      <c r="L302" s="102">
        <f>Table1422[[#This Row],[Monthly Fees]]</f>
        <v>60</v>
      </c>
      <c r="M302" s="93" t="str">
        <f>DoNotChange[[#This Row],[Community]]</f>
        <v xml:space="preserve">St. Paul </v>
      </c>
      <c r="N302" s="102">
        <f>DoNotChange[[#This Row],[Monthly_Fees]]*12</f>
        <v>720</v>
      </c>
      <c r="O302" s="93" t="str">
        <f>DoNotChange[[#This Row],[Community]]</f>
        <v xml:space="preserve">St. Paul </v>
      </c>
      <c r="P302" s="94" t="str">
        <f>Table1422[[#This Row],[Notes]]</f>
        <v xml:space="preserve">This is the reported user fee for this community for combined water and sewer.   </v>
      </c>
      <c r="Q302" s="95"/>
      <c r="R302" s="93" t="str">
        <f>DoNotChange[[#This Row],[Community]]</f>
        <v xml:space="preserve">St. Paul </v>
      </c>
      <c r="S302" s="85">
        <f>IF(DoNotChange[[#This Row],[Annual_Fees]]/DoNotChange[[#This Row],[IQ1_Average]]&gt;0, DoNotChange[[#This Row],[Annual_Fees]]/DoNotChange[[#This Row],[IQ1_Average]], "Do not know fees")</f>
        <v>2.3351300862052188E-2</v>
      </c>
      <c r="T302" s="93" t="str">
        <f>DoNotChange[[#This Row],[Community]]</f>
        <v xml:space="preserve">St. Paul </v>
      </c>
      <c r="U302" s="85">
        <f>IF(DoNotChange[[#This Row],[Annual_Fees]]/DoNotChange[[#This Row],[IQ2_Average]]&gt;0, DoNotChange[[#This Row],[Annual_Fees]]/DoNotChange[[#This Row],[IQ2_Average]], "Do not know fees")</f>
        <v>1.1659919028340082E-2</v>
      </c>
      <c r="V302" s="93" t="str">
        <f>DoNotChange[[#This Row],[Community]]</f>
        <v xml:space="preserve">St. Paul </v>
      </c>
      <c r="W302" s="85">
        <f>IF(DoNotChange[[#This Row],[Annual_Fees]]/DoNotChange[[#This Row],[IQ3_Average]]&gt;0,DoNotChange[[#This Row],[Annual_Fees]]/DoNotChange[[#This Row],[IQ3_Average]], "Do not know fees")</f>
        <v>7.7129084092126404E-3</v>
      </c>
      <c r="X302" s="93" t="str">
        <f>DoNotChange[[#This Row],[Community]]</f>
        <v xml:space="preserve">St. Paul </v>
      </c>
      <c r="Y302" s="85">
        <f>IFERROR(AVERAGE(DoNotChange[[#This Row],[RI_IQ1]],DoNotChange[[#This Row],[RI_IQ2]],DoNotChange[[#This Row],[RI_IQ3]]),"ERROR")</f>
        <v>1.4241376099868303E-2</v>
      </c>
      <c r="Z302" s="93" t="str">
        <f>DoNotChange[[#This Row],[Community]]</f>
        <v xml:space="preserve">St. Paul </v>
      </c>
      <c r="AA302" s="84">
        <f>IF(DoNotChange[[#This Row],[SNAP_PercentagePoints]]&gt;20%,1, IF(DoNotChange[[#This Row],[SNAP_PercentagePoints]]&lt;=10%, 3, 2))</f>
        <v>2</v>
      </c>
      <c r="AB302" s="93" t="str">
        <f>DoNotChange[[#This Row],[Community]]</f>
        <v xml:space="preserve">St. Paul </v>
      </c>
      <c r="AC302" s="84">
        <f>IF(DoNotChange[[#This Row],[Poverty_PercentagePoints]]&gt;20%,1, IF(DoNotChange[[#This Row],[Poverty_PercentagePoints]]&lt;=10%, 3, 2))</f>
        <v>1</v>
      </c>
      <c r="AD302" s="93" t="str">
        <f>DoNotChange[[#This Row],[Community]]</f>
        <v xml:space="preserve">St. Paul </v>
      </c>
      <c r="AE302" s="84">
        <f>IF(DoNotChange[[#This Row],[FTE_PercentagePoints]]&lt;=30%,1, IF(DoNotChange[[#This Row],[FTE_PercentagePoints]]&gt;50%, 3, 2))</f>
        <v>3</v>
      </c>
      <c r="AF302" s="93" t="str">
        <f>DoNotChange[[#This Row],[Community]]</f>
        <v xml:space="preserve">St. Paul </v>
      </c>
      <c r="AG302" s="86">
        <f>AVERAGE(DoNotChange[[#This Row],[SNAP_FCI]],DoNotChange[[#This Row],[Poverty_FCI]],DoNotChange[[#This Row],[FTE_FCI]])</f>
        <v>2</v>
      </c>
      <c r="AH302" s="112"/>
      <c r="AI302" s="86">
        <f>IF(DoNotChange[[#This Row],[Village_FCI]]&gt;2.5, 0.24, IF(DoNotChange[[#This Row],[Village_FCI]]&lt;=1.5, 0.06, 0.15))</f>
        <v>0.15</v>
      </c>
      <c r="AJ302" s="86">
        <f>IF(DoNotChange[[#This Row],[Village_FCI]]&gt;2.5, 0.15, IF(DoNotChange[[#This Row],[Village_FCI]]&lt;=1.5, "FALSE", 0.06))</f>
        <v>0.06</v>
      </c>
      <c r="AK302" s="115">
        <f>(1/DoNotChange[[#This Row],[IQ1_Average]]+1/DoNotChange[[#This Row],[IQ2_Average]]+1/DoNotChange[[#This Row],[IQ3_Average]])</f>
        <v>5.9339067082784595E-5</v>
      </c>
      <c r="AL30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02" s="84">
        <f>ROUND(DoNotChange[[#This Row],[MediumBurden
Threshold_Calc]],1)</f>
        <v>210.7</v>
      </c>
      <c r="AN302" s="88">
        <f>(DoNotChange[[#This Row],[3RI_Calculation
Medium]]/DoNotChange[[#This Row],[Y = 1/IQ1+1/IQ2+1/IQ3]])/12</f>
        <v>210.65380051494762</v>
      </c>
      <c r="AO302" s="88">
        <f>DoNotChange[[#This Row],[MediumBurden
Threshold_Calc]]*12</f>
        <v>2527.8456061793713</v>
      </c>
      <c r="AP302" s="137">
        <f>DoNotChange[[#This Row],[LowBurden
Annual]]/12</f>
        <v>84.261520205979039</v>
      </c>
      <c r="AQ302" s="88">
        <f>(DoNotChange[[#This Row],[3RI_Calculation
Low]]/DoNotChange[[#This Row],[Y = 1/IQ1+1/IQ2+1/IQ3]])</f>
        <v>1011.1382424717485</v>
      </c>
      <c r="AR302" s="95"/>
      <c r="AS302" s="93" t="str">
        <f>Table1422[[#This Row],[Community]]</f>
        <v xml:space="preserve">St. Paul </v>
      </c>
      <c r="AT302" s="87">
        <f>Table1422[[#This Row],[IQ1_Average]]</f>
        <v>30833.4</v>
      </c>
      <c r="AU302" s="93" t="str">
        <f>DoNotChange[[#This Row],[Community]]</f>
        <v xml:space="preserve">St. Paul </v>
      </c>
      <c r="AV302" s="96">
        <f>Table1422[[#This Row],[IQ2_Average]]</f>
        <v>61750</v>
      </c>
      <c r="AW302" s="93" t="str">
        <f>DoNotChange[[#This Row],[Community]]</f>
        <v xml:space="preserve">St. Paul </v>
      </c>
      <c r="AX302" s="97">
        <f>Table1422[[#This Row],[IQ3_Average]]</f>
        <v>93350</v>
      </c>
      <c r="AY302" s="93" t="str">
        <f>DoNotChange[[#This Row],[Community]]</f>
        <v xml:space="preserve">St. Paul </v>
      </c>
      <c r="AZ302" s="89">
        <f>Table1422[[#This Row],[SNAP_Average 
(Percentage Points)]]/100</f>
        <v>0.16360000000000002</v>
      </c>
      <c r="BA302" s="98" t="str">
        <f>DoNotChange[[#This Row],[Community]]</f>
        <v xml:space="preserve">St. Paul </v>
      </c>
      <c r="BB302" s="89">
        <f>Table1422[[#This Row],[Poverty_Average
(Percentage Points)]]/100</f>
        <v>0.34380000000000005</v>
      </c>
      <c r="BC302" s="98" t="str">
        <f>DoNotChange[[#This Row],[Community]]</f>
        <v xml:space="preserve">St. Paul </v>
      </c>
      <c r="BD302" s="89">
        <f>Table1422[[#This Row],[Full Time Employment_Average
(Percentage Points)]]/100</f>
        <v>0.71660000000000001</v>
      </c>
    </row>
    <row r="303" spans="1:56" s="99" customFormat="1" x14ac:dyDescent="0.25">
      <c r="A303" s="93" t="str">
        <f>DoNotChange[[#This Row],[Community]]</f>
        <v xml:space="preserve">Stebbins </v>
      </c>
      <c r="B30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3" s="93" t="str">
        <f>DoNotChange[[#This Row],[Community]]</f>
        <v xml:space="preserve">Stebbins </v>
      </c>
      <c r="D303" s="109">
        <f>IFERROR(DoNotChange[[#This Row],[Medium Burden Threshold]],"Cannot Calculate")</f>
        <v>54</v>
      </c>
      <c r="E303" s="118" t="str">
        <f>DoNotChange[[#This Row],[Community]]</f>
        <v xml:space="preserve">Stebbins </v>
      </c>
      <c r="F303" s="109">
        <f>IFERROR(DoNotChange[[#This Row],[MediumBurden
Annual]], "Cannot Calculate")</f>
        <v>647.97540579085626</v>
      </c>
      <c r="G303" s="93" t="str">
        <f>DoNotChange[[#This Row],[Community]]</f>
        <v xml:space="preserve">Stebbins </v>
      </c>
      <c r="H303" s="140" t="str">
        <f>IFERROR(DoNotChange[[#This Row],[LowBurden
Threshold]],"Any fee will be at least a medium burden")</f>
        <v>Any fee will be at least a medium burden</v>
      </c>
      <c r="I303" s="118" t="str">
        <f>DoNotChange[[#This Row],[Community]]</f>
        <v xml:space="preserve">Stebbins </v>
      </c>
      <c r="J303" s="109" t="str">
        <f>IFERROR(DoNotChange[[#This Row],[LowBurden
Annual]], "Any fee will be at least a medium burden")</f>
        <v>Any fee will be at least a medium burden</v>
      </c>
      <c r="K303" s="93" t="str">
        <f>DoNotChange[[#This Row],[Community]]</f>
        <v xml:space="preserve">Stebbins </v>
      </c>
      <c r="L303" s="102">
        <f>Table1422[[#This Row],[Monthly Fees]]</f>
        <v>0</v>
      </c>
      <c r="M303" s="93" t="str">
        <f>DoNotChange[[#This Row],[Community]]</f>
        <v xml:space="preserve">Stebbins </v>
      </c>
      <c r="N303" s="102">
        <f>DoNotChange[[#This Row],[Monthly_Fees]]*12</f>
        <v>0</v>
      </c>
      <c r="O303" s="93" t="str">
        <f>DoNotChange[[#This Row],[Community]]</f>
        <v xml:space="preserve">Stebbins </v>
      </c>
      <c r="P303" s="94" t="str">
        <f>Table1422[[#This Row],[Notes]]</f>
        <v>The water and sewer charges are unknown</v>
      </c>
      <c r="Q303" s="95"/>
      <c r="R303" s="93" t="str">
        <f>DoNotChange[[#This Row],[Community]]</f>
        <v xml:space="preserve">Stebbins </v>
      </c>
      <c r="S303" s="85" t="str">
        <f>IF(DoNotChange[[#This Row],[Annual_Fees]]/DoNotChange[[#This Row],[IQ1_Average]]&gt;0, DoNotChange[[#This Row],[Annual_Fees]]/DoNotChange[[#This Row],[IQ1_Average]], "Do not know fees")</f>
        <v>Do not know fees</v>
      </c>
      <c r="T303" s="93" t="str">
        <f>DoNotChange[[#This Row],[Community]]</f>
        <v xml:space="preserve">Stebbins </v>
      </c>
      <c r="U303" s="85" t="str">
        <f>IF(DoNotChange[[#This Row],[Annual_Fees]]/DoNotChange[[#This Row],[IQ2_Average]]&gt;0, DoNotChange[[#This Row],[Annual_Fees]]/DoNotChange[[#This Row],[IQ2_Average]], "Do not know fees")</f>
        <v>Do not know fees</v>
      </c>
      <c r="V303" s="93" t="str">
        <f>DoNotChange[[#This Row],[Community]]</f>
        <v xml:space="preserve">Stebbins </v>
      </c>
      <c r="W303" s="85" t="str">
        <f>IF(DoNotChange[[#This Row],[Annual_Fees]]/DoNotChange[[#This Row],[IQ3_Average]]&gt;0,DoNotChange[[#This Row],[Annual_Fees]]/DoNotChange[[#This Row],[IQ3_Average]], "Do not know fees")</f>
        <v>Do not know fees</v>
      </c>
      <c r="X303" s="93" t="str">
        <f>DoNotChange[[#This Row],[Community]]</f>
        <v xml:space="preserve">Stebbins </v>
      </c>
      <c r="Y303" s="85" t="str">
        <f>IFERROR(AVERAGE(DoNotChange[[#This Row],[RI_IQ1]],DoNotChange[[#This Row],[RI_IQ2]],DoNotChange[[#This Row],[RI_IQ3]]),"ERROR")</f>
        <v>ERROR</v>
      </c>
      <c r="Z303" s="93" t="str">
        <f>DoNotChange[[#This Row],[Community]]</f>
        <v xml:space="preserve">Stebbins </v>
      </c>
      <c r="AA303" s="84">
        <f>IF(DoNotChange[[#This Row],[SNAP_PercentagePoints]]&gt;20%,1, IF(DoNotChange[[#This Row],[SNAP_PercentagePoints]]&lt;=10%, 3, 2))</f>
        <v>1</v>
      </c>
      <c r="AB303" s="93" t="str">
        <f>DoNotChange[[#This Row],[Community]]</f>
        <v xml:space="preserve">Stebbins </v>
      </c>
      <c r="AC303" s="84">
        <f>IF(DoNotChange[[#This Row],[Poverty_PercentagePoints]]&gt;20%,1, IF(DoNotChange[[#This Row],[Poverty_PercentagePoints]]&lt;=10%, 3, 2))</f>
        <v>1</v>
      </c>
      <c r="AD303" s="93" t="str">
        <f>DoNotChange[[#This Row],[Community]]</f>
        <v xml:space="preserve">Stebbins </v>
      </c>
      <c r="AE303" s="84">
        <f>IF(DoNotChange[[#This Row],[FTE_PercentagePoints]]&lt;=30%,1, IF(DoNotChange[[#This Row],[FTE_PercentagePoints]]&gt;50%, 3, 2))</f>
        <v>1</v>
      </c>
      <c r="AF303" s="93" t="str">
        <f>DoNotChange[[#This Row],[Community]]</f>
        <v xml:space="preserve">Stebbins </v>
      </c>
      <c r="AG303" s="86">
        <f>AVERAGE(DoNotChange[[#This Row],[SNAP_FCI]],DoNotChange[[#This Row],[Poverty_FCI]],DoNotChange[[#This Row],[FTE_FCI]])</f>
        <v>1</v>
      </c>
      <c r="AH303" s="112"/>
      <c r="AI303" s="86">
        <f>IF(DoNotChange[[#This Row],[Village_FCI]]&gt;2.5, 0.24, IF(DoNotChange[[#This Row],[Village_FCI]]&lt;=1.5, 0.06, 0.15))</f>
        <v>0.06</v>
      </c>
      <c r="AJ303" s="86" t="str">
        <f>IF(DoNotChange[[#This Row],[Village_FCI]]&gt;2.5, 0.15, IF(DoNotChange[[#This Row],[Village_FCI]]&lt;=1.5, "FALSE", 0.06))</f>
        <v>FALSE</v>
      </c>
      <c r="AK303" s="115">
        <f>(1/DoNotChange[[#This Row],[IQ1_Average]]+1/DoNotChange[[#This Row],[IQ2_Average]]+1/DoNotChange[[#This Row],[IQ3_Average]])</f>
        <v>9.2596106987686958E-5</v>
      </c>
      <c r="AL30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3" s="84">
        <f>ROUND(DoNotChange[[#This Row],[MediumBurden
Threshold_Calc]],1)</f>
        <v>54</v>
      </c>
      <c r="AN303" s="88">
        <f>(DoNotChange[[#This Row],[3RI_Calculation
Medium]]/DoNotChange[[#This Row],[Y = 1/IQ1+1/IQ2+1/IQ3]])/12</f>
        <v>53.997950482571355</v>
      </c>
      <c r="AO303" s="88">
        <f>DoNotChange[[#This Row],[MediumBurden
Threshold_Calc]]*12</f>
        <v>647.97540579085626</v>
      </c>
      <c r="AP303" s="137" t="e">
        <f>DoNotChange[[#This Row],[LowBurden
Annual]]/12</f>
        <v>#VALUE!</v>
      </c>
      <c r="AQ303" s="88" t="e">
        <f>(DoNotChange[[#This Row],[3RI_Calculation
Low]]/DoNotChange[[#This Row],[Y = 1/IQ1+1/IQ2+1/IQ3]])</f>
        <v>#VALUE!</v>
      </c>
      <c r="AR303" s="95"/>
      <c r="AS303" s="93" t="str">
        <f>Table1422[[#This Row],[Community]]</f>
        <v xml:space="preserve">Stebbins </v>
      </c>
      <c r="AT303" s="87">
        <f>Table1422[[#This Row],[IQ1_Average]]</f>
        <v>20092</v>
      </c>
      <c r="AU303" s="93" t="str">
        <f>DoNotChange[[#This Row],[Community]]</f>
        <v xml:space="preserve">Stebbins </v>
      </c>
      <c r="AV303" s="96">
        <f>Table1422[[#This Row],[IQ2_Average]]</f>
        <v>36749.800000000003</v>
      </c>
      <c r="AW303" s="93" t="str">
        <f>DoNotChange[[#This Row],[Community]]</f>
        <v xml:space="preserve">Stebbins </v>
      </c>
      <c r="AX303" s="97">
        <f>Table1422[[#This Row],[IQ3_Average]]</f>
        <v>64045</v>
      </c>
      <c r="AY303" s="93" t="str">
        <f>DoNotChange[[#This Row],[Community]]</f>
        <v xml:space="preserve">Stebbins </v>
      </c>
      <c r="AZ303" s="89">
        <f>Table1422[[#This Row],[SNAP_Average 
(Percentage Points)]]/100</f>
        <v>0.6574000000000001</v>
      </c>
      <c r="BA303" s="98" t="str">
        <f>DoNotChange[[#This Row],[Community]]</f>
        <v xml:space="preserve">Stebbins </v>
      </c>
      <c r="BB303" s="89">
        <f>Table1422[[#This Row],[Poverty_Average
(Percentage Points)]]/100</f>
        <v>0.32</v>
      </c>
      <c r="BC303" s="98" t="str">
        <f>DoNotChange[[#This Row],[Community]]</f>
        <v xml:space="preserve">Stebbins </v>
      </c>
      <c r="BD303" s="89">
        <f>Table1422[[#This Row],[Full Time Employment_Average
(Percentage Points)]]/100</f>
        <v>0.192</v>
      </c>
    </row>
    <row r="304" spans="1:56" s="99" customFormat="1" x14ac:dyDescent="0.25">
      <c r="A304" s="93" t="str">
        <f>DoNotChange[[#This Row],[Community]]</f>
        <v xml:space="preserve">Steele Creek  </v>
      </c>
      <c r="B30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4" s="93" t="str">
        <f>DoNotChange[[#This Row],[Community]]</f>
        <v xml:space="preserve">Steele Creek  </v>
      </c>
      <c r="D304" s="109">
        <f>IFERROR(DoNotChange[[#This Row],[Medium Burden Threshold]],"Cannot Calculate")</f>
        <v>642.6</v>
      </c>
      <c r="E304" s="118" t="str">
        <f>DoNotChange[[#This Row],[Community]]</f>
        <v xml:space="preserve">Steele Creek  </v>
      </c>
      <c r="F304" s="109">
        <f>IFERROR(DoNotChange[[#This Row],[MediumBurden
Annual]], "Cannot Calculate")</f>
        <v>7711.5654911337278</v>
      </c>
      <c r="G304" s="93" t="str">
        <f>DoNotChange[[#This Row],[Community]]</f>
        <v xml:space="preserve">Steele Creek  </v>
      </c>
      <c r="H304" s="140">
        <f>IFERROR(DoNotChange[[#This Row],[LowBurden
Threshold]],"Any fee will be at least a medium burden")</f>
        <v>401.64403599654833</v>
      </c>
      <c r="I304" s="118" t="str">
        <f>DoNotChange[[#This Row],[Community]]</f>
        <v xml:space="preserve">Steele Creek  </v>
      </c>
      <c r="J304" s="109">
        <f>IFERROR(DoNotChange[[#This Row],[LowBurden
Annual]], "Any fee will be at least a medium burden")</f>
        <v>4819.7284319585797</v>
      </c>
      <c r="K304" s="93" t="str">
        <f>DoNotChange[[#This Row],[Community]]</f>
        <v xml:space="preserve">Steele Creek  </v>
      </c>
      <c r="L304" s="102">
        <f>Table1422[[#This Row],[Monthly Fees]]</f>
        <v>0</v>
      </c>
      <c r="M304" s="93" t="str">
        <f>DoNotChange[[#This Row],[Community]]</f>
        <v xml:space="preserve">Steele Creek  </v>
      </c>
      <c r="N304" s="102">
        <f>DoNotChange[[#This Row],[Monthly_Fees]]*12</f>
        <v>0</v>
      </c>
      <c r="O304" s="93" t="str">
        <f>DoNotChange[[#This Row],[Community]]</f>
        <v xml:space="preserve">Steele Creek  </v>
      </c>
      <c r="P304" s="94" t="str">
        <f>Table1422[[#This Row],[Notes]]</f>
        <v>The water and sewer charges are unknown</v>
      </c>
      <c r="Q304" s="95"/>
      <c r="R304" s="93" t="str">
        <f>DoNotChange[[#This Row],[Community]]</f>
        <v xml:space="preserve">Steele Creek  </v>
      </c>
      <c r="S304" s="85" t="str">
        <f>IF(DoNotChange[[#This Row],[Annual_Fees]]/DoNotChange[[#This Row],[IQ1_Average]]&gt;0, DoNotChange[[#This Row],[Annual_Fees]]/DoNotChange[[#This Row],[IQ1_Average]], "Do not know fees")</f>
        <v>Do not know fees</v>
      </c>
      <c r="T304" s="93" t="str">
        <f>DoNotChange[[#This Row],[Community]]</f>
        <v xml:space="preserve">Steele Creek  </v>
      </c>
      <c r="U304" s="85" t="str">
        <f>IF(DoNotChange[[#This Row],[Annual_Fees]]/DoNotChange[[#This Row],[IQ2_Average]]&gt;0, DoNotChange[[#This Row],[Annual_Fees]]/DoNotChange[[#This Row],[IQ2_Average]], "Do not know fees")</f>
        <v>Do not know fees</v>
      </c>
      <c r="V304" s="93" t="str">
        <f>DoNotChange[[#This Row],[Community]]</f>
        <v xml:space="preserve">Steele Creek  </v>
      </c>
      <c r="W304" s="85" t="str">
        <f>IF(DoNotChange[[#This Row],[Annual_Fees]]/DoNotChange[[#This Row],[IQ3_Average]]&gt;0,DoNotChange[[#This Row],[Annual_Fees]]/DoNotChange[[#This Row],[IQ3_Average]], "Do not know fees")</f>
        <v>Do not know fees</v>
      </c>
      <c r="X304" s="93" t="str">
        <f>DoNotChange[[#This Row],[Community]]</f>
        <v xml:space="preserve">Steele Creek  </v>
      </c>
      <c r="Y304" s="85" t="str">
        <f>IFERROR(AVERAGE(DoNotChange[[#This Row],[RI_IQ1]],DoNotChange[[#This Row],[RI_IQ2]],DoNotChange[[#This Row],[RI_IQ3]]),"ERROR")</f>
        <v>ERROR</v>
      </c>
      <c r="Z304" s="93" t="str">
        <f>DoNotChange[[#This Row],[Community]]</f>
        <v xml:space="preserve">Steele Creek  </v>
      </c>
      <c r="AA304" s="84">
        <f>IF(DoNotChange[[#This Row],[SNAP_PercentagePoints]]&gt;20%,1, IF(DoNotChange[[#This Row],[SNAP_PercentagePoints]]&lt;=10%, 3, 2))</f>
        <v>3</v>
      </c>
      <c r="AB304" s="93" t="str">
        <f>DoNotChange[[#This Row],[Community]]</f>
        <v xml:space="preserve">Steele Creek  </v>
      </c>
      <c r="AC304" s="84">
        <f>IF(DoNotChange[[#This Row],[Poverty_PercentagePoints]]&gt;20%,1, IF(DoNotChange[[#This Row],[Poverty_PercentagePoints]]&lt;=10%, 3, 2))</f>
        <v>3</v>
      </c>
      <c r="AD304" s="93" t="str">
        <f>DoNotChange[[#This Row],[Community]]</f>
        <v xml:space="preserve">Steele Creek  </v>
      </c>
      <c r="AE304" s="84">
        <f>IF(DoNotChange[[#This Row],[FTE_PercentagePoints]]&lt;=30%,1, IF(DoNotChange[[#This Row],[FTE_PercentagePoints]]&gt;50%, 3, 2))</f>
        <v>3</v>
      </c>
      <c r="AF304" s="93" t="str">
        <f>DoNotChange[[#This Row],[Community]]</f>
        <v xml:space="preserve">Steele Creek  </v>
      </c>
      <c r="AG304" s="86">
        <f>AVERAGE(DoNotChange[[#This Row],[SNAP_FCI]],DoNotChange[[#This Row],[Poverty_FCI]],DoNotChange[[#This Row],[FTE_FCI]])</f>
        <v>3</v>
      </c>
      <c r="AH304" s="112"/>
      <c r="AI304" s="86">
        <f>IF(DoNotChange[[#This Row],[Village_FCI]]&gt;2.5, 0.24, IF(DoNotChange[[#This Row],[Village_FCI]]&lt;=1.5, 0.06, 0.15))</f>
        <v>0.24</v>
      </c>
      <c r="AJ304" s="86">
        <f>IF(DoNotChange[[#This Row],[Village_FCI]]&gt;2.5, 0.15, IF(DoNotChange[[#This Row],[Village_FCI]]&lt;=1.5, "FALSE", 0.06))</f>
        <v>0.15</v>
      </c>
      <c r="AK304" s="115">
        <f>(1/DoNotChange[[#This Row],[IQ1_Average]]+1/DoNotChange[[#This Row],[IQ2_Average]]+1/DoNotChange[[#This Row],[IQ3_Average]])</f>
        <v>3.1122085428171086E-5</v>
      </c>
      <c r="AL30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4" s="84">
        <f>ROUND(DoNotChange[[#This Row],[MediumBurden
Threshold_Calc]],1)</f>
        <v>642.6</v>
      </c>
      <c r="AN304" s="88">
        <f>(DoNotChange[[#This Row],[3RI_Calculation
Medium]]/DoNotChange[[#This Row],[Y = 1/IQ1+1/IQ2+1/IQ3]])/12</f>
        <v>642.63045759447732</v>
      </c>
      <c r="AO304" s="88">
        <f>DoNotChange[[#This Row],[MediumBurden
Threshold_Calc]]*12</f>
        <v>7711.5654911337278</v>
      </c>
      <c r="AP304" s="137">
        <f>DoNotChange[[#This Row],[LowBurden
Annual]]/12</f>
        <v>401.64403599654833</v>
      </c>
      <c r="AQ304" s="88">
        <f>(DoNotChange[[#This Row],[3RI_Calculation
Low]]/DoNotChange[[#This Row],[Y = 1/IQ1+1/IQ2+1/IQ3]])</f>
        <v>4819.7284319585797</v>
      </c>
      <c r="AR304" s="95"/>
      <c r="AS304" s="93" t="str">
        <f>Table1422[[#This Row],[Community]]</f>
        <v xml:space="preserve">Steele Creek  </v>
      </c>
      <c r="AT304" s="87">
        <f>Table1422[[#This Row],[IQ1_Average]]</f>
        <v>65881.2</v>
      </c>
      <c r="AU304" s="93" t="str">
        <f>DoNotChange[[#This Row],[Community]]</f>
        <v xml:space="preserve">Steele Creek  </v>
      </c>
      <c r="AV304" s="96">
        <f>Table1422[[#This Row],[IQ2_Average]]</f>
        <v>105804.4</v>
      </c>
      <c r="AW304" s="93" t="str">
        <f>DoNotChange[[#This Row],[Community]]</f>
        <v xml:space="preserve">Steele Creek  </v>
      </c>
      <c r="AX304" s="97">
        <f>Table1422[[#This Row],[IQ3_Average]]</f>
        <v>154039.4</v>
      </c>
      <c r="AY304" s="93" t="str">
        <f>DoNotChange[[#This Row],[Community]]</f>
        <v xml:space="preserve">Steele Creek  </v>
      </c>
      <c r="AZ304" s="89">
        <f>Table1422[[#This Row],[SNAP_Average 
(Percentage Points)]]/100</f>
        <v>4.1799999999999997E-2</v>
      </c>
      <c r="BA304" s="98" t="str">
        <f>DoNotChange[[#This Row],[Community]]</f>
        <v xml:space="preserve">Steele Creek  </v>
      </c>
      <c r="BB304" s="89">
        <f>Table1422[[#This Row],[Poverty_Average
(Percentage Points)]]/100</f>
        <v>1.8E-3</v>
      </c>
      <c r="BC304" s="98" t="str">
        <f>DoNotChange[[#This Row],[Community]]</f>
        <v xml:space="preserve">Steele Creek  </v>
      </c>
      <c r="BD304" s="89">
        <f>Table1422[[#This Row],[Full Time Employment_Average
(Percentage Points)]]/100</f>
        <v>0.5958</v>
      </c>
    </row>
    <row r="305" spans="1:56" s="99" customFormat="1" x14ac:dyDescent="0.25">
      <c r="A305" s="93" t="str">
        <f>DoNotChange[[#This Row],[Community]]</f>
        <v xml:space="preserve">Sterling  </v>
      </c>
      <c r="B30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5" s="93" t="str">
        <f>DoNotChange[[#This Row],[Community]]</f>
        <v xml:space="preserve">Sterling  </v>
      </c>
      <c r="D305" s="109">
        <f>IFERROR(DoNotChange[[#This Row],[Medium Burden Threshold]],"Cannot Calculate")</f>
        <v>272.8</v>
      </c>
      <c r="E305" s="118" t="str">
        <f>DoNotChange[[#This Row],[Community]]</f>
        <v xml:space="preserve">Sterling  </v>
      </c>
      <c r="F305" s="109">
        <f>IFERROR(DoNotChange[[#This Row],[MediumBurden
Annual]], "Cannot Calculate")</f>
        <v>3273.7556483530088</v>
      </c>
      <c r="G305" s="93" t="str">
        <f>DoNotChange[[#This Row],[Community]]</f>
        <v xml:space="preserve">Sterling  </v>
      </c>
      <c r="H305" s="140">
        <f>IFERROR(DoNotChange[[#This Row],[LowBurden
Threshold]],"Any fee will be at least a medium burden")</f>
        <v>109.12518827843361</v>
      </c>
      <c r="I305" s="118" t="str">
        <f>DoNotChange[[#This Row],[Community]]</f>
        <v xml:space="preserve">Sterling  </v>
      </c>
      <c r="J305" s="109">
        <f>IFERROR(DoNotChange[[#This Row],[LowBurden
Annual]], "Any fee will be at least a medium burden")</f>
        <v>1309.5022593412034</v>
      </c>
      <c r="K305" s="93" t="str">
        <f>DoNotChange[[#This Row],[Community]]</f>
        <v xml:space="preserve">Sterling  </v>
      </c>
      <c r="L305" s="102">
        <f>Table1422[[#This Row],[Monthly Fees]]</f>
        <v>0</v>
      </c>
      <c r="M305" s="93" t="str">
        <f>DoNotChange[[#This Row],[Community]]</f>
        <v xml:space="preserve">Sterling  </v>
      </c>
      <c r="N305" s="102">
        <f>DoNotChange[[#This Row],[Monthly_Fees]]*12</f>
        <v>0</v>
      </c>
      <c r="O305" s="93" t="str">
        <f>DoNotChange[[#This Row],[Community]]</f>
        <v xml:space="preserve">Sterling  </v>
      </c>
      <c r="P305" s="94" t="str">
        <f>Table1422[[#This Row],[Notes]]</f>
        <v>The water and sewer charges are unknown</v>
      </c>
      <c r="Q305" s="95"/>
      <c r="R305" s="93" t="str">
        <f>DoNotChange[[#This Row],[Community]]</f>
        <v xml:space="preserve">Sterling  </v>
      </c>
      <c r="S305" s="85" t="str">
        <f>IF(DoNotChange[[#This Row],[Annual_Fees]]/DoNotChange[[#This Row],[IQ1_Average]]&gt;0, DoNotChange[[#This Row],[Annual_Fees]]/DoNotChange[[#This Row],[IQ1_Average]], "Do not know fees")</f>
        <v>Do not know fees</v>
      </c>
      <c r="T305" s="93" t="str">
        <f>DoNotChange[[#This Row],[Community]]</f>
        <v xml:space="preserve">Sterling  </v>
      </c>
      <c r="U305" s="85" t="str">
        <f>IF(DoNotChange[[#This Row],[Annual_Fees]]/DoNotChange[[#This Row],[IQ2_Average]]&gt;0, DoNotChange[[#This Row],[Annual_Fees]]/DoNotChange[[#This Row],[IQ2_Average]], "Do not know fees")</f>
        <v>Do not know fees</v>
      </c>
      <c r="V305" s="93" t="str">
        <f>DoNotChange[[#This Row],[Community]]</f>
        <v xml:space="preserve">Sterling  </v>
      </c>
      <c r="W305" s="85" t="str">
        <f>IF(DoNotChange[[#This Row],[Annual_Fees]]/DoNotChange[[#This Row],[IQ3_Average]]&gt;0,DoNotChange[[#This Row],[Annual_Fees]]/DoNotChange[[#This Row],[IQ3_Average]], "Do not know fees")</f>
        <v>Do not know fees</v>
      </c>
      <c r="X305" s="93" t="str">
        <f>DoNotChange[[#This Row],[Community]]</f>
        <v xml:space="preserve">Sterling  </v>
      </c>
      <c r="Y305" s="85" t="str">
        <f>IFERROR(AVERAGE(DoNotChange[[#This Row],[RI_IQ1]],DoNotChange[[#This Row],[RI_IQ2]],DoNotChange[[#This Row],[RI_IQ3]]),"ERROR")</f>
        <v>ERROR</v>
      </c>
      <c r="Z305" s="93" t="str">
        <f>DoNotChange[[#This Row],[Community]]</f>
        <v xml:space="preserve">Sterling  </v>
      </c>
      <c r="AA305" s="84">
        <f>IF(DoNotChange[[#This Row],[SNAP_PercentagePoints]]&gt;20%,1, IF(DoNotChange[[#This Row],[SNAP_PercentagePoints]]&lt;=10%, 3, 2))</f>
        <v>3</v>
      </c>
      <c r="AB305" s="93" t="str">
        <f>DoNotChange[[#This Row],[Community]]</f>
        <v xml:space="preserve">Sterling  </v>
      </c>
      <c r="AC305" s="84">
        <f>IF(DoNotChange[[#This Row],[Poverty_PercentagePoints]]&gt;20%,1, IF(DoNotChange[[#This Row],[Poverty_PercentagePoints]]&lt;=10%, 3, 2))</f>
        <v>1</v>
      </c>
      <c r="AD305" s="93" t="str">
        <f>DoNotChange[[#This Row],[Community]]</f>
        <v xml:space="preserve">Sterling  </v>
      </c>
      <c r="AE305" s="84">
        <f>IF(DoNotChange[[#This Row],[FTE_PercentagePoints]]&lt;=30%,1, IF(DoNotChange[[#This Row],[FTE_PercentagePoints]]&gt;50%, 3, 2))</f>
        <v>3</v>
      </c>
      <c r="AF305" s="93" t="str">
        <f>DoNotChange[[#This Row],[Community]]</f>
        <v xml:space="preserve">Sterling  </v>
      </c>
      <c r="AG305" s="86">
        <f>AVERAGE(DoNotChange[[#This Row],[SNAP_FCI]],DoNotChange[[#This Row],[Poverty_FCI]],DoNotChange[[#This Row],[FTE_FCI]])</f>
        <v>2.3333333333333335</v>
      </c>
      <c r="AH305" s="112"/>
      <c r="AI305" s="86">
        <f>IF(DoNotChange[[#This Row],[Village_FCI]]&gt;2.5, 0.24, IF(DoNotChange[[#This Row],[Village_FCI]]&lt;=1.5, 0.06, 0.15))</f>
        <v>0.15</v>
      </c>
      <c r="AJ305" s="86">
        <f>IF(DoNotChange[[#This Row],[Village_FCI]]&gt;2.5, 0.15, IF(DoNotChange[[#This Row],[Village_FCI]]&lt;=1.5, "FALSE", 0.06))</f>
        <v>0.06</v>
      </c>
      <c r="AK305" s="115">
        <f>(1/DoNotChange[[#This Row],[IQ1_Average]]+1/DoNotChange[[#This Row],[IQ2_Average]]+1/DoNotChange[[#This Row],[IQ3_Average]])</f>
        <v>4.5818935837640597E-5</v>
      </c>
      <c r="AL30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5" s="84">
        <f>ROUND(DoNotChange[[#This Row],[MediumBurden
Threshold_Calc]],1)</f>
        <v>272.8</v>
      </c>
      <c r="AN305" s="88">
        <f>(DoNotChange[[#This Row],[3RI_Calculation
Medium]]/DoNotChange[[#This Row],[Y = 1/IQ1+1/IQ2+1/IQ3]])/12</f>
        <v>272.81297069608405</v>
      </c>
      <c r="AO305" s="88">
        <f>DoNotChange[[#This Row],[MediumBurden
Threshold_Calc]]*12</f>
        <v>3273.7556483530088</v>
      </c>
      <c r="AP305" s="137">
        <f>DoNotChange[[#This Row],[LowBurden
Annual]]/12</f>
        <v>109.12518827843361</v>
      </c>
      <c r="AQ305" s="88">
        <f>(DoNotChange[[#This Row],[3RI_Calculation
Low]]/DoNotChange[[#This Row],[Y = 1/IQ1+1/IQ2+1/IQ3]])</f>
        <v>1309.5022593412034</v>
      </c>
      <c r="AR305" s="95"/>
      <c r="AS305" s="93" t="str">
        <f>Table1422[[#This Row],[Community]]</f>
        <v xml:space="preserve">Sterling  </v>
      </c>
      <c r="AT305" s="87">
        <f>Table1422[[#This Row],[IQ1_Average]]</f>
        <v>40622.6</v>
      </c>
      <c r="AU305" s="93" t="str">
        <f>DoNotChange[[#This Row],[Community]]</f>
        <v xml:space="preserve">Sterling  </v>
      </c>
      <c r="AV305" s="96">
        <f>Table1422[[#This Row],[IQ2_Average]]</f>
        <v>78290</v>
      </c>
      <c r="AW305" s="93" t="str">
        <f>DoNotChange[[#This Row],[Community]]</f>
        <v xml:space="preserve">Sterling  </v>
      </c>
      <c r="AX305" s="97">
        <f>Table1422[[#This Row],[IQ3_Average]]</f>
        <v>118637</v>
      </c>
      <c r="AY305" s="93" t="str">
        <f>DoNotChange[[#This Row],[Community]]</f>
        <v xml:space="preserve">Sterling  </v>
      </c>
      <c r="AZ305" s="89">
        <f>Table1422[[#This Row],[SNAP_Average 
(Percentage Points)]]/100</f>
        <v>4.2000000000000003E-2</v>
      </c>
      <c r="BA305" s="98" t="str">
        <f>DoNotChange[[#This Row],[Community]]</f>
        <v xml:space="preserve">Sterling  </v>
      </c>
      <c r="BB305" s="89">
        <f>Table1422[[#This Row],[Poverty_Average
(Percentage Points)]]/100</f>
        <v>0.215</v>
      </c>
      <c r="BC305" s="98" t="str">
        <f>DoNotChange[[#This Row],[Community]]</f>
        <v xml:space="preserve">Sterling  </v>
      </c>
      <c r="BD305" s="89">
        <f>Table1422[[#This Row],[Full Time Employment_Average
(Percentage Points)]]/100</f>
        <v>0.53139999999999998</v>
      </c>
    </row>
    <row r="306" spans="1:56" s="99" customFormat="1" x14ac:dyDescent="0.25">
      <c r="A306" s="93" t="str">
        <f>DoNotChange[[#This Row],[Community]]</f>
        <v xml:space="preserve">Stevens Village  </v>
      </c>
      <c r="B30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6" s="93" t="str">
        <f>DoNotChange[[#This Row],[Community]]</f>
        <v xml:space="preserve">Stevens Village  </v>
      </c>
      <c r="D306" s="109" t="str">
        <f>IFERROR(DoNotChange[[#This Row],[Medium Burden Threshold]],"Cannot Calculate")</f>
        <v>Cannot Calculate</v>
      </c>
      <c r="E306" s="118" t="str">
        <f>DoNotChange[[#This Row],[Community]]</f>
        <v xml:space="preserve">Stevens Village  </v>
      </c>
      <c r="F306" s="109" t="str">
        <f>IFERROR(DoNotChange[[#This Row],[MediumBurden
Annual]], "Cannot Calculate")</f>
        <v>Cannot Calculate</v>
      </c>
      <c r="G306" s="93" t="str">
        <f>DoNotChange[[#This Row],[Community]]</f>
        <v xml:space="preserve">Stevens Village  </v>
      </c>
      <c r="H306" s="140" t="str">
        <f>IFERROR(DoNotChange[[#This Row],[LowBurden
Threshold]],"Any fee will be at least a medium burden")</f>
        <v>Any fee will be at least a medium burden</v>
      </c>
      <c r="I306" s="118" t="str">
        <f>DoNotChange[[#This Row],[Community]]</f>
        <v xml:space="preserve">Stevens Village  </v>
      </c>
      <c r="J306" s="109" t="str">
        <f>IFERROR(DoNotChange[[#This Row],[LowBurden
Annual]], "Any fee will be at least a medium burden")</f>
        <v>Any fee will be at least a medium burden</v>
      </c>
      <c r="K306" s="93" t="str">
        <f>DoNotChange[[#This Row],[Community]]</f>
        <v xml:space="preserve">Stevens Village  </v>
      </c>
      <c r="L306" s="102">
        <f>Table1422[[#This Row],[Monthly Fees]]</f>
        <v>0</v>
      </c>
      <c r="M306" s="93" t="str">
        <f>DoNotChange[[#This Row],[Community]]</f>
        <v xml:space="preserve">Stevens Village  </v>
      </c>
      <c r="N306" s="102">
        <f>DoNotChange[[#This Row],[Monthly_Fees]]*12</f>
        <v>0</v>
      </c>
      <c r="O306" s="93" t="str">
        <f>DoNotChange[[#This Row],[Community]]</f>
        <v xml:space="preserve">Stevens Village  </v>
      </c>
      <c r="P306" s="94" t="str">
        <f>Table1422[[#This Row],[Notes]]</f>
        <v>The water and sewer charges are unknown</v>
      </c>
      <c r="Q306" s="95"/>
      <c r="R306" s="93" t="str">
        <f>DoNotChange[[#This Row],[Community]]</f>
        <v xml:space="preserve">Stevens Village  </v>
      </c>
      <c r="S306" s="85" t="e">
        <f>IF(DoNotChange[[#This Row],[Annual_Fees]]/DoNotChange[[#This Row],[IQ1_Average]]&gt;0, DoNotChange[[#This Row],[Annual_Fees]]/DoNotChange[[#This Row],[IQ1_Average]], "Do not know fees")</f>
        <v>#DIV/0!</v>
      </c>
      <c r="T306" s="93" t="str">
        <f>DoNotChange[[#This Row],[Community]]</f>
        <v xml:space="preserve">Stevens Village  </v>
      </c>
      <c r="U306" s="85" t="e">
        <f>IF(DoNotChange[[#This Row],[Annual_Fees]]/DoNotChange[[#This Row],[IQ2_Average]]&gt;0, DoNotChange[[#This Row],[Annual_Fees]]/DoNotChange[[#This Row],[IQ2_Average]], "Do not know fees")</f>
        <v>#DIV/0!</v>
      </c>
      <c r="V306" s="93" t="str">
        <f>DoNotChange[[#This Row],[Community]]</f>
        <v xml:space="preserve">Stevens Village  </v>
      </c>
      <c r="W306" s="85" t="e">
        <f>IF(DoNotChange[[#This Row],[Annual_Fees]]/DoNotChange[[#This Row],[IQ3_Average]]&gt;0,DoNotChange[[#This Row],[Annual_Fees]]/DoNotChange[[#This Row],[IQ3_Average]], "Do not know fees")</f>
        <v>#DIV/0!</v>
      </c>
      <c r="X306" s="93" t="str">
        <f>DoNotChange[[#This Row],[Community]]</f>
        <v xml:space="preserve">Stevens Village  </v>
      </c>
      <c r="Y306" s="85" t="str">
        <f>IFERROR(AVERAGE(DoNotChange[[#This Row],[RI_IQ1]],DoNotChange[[#This Row],[RI_IQ2]],DoNotChange[[#This Row],[RI_IQ3]]),"ERROR")</f>
        <v>ERROR</v>
      </c>
      <c r="Z306" s="93" t="str">
        <f>DoNotChange[[#This Row],[Community]]</f>
        <v xml:space="preserve">Stevens Village  </v>
      </c>
      <c r="AA306" s="84">
        <f>IF(DoNotChange[[#This Row],[SNAP_PercentagePoints]]&gt;20%,1, IF(DoNotChange[[#This Row],[SNAP_PercentagePoints]]&lt;=10%, 3, 2))</f>
        <v>3</v>
      </c>
      <c r="AB306" s="93" t="str">
        <f>DoNotChange[[#This Row],[Community]]</f>
        <v xml:space="preserve">Stevens Village  </v>
      </c>
      <c r="AC306" s="84">
        <f>IF(DoNotChange[[#This Row],[Poverty_PercentagePoints]]&gt;20%,1, IF(DoNotChange[[#This Row],[Poverty_PercentagePoints]]&lt;=10%, 3, 2))</f>
        <v>1</v>
      </c>
      <c r="AD306" s="93" t="str">
        <f>DoNotChange[[#This Row],[Community]]</f>
        <v xml:space="preserve">Stevens Village  </v>
      </c>
      <c r="AE306" s="84">
        <f>IF(DoNotChange[[#This Row],[FTE_PercentagePoints]]&lt;=30%,1, IF(DoNotChange[[#This Row],[FTE_PercentagePoints]]&gt;50%, 3, 2))</f>
        <v>1</v>
      </c>
      <c r="AF306" s="93" t="str">
        <f>DoNotChange[[#This Row],[Community]]</f>
        <v xml:space="preserve">Stevens Village  </v>
      </c>
      <c r="AG306" s="86">
        <f>AVERAGE(DoNotChange[[#This Row],[SNAP_FCI]],DoNotChange[[#This Row],[Poverty_FCI]],DoNotChange[[#This Row],[FTE_FCI]])</f>
        <v>1.6666666666666667</v>
      </c>
      <c r="AH306" s="112"/>
      <c r="AI306" s="86">
        <f>IF(DoNotChange[[#This Row],[Village_FCI]]&gt;2.5, 0.24, IF(DoNotChange[[#This Row],[Village_FCI]]&lt;=1.5, 0.06, 0.15))</f>
        <v>0.15</v>
      </c>
      <c r="AJ306" s="86">
        <f>IF(DoNotChange[[#This Row],[Village_FCI]]&gt;2.5, 0.15, IF(DoNotChange[[#This Row],[Village_FCI]]&lt;=1.5, "FALSE", 0.06))</f>
        <v>0.06</v>
      </c>
      <c r="AK306" s="115" t="e">
        <f>(1/DoNotChange[[#This Row],[IQ1_Average]]+1/DoNotChange[[#This Row],[IQ2_Average]]+1/DoNotChange[[#This Row],[IQ3_Average]])</f>
        <v>#DIV/0!</v>
      </c>
      <c r="AL30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6" s="84" t="e">
        <f>ROUND(DoNotChange[[#This Row],[MediumBurden
Threshold_Calc]],1)</f>
        <v>#DIV/0!</v>
      </c>
      <c r="AN306" s="88" t="e">
        <f>(DoNotChange[[#This Row],[3RI_Calculation
Medium]]/DoNotChange[[#This Row],[Y = 1/IQ1+1/IQ2+1/IQ3]])/12</f>
        <v>#DIV/0!</v>
      </c>
      <c r="AO306" s="88" t="e">
        <f>DoNotChange[[#This Row],[MediumBurden
Threshold_Calc]]*12</f>
        <v>#DIV/0!</v>
      </c>
      <c r="AP306" s="137" t="e">
        <f>DoNotChange[[#This Row],[LowBurden
Annual]]/12</f>
        <v>#DIV/0!</v>
      </c>
      <c r="AQ306" s="88" t="e">
        <f>(DoNotChange[[#This Row],[3RI_Calculation
Low]]/DoNotChange[[#This Row],[Y = 1/IQ1+1/IQ2+1/IQ3]])</f>
        <v>#DIV/0!</v>
      </c>
      <c r="AR306" s="95"/>
      <c r="AS306" s="93" t="str">
        <f>Table1422[[#This Row],[Community]]</f>
        <v xml:space="preserve">Stevens Village  </v>
      </c>
      <c r="AT306" s="87" t="e">
        <f>Table1422[[#This Row],[IQ1_Average]]</f>
        <v>#DIV/0!</v>
      </c>
      <c r="AU306" s="93" t="str">
        <f>DoNotChange[[#This Row],[Community]]</f>
        <v xml:space="preserve">Stevens Village  </v>
      </c>
      <c r="AV306" s="96" t="e">
        <f>Table1422[[#This Row],[IQ2_Average]]</f>
        <v>#DIV/0!</v>
      </c>
      <c r="AW306" s="93" t="str">
        <f>DoNotChange[[#This Row],[Community]]</f>
        <v xml:space="preserve">Stevens Village  </v>
      </c>
      <c r="AX306" s="97" t="e">
        <f>Table1422[[#This Row],[IQ3_Average]]</f>
        <v>#DIV/0!</v>
      </c>
      <c r="AY306" s="93" t="str">
        <f>DoNotChange[[#This Row],[Community]]</f>
        <v xml:space="preserve">Stevens Village  </v>
      </c>
      <c r="AZ306" s="89">
        <f>Table1422[[#This Row],[SNAP_Average 
(Percentage Points)]]/100</f>
        <v>0.1</v>
      </c>
      <c r="BA306" s="98" t="str">
        <f>DoNotChange[[#This Row],[Community]]</f>
        <v xml:space="preserve">Stevens Village  </v>
      </c>
      <c r="BB306" s="89">
        <f>Table1422[[#This Row],[Poverty_Average
(Percentage Points)]]/100</f>
        <v>0.25</v>
      </c>
      <c r="BC306" s="98" t="str">
        <f>DoNotChange[[#This Row],[Community]]</f>
        <v xml:space="preserve">Stevens Village  </v>
      </c>
      <c r="BD306" s="89">
        <f>Table1422[[#This Row],[Full Time Employment_Average
(Percentage Points)]]/100</f>
        <v>0</v>
      </c>
    </row>
    <row r="307" spans="1:56" s="99" customFormat="1" x14ac:dyDescent="0.25">
      <c r="A307" s="93" t="str">
        <f>DoNotChange[[#This Row],[Community]]</f>
        <v xml:space="preserve">Stony River  </v>
      </c>
      <c r="B30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7" s="93" t="str">
        <f>DoNotChange[[#This Row],[Community]]</f>
        <v xml:space="preserve">Stony River  </v>
      </c>
      <c r="D307" s="109">
        <f>IFERROR(DoNotChange[[#This Row],[Medium Burden Threshold]],"Cannot Calculate")</f>
        <v>136.5</v>
      </c>
      <c r="E307" s="118" t="str">
        <f>DoNotChange[[#This Row],[Community]]</f>
        <v xml:space="preserve">Stony River  </v>
      </c>
      <c r="F307" s="109">
        <f>IFERROR(DoNotChange[[#This Row],[MediumBurden
Annual]], "Cannot Calculate")</f>
        <v>1637.5911615926652</v>
      </c>
      <c r="G307" s="93" t="str">
        <f>DoNotChange[[#This Row],[Community]]</f>
        <v xml:space="preserve">Stony River  </v>
      </c>
      <c r="H307" s="140" t="str">
        <f>IFERROR(DoNotChange[[#This Row],[LowBurden
Threshold]],"Any fee will be at least a medium burden")</f>
        <v>Any fee will be at least a medium burden</v>
      </c>
      <c r="I307" s="118" t="str">
        <f>DoNotChange[[#This Row],[Community]]</f>
        <v xml:space="preserve">Stony River  </v>
      </c>
      <c r="J307" s="109" t="str">
        <f>IFERROR(DoNotChange[[#This Row],[LowBurden
Annual]], "Any fee will be at least a medium burden")</f>
        <v>Any fee will be at least a medium burden</v>
      </c>
      <c r="K307" s="93" t="str">
        <f>DoNotChange[[#This Row],[Community]]</f>
        <v xml:space="preserve">Stony River  </v>
      </c>
      <c r="L307" s="102">
        <f>Table1422[[#This Row],[Monthly Fees]]</f>
        <v>0</v>
      </c>
      <c r="M307" s="93" t="str">
        <f>DoNotChange[[#This Row],[Community]]</f>
        <v xml:space="preserve">Stony River  </v>
      </c>
      <c r="N307" s="102">
        <f>DoNotChange[[#This Row],[Monthly_Fees]]*12</f>
        <v>0</v>
      </c>
      <c r="O307" s="93" t="str">
        <f>DoNotChange[[#This Row],[Community]]</f>
        <v xml:space="preserve">Stony River  </v>
      </c>
      <c r="P307" s="94" t="str">
        <f>Table1422[[#This Row],[Notes]]</f>
        <v>The water and sewer charges are unknown</v>
      </c>
      <c r="Q307" s="95"/>
      <c r="R307" s="93" t="str">
        <f>DoNotChange[[#This Row],[Community]]</f>
        <v xml:space="preserve">Stony River  </v>
      </c>
      <c r="S307" s="85" t="str">
        <f>IF(DoNotChange[[#This Row],[Annual_Fees]]/DoNotChange[[#This Row],[IQ1_Average]]&gt;0, DoNotChange[[#This Row],[Annual_Fees]]/DoNotChange[[#This Row],[IQ1_Average]], "Do not know fees")</f>
        <v>Do not know fees</v>
      </c>
      <c r="T307" s="93" t="str">
        <f>DoNotChange[[#This Row],[Community]]</f>
        <v xml:space="preserve">Stony River  </v>
      </c>
      <c r="U307" s="85" t="str">
        <f>IF(DoNotChange[[#This Row],[Annual_Fees]]/DoNotChange[[#This Row],[IQ2_Average]]&gt;0, DoNotChange[[#This Row],[Annual_Fees]]/DoNotChange[[#This Row],[IQ2_Average]], "Do not know fees")</f>
        <v>Do not know fees</v>
      </c>
      <c r="V307" s="93" t="str">
        <f>DoNotChange[[#This Row],[Community]]</f>
        <v xml:space="preserve">Stony River  </v>
      </c>
      <c r="W307" s="85" t="str">
        <f>IF(DoNotChange[[#This Row],[Annual_Fees]]/DoNotChange[[#This Row],[IQ3_Average]]&gt;0,DoNotChange[[#This Row],[Annual_Fees]]/DoNotChange[[#This Row],[IQ3_Average]], "Do not know fees")</f>
        <v>Do not know fees</v>
      </c>
      <c r="X307" s="93" t="str">
        <f>DoNotChange[[#This Row],[Community]]</f>
        <v xml:space="preserve">Stony River  </v>
      </c>
      <c r="Y307" s="85" t="str">
        <f>IFERROR(AVERAGE(DoNotChange[[#This Row],[RI_IQ1]],DoNotChange[[#This Row],[RI_IQ2]],DoNotChange[[#This Row],[RI_IQ3]]),"ERROR")</f>
        <v>ERROR</v>
      </c>
      <c r="Z307" s="93" t="str">
        <f>DoNotChange[[#This Row],[Community]]</f>
        <v xml:space="preserve">Stony River  </v>
      </c>
      <c r="AA307" s="84">
        <f>IF(DoNotChange[[#This Row],[SNAP_PercentagePoints]]&gt;20%,1, IF(DoNotChange[[#This Row],[SNAP_PercentagePoints]]&lt;=10%, 3, 2))</f>
        <v>1</v>
      </c>
      <c r="AB307" s="93" t="str">
        <f>DoNotChange[[#This Row],[Community]]</f>
        <v xml:space="preserve">Stony River  </v>
      </c>
      <c r="AC307" s="84">
        <f>IF(DoNotChange[[#This Row],[Poverty_PercentagePoints]]&gt;20%,1, IF(DoNotChange[[#This Row],[Poverty_PercentagePoints]]&lt;=10%, 3, 2))</f>
        <v>2</v>
      </c>
      <c r="AD307" s="93" t="str">
        <f>DoNotChange[[#This Row],[Community]]</f>
        <v xml:space="preserve">Stony River  </v>
      </c>
      <c r="AE307" s="84">
        <f>IF(DoNotChange[[#This Row],[FTE_PercentagePoints]]&lt;=30%,1, IF(DoNotChange[[#This Row],[FTE_PercentagePoints]]&gt;50%, 3, 2))</f>
        <v>1</v>
      </c>
      <c r="AF307" s="93" t="str">
        <f>DoNotChange[[#This Row],[Community]]</f>
        <v xml:space="preserve">Stony River  </v>
      </c>
      <c r="AG307" s="86">
        <f>AVERAGE(DoNotChange[[#This Row],[SNAP_FCI]],DoNotChange[[#This Row],[Poverty_FCI]],DoNotChange[[#This Row],[FTE_FCI]])</f>
        <v>1.3333333333333333</v>
      </c>
      <c r="AH307" s="112"/>
      <c r="AI307" s="86">
        <f>IF(DoNotChange[[#This Row],[Village_FCI]]&gt;2.5, 0.24, IF(DoNotChange[[#This Row],[Village_FCI]]&lt;=1.5, 0.06, 0.15))</f>
        <v>0.06</v>
      </c>
      <c r="AJ307" s="86" t="str">
        <f>IF(DoNotChange[[#This Row],[Village_FCI]]&gt;2.5, 0.15, IF(DoNotChange[[#This Row],[Village_FCI]]&lt;=1.5, "FALSE", 0.06))</f>
        <v>FALSE</v>
      </c>
      <c r="AK307" s="115">
        <f>(1/DoNotChange[[#This Row],[IQ1_Average]]+1/DoNotChange[[#This Row],[IQ2_Average]]+1/DoNotChange[[#This Row],[IQ3_Average]])</f>
        <v>3.6639181626777989E-5</v>
      </c>
      <c r="AL30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07" s="84">
        <f>ROUND(DoNotChange[[#This Row],[MediumBurden
Threshold_Calc]],1)</f>
        <v>136.5</v>
      </c>
      <c r="AN307" s="88">
        <f>(DoNotChange[[#This Row],[3RI_Calculation
Medium]]/DoNotChange[[#This Row],[Y = 1/IQ1+1/IQ2+1/IQ3]])/12</f>
        <v>136.46593013272209</v>
      </c>
      <c r="AO307" s="88">
        <f>DoNotChange[[#This Row],[MediumBurden
Threshold_Calc]]*12</f>
        <v>1637.5911615926652</v>
      </c>
      <c r="AP307" s="137" t="e">
        <f>DoNotChange[[#This Row],[LowBurden
Annual]]/12</f>
        <v>#VALUE!</v>
      </c>
      <c r="AQ307" s="88" t="e">
        <f>(DoNotChange[[#This Row],[3RI_Calculation
Low]]/DoNotChange[[#This Row],[Y = 1/IQ1+1/IQ2+1/IQ3]])</f>
        <v>#VALUE!</v>
      </c>
      <c r="AR307" s="95"/>
      <c r="AS307" s="93" t="str">
        <f>Table1422[[#This Row],[Community]]</f>
        <v xml:space="preserve">Stony River  </v>
      </c>
      <c r="AT307" s="87">
        <f>Table1422[[#This Row],[IQ1_Average]]</f>
        <v>65850</v>
      </c>
      <c r="AU307" s="93" t="str">
        <f>DoNotChange[[#This Row],[Community]]</f>
        <v xml:space="preserve">Stony River  </v>
      </c>
      <c r="AV307" s="96">
        <f>Table1422[[#This Row],[IQ2_Average]]</f>
        <v>81366.600000000006</v>
      </c>
      <c r="AW307" s="93" t="str">
        <f>DoNotChange[[#This Row],[Community]]</f>
        <v xml:space="preserve">Stony River  </v>
      </c>
      <c r="AX307" s="97">
        <f>Table1422[[#This Row],[IQ3_Average]]</f>
        <v>109133.4</v>
      </c>
      <c r="AY307" s="93" t="str">
        <f>DoNotChange[[#This Row],[Community]]</f>
        <v xml:space="preserve">Stony River  </v>
      </c>
      <c r="AZ307" s="89">
        <f>Table1422[[#This Row],[SNAP_Average 
(Percentage Points)]]/100</f>
        <v>0.34660000000000002</v>
      </c>
      <c r="BA307" s="98" t="str">
        <f>DoNotChange[[#This Row],[Community]]</f>
        <v xml:space="preserve">Stony River  </v>
      </c>
      <c r="BB307" s="89">
        <f>Table1422[[#This Row],[Poverty_Average
(Percentage Points)]]/100</f>
        <v>0.12</v>
      </c>
      <c r="BC307" s="98" t="str">
        <f>DoNotChange[[#This Row],[Community]]</f>
        <v xml:space="preserve">Stony River  </v>
      </c>
      <c r="BD307" s="89">
        <f>Table1422[[#This Row],[Full Time Employment_Average
(Percentage Points)]]/100</f>
        <v>0.16939999999999997</v>
      </c>
    </row>
    <row r="308" spans="1:56" s="99" customFormat="1" x14ac:dyDescent="0.25">
      <c r="A308" s="93" t="str">
        <f>DoNotChange[[#This Row],[Community]]</f>
        <v xml:space="preserve">Sunrise  </v>
      </c>
      <c r="B30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8" s="93" t="str">
        <f>DoNotChange[[#This Row],[Community]]</f>
        <v xml:space="preserve">Sunrise  </v>
      </c>
      <c r="D308" s="109" t="str">
        <f>IFERROR(DoNotChange[[#This Row],[Medium Burden Threshold]],"Cannot Calculate")</f>
        <v>Cannot Calculate</v>
      </c>
      <c r="E308" s="118" t="str">
        <f>DoNotChange[[#This Row],[Community]]</f>
        <v xml:space="preserve">Sunrise  </v>
      </c>
      <c r="F308" s="109" t="str">
        <f>IFERROR(DoNotChange[[#This Row],[MediumBurden
Annual]], "Cannot Calculate")</f>
        <v>Cannot Calculate</v>
      </c>
      <c r="G308" s="93" t="str">
        <f>DoNotChange[[#This Row],[Community]]</f>
        <v xml:space="preserve">Sunrise  </v>
      </c>
      <c r="H308" s="140" t="str">
        <f>IFERROR(DoNotChange[[#This Row],[LowBurden
Threshold]],"Any fee will be at least a medium burden")</f>
        <v>Any fee will be at least a medium burden</v>
      </c>
      <c r="I308" s="118" t="str">
        <f>DoNotChange[[#This Row],[Community]]</f>
        <v xml:space="preserve">Sunrise  </v>
      </c>
      <c r="J308" s="109" t="str">
        <f>IFERROR(DoNotChange[[#This Row],[LowBurden
Annual]], "Any fee will be at least a medium burden")</f>
        <v>Any fee will be at least a medium burden</v>
      </c>
      <c r="K308" s="93" t="str">
        <f>DoNotChange[[#This Row],[Community]]</f>
        <v xml:space="preserve">Sunrise  </v>
      </c>
      <c r="L308" s="102">
        <f>Table1422[[#This Row],[Monthly Fees]]</f>
        <v>0</v>
      </c>
      <c r="M308" s="93" t="str">
        <f>DoNotChange[[#This Row],[Community]]</f>
        <v xml:space="preserve">Sunrise  </v>
      </c>
      <c r="N308" s="102">
        <f>DoNotChange[[#This Row],[Monthly_Fees]]*12</f>
        <v>0</v>
      </c>
      <c r="O308" s="93" t="str">
        <f>DoNotChange[[#This Row],[Community]]</f>
        <v xml:space="preserve">Sunrise  </v>
      </c>
      <c r="P308" s="94" t="str">
        <f>Table1422[[#This Row],[Notes]]</f>
        <v>The water and sewer charges are unknown</v>
      </c>
      <c r="Q308" s="95"/>
      <c r="R308" s="93" t="str">
        <f>DoNotChange[[#This Row],[Community]]</f>
        <v xml:space="preserve">Sunrise  </v>
      </c>
      <c r="S308" s="85" t="e">
        <f>IF(DoNotChange[[#This Row],[Annual_Fees]]/DoNotChange[[#This Row],[IQ1_Average]]&gt;0, DoNotChange[[#This Row],[Annual_Fees]]/DoNotChange[[#This Row],[IQ1_Average]], "Do not know fees")</f>
        <v>#DIV/0!</v>
      </c>
      <c r="T308" s="93" t="str">
        <f>DoNotChange[[#This Row],[Community]]</f>
        <v xml:space="preserve">Sunrise  </v>
      </c>
      <c r="U308" s="85" t="e">
        <f>IF(DoNotChange[[#This Row],[Annual_Fees]]/DoNotChange[[#This Row],[IQ2_Average]]&gt;0, DoNotChange[[#This Row],[Annual_Fees]]/DoNotChange[[#This Row],[IQ2_Average]], "Do not know fees")</f>
        <v>#DIV/0!</v>
      </c>
      <c r="V308" s="93" t="str">
        <f>DoNotChange[[#This Row],[Community]]</f>
        <v xml:space="preserve">Sunrise  </v>
      </c>
      <c r="W308" s="85" t="e">
        <f>IF(DoNotChange[[#This Row],[Annual_Fees]]/DoNotChange[[#This Row],[IQ3_Average]]&gt;0,DoNotChange[[#This Row],[Annual_Fees]]/DoNotChange[[#This Row],[IQ3_Average]], "Do not know fees")</f>
        <v>#DIV/0!</v>
      </c>
      <c r="X308" s="93" t="str">
        <f>DoNotChange[[#This Row],[Community]]</f>
        <v xml:space="preserve">Sunrise  </v>
      </c>
      <c r="Y308" s="85" t="str">
        <f>IFERROR(AVERAGE(DoNotChange[[#This Row],[RI_IQ1]],DoNotChange[[#This Row],[RI_IQ2]],DoNotChange[[#This Row],[RI_IQ3]]),"ERROR")</f>
        <v>ERROR</v>
      </c>
      <c r="Z308" s="93" t="str">
        <f>DoNotChange[[#This Row],[Community]]</f>
        <v xml:space="preserve">Sunrise  </v>
      </c>
      <c r="AA308" s="84">
        <f>IF(DoNotChange[[#This Row],[SNAP_PercentagePoints]]&gt;20%,1, IF(DoNotChange[[#This Row],[SNAP_PercentagePoints]]&lt;=10%, 3, 2))</f>
        <v>3</v>
      </c>
      <c r="AB308" s="93" t="str">
        <f>DoNotChange[[#This Row],[Community]]</f>
        <v xml:space="preserve">Sunrise  </v>
      </c>
      <c r="AC308" s="84">
        <f>IF(DoNotChange[[#This Row],[Poverty_PercentagePoints]]&gt;20%,1, IF(DoNotChange[[#This Row],[Poverty_PercentagePoints]]&lt;=10%, 3, 2))</f>
        <v>3</v>
      </c>
      <c r="AD308" s="93" t="str">
        <f>DoNotChange[[#This Row],[Community]]</f>
        <v xml:space="preserve">Sunrise  </v>
      </c>
      <c r="AE308" s="84">
        <f>IF(DoNotChange[[#This Row],[FTE_PercentagePoints]]&lt;=30%,1, IF(DoNotChange[[#This Row],[FTE_PercentagePoints]]&gt;50%, 3, 2))</f>
        <v>3</v>
      </c>
      <c r="AF308" s="93" t="str">
        <f>DoNotChange[[#This Row],[Community]]</f>
        <v xml:space="preserve">Sunrise  </v>
      </c>
      <c r="AG308" s="86">
        <f>AVERAGE(DoNotChange[[#This Row],[SNAP_FCI]],DoNotChange[[#This Row],[Poverty_FCI]],DoNotChange[[#This Row],[FTE_FCI]])</f>
        <v>3</v>
      </c>
      <c r="AH308" s="112"/>
      <c r="AI308" s="86">
        <f>IF(DoNotChange[[#This Row],[Village_FCI]]&gt;2.5, 0.24, IF(DoNotChange[[#This Row],[Village_FCI]]&lt;=1.5, 0.06, 0.15))</f>
        <v>0.24</v>
      </c>
      <c r="AJ308" s="86">
        <f>IF(DoNotChange[[#This Row],[Village_FCI]]&gt;2.5, 0.15, IF(DoNotChange[[#This Row],[Village_FCI]]&lt;=1.5, "FALSE", 0.06))</f>
        <v>0.15</v>
      </c>
      <c r="AK308" s="115" t="e">
        <f>(1/DoNotChange[[#This Row],[IQ1_Average]]+1/DoNotChange[[#This Row],[IQ2_Average]]+1/DoNotChange[[#This Row],[IQ3_Average]])</f>
        <v>#DIV/0!</v>
      </c>
      <c r="AL30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08" s="84" t="e">
        <f>ROUND(DoNotChange[[#This Row],[MediumBurden
Threshold_Calc]],1)</f>
        <v>#DIV/0!</v>
      </c>
      <c r="AN308" s="88" t="e">
        <f>(DoNotChange[[#This Row],[3RI_Calculation
Medium]]/DoNotChange[[#This Row],[Y = 1/IQ1+1/IQ2+1/IQ3]])/12</f>
        <v>#DIV/0!</v>
      </c>
      <c r="AO308" s="88" t="e">
        <f>DoNotChange[[#This Row],[MediumBurden
Threshold_Calc]]*12</f>
        <v>#DIV/0!</v>
      </c>
      <c r="AP308" s="137" t="e">
        <f>DoNotChange[[#This Row],[LowBurden
Annual]]/12</f>
        <v>#DIV/0!</v>
      </c>
      <c r="AQ308" s="88" t="e">
        <f>(DoNotChange[[#This Row],[3RI_Calculation
Low]]/DoNotChange[[#This Row],[Y = 1/IQ1+1/IQ2+1/IQ3]])</f>
        <v>#DIV/0!</v>
      </c>
      <c r="AR308" s="95"/>
      <c r="AS308" s="93" t="str">
        <f>Table1422[[#This Row],[Community]]</f>
        <v xml:space="preserve">Sunrise  </v>
      </c>
      <c r="AT308" s="87" t="e">
        <f>Table1422[[#This Row],[IQ1_Average]]</f>
        <v>#DIV/0!</v>
      </c>
      <c r="AU308" s="93" t="str">
        <f>DoNotChange[[#This Row],[Community]]</f>
        <v xml:space="preserve">Sunrise  </v>
      </c>
      <c r="AV308" s="96" t="e">
        <f>Table1422[[#This Row],[IQ2_Average]]</f>
        <v>#DIV/0!</v>
      </c>
      <c r="AW308" s="93" t="str">
        <f>DoNotChange[[#This Row],[Community]]</f>
        <v xml:space="preserve">Sunrise  </v>
      </c>
      <c r="AX308" s="97" t="e">
        <f>Table1422[[#This Row],[IQ3_Average]]</f>
        <v>#DIV/0!</v>
      </c>
      <c r="AY308" s="93" t="str">
        <f>DoNotChange[[#This Row],[Community]]</f>
        <v xml:space="preserve">Sunrise  </v>
      </c>
      <c r="AZ308" s="89">
        <f>Table1422[[#This Row],[SNAP_Average 
(Percentage Points)]]/100</f>
        <v>0</v>
      </c>
      <c r="BA308" s="98" t="str">
        <f>DoNotChange[[#This Row],[Community]]</f>
        <v xml:space="preserve">Sunrise  </v>
      </c>
      <c r="BB308" s="89">
        <f>Table1422[[#This Row],[Poverty_Average
(Percentage Points)]]/100</f>
        <v>0</v>
      </c>
      <c r="BC308" s="98" t="str">
        <f>DoNotChange[[#This Row],[Community]]</f>
        <v xml:space="preserve">Sunrise  </v>
      </c>
      <c r="BD308" s="89">
        <f>Table1422[[#This Row],[Full Time Employment_Average
(Percentage Points)]]/100</f>
        <v>1</v>
      </c>
    </row>
    <row r="309" spans="1:56" s="99" customFormat="1" x14ac:dyDescent="0.25">
      <c r="A309" s="93" t="str">
        <f>DoNotChange[[#This Row],[Community]]</f>
        <v xml:space="preserve">Susitna  </v>
      </c>
      <c r="B30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09" s="93" t="str">
        <f>DoNotChange[[#This Row],[Community]]</f>
        <v xml:space="preserve">Susitna  </v>
      </c>
      <c r="D309" s="109" t="str">
        <f>IFERROR(DoNotChange[[#This Row],[Medium Burden Threshold]],"Cannot Calculate")</f>
        <v>Cannot Calculate</v>
      </c>
      <c r="E309" s="118" t="str">
        <f>DoNotChange[[#This Row],[Community]]</f>
        <v xml:space="preserve">Susitna  </v>
      </c>
      <c r="F309" s="109" t="str">
        <f>IFERROR(DoNotChange[[#This Row],[MediumBurden
Annual]], "Cannot Calculate")</f>
        <v>Cannot Calculate</v>
      </c>
      <c r="G309" s="93" t="str">
        <f>DoNotChange[[#This Row],[Community]]</f>
        <v xml:space="preserve">Susitna  </v>
      </c>
      <c r="H309" s="140" t="str">
        <f>IFERROR(DoNotChange[[#This Row],[LowBurden
Threshold]],"Any fee will be at least a medium burden")</f>
        <v>Any fee will be at least a medium burden</v>
      </c>
      <c r="I309" s="118" t="str">
        <f>DoNotChange[[#This Row],[Community]]</f>
        <v xml:space="preserve">Susitna  </v>
      </c>
      <c r="J309" s="109" t="str">
        <f>IFERROR(DoNotChange[[#This Row],[LowBurden
Annual]], "Any fee will be at least a medium burden")</f>
        <v>Any fee will be at least a medium burden</v>
      </c>
      <c r="K309" s="93" t="str">
        <f>DoNotChange[[#This Row],[Community]]</f>
        <v xml:space="preserve">Susitna  </v>
      </c>
      <c r="L309" s="102">
        <f>Table1422[[#This Row],[Monthly Fees]]</f>
        <v>0</v>
      </c>
      <c r="M309" s="93" t="str">
        <f>DoNotChange[[#This Row],[Community]]</f>
        <v xml:space="preserve">Susitna  </v>
      </c>
      <c r="N309" s="102">
        <f>DoNotChange[[#This Row],[Monthly_Fees]]*12</f>
        <v>0</v>
      </c>
      <c r="O309" s="93" t="str">
        <f>DoNotChange[[#This Row],[Community]]</f>
        <v xml:space="preserve">Susitna  </v>
      </c>
      <c r="P309" s="94" t="str">
        <f>Table1422[[#This Row],[Notes]]</f>
        <v>The water and sewer charges are unknown</v>
      </c>
      <c r="Q309" s="95"/>
      <c r="R309" s="93" t="str">
        <f>DoNotChange[[#This Row],[Community]]</f>
        <v xml:space="preserve">Susitna  </v>
      </c>
      <c r="S309" s="85" t="e">
        <f>IF(DoNotChange[[#This Row],[Annual_Fees]]/DoNotChange[[#This Row],[IQ1_Average]]&gt;0, DoNotChange[[#This Row],[Annual_Fees]]/DoNotChange[[#This Row],[IQ1_Average]], "Do not know fees")</f>
        <v>#DIV/0!</v>
      </c>
      <c r="T309" s="93" t="str">
        <f>DoNotChange[[#This Row],[Community]]</f>
        <v xml:space="preserve">Susitna  </v>
      </c>
      <c r="U309" s="85" t="e">
        <f>IF(DoNotChange[[#This Row],[Annual_Fees]]/DoNotChange[[#This Row],[IQ2_Average]]&gt;0, DoNotChange[[#This Row],[Annual_Fees]]/DoNotChange[[#This Row],[IQ2_Average]], "Do not know fees")</f>
        <v>#DIV/0!</v>
      </c>
      <c r="V309" s="93" t="str">
        <f>DoNotChange[[#This Row],[Community]]</f>
        <v xml:space="preserve">Susitna  </v>
      </c>
      <c r="W309" s="85" t="e">
        <f>IF(DoNotChange[[#This Row],[Annual_Fees]]/DoNotChange[[#This Row],[IQ3_Average]]&gt;0,DoNotChange[[#This Row],[Annual_Fees]]/DoNotChange[[#This Row],[IQ3_Average]], "Do not know fees")</f>
        <v>#DIV/0!</v>
      </c>
      <c r="X309" s="93" t="str">
        <f>DoNotChange[[#This Row],[Community]]</f>
        <v xml:space="preserve">Susitna  </v>
      </c>
      <c r="Y309" s="85" t="str">
        <f>IFERROR(AVERAGE(DoNotChange[[#This Row],[RI_IQ1]],DoNotChange[[#This Row],[RI_IQ2]],DoNotChange[[#This Row],[RI_IQ3]]),"ERROR")</f>
        <v>ERROR</v>
      </c>
      <c r="Z309" s="93" t="str">
        <f>DoNotChange[[#This Row],[Community]]</f>
        <v xml:space="preserve">Susitna  </v>
      </c>
      <c r="AA309" s="84">
        <f>IF(DoNotChange[[#This Row],[SNAP_PercentagePoints]]&gt;20%,1, IF(DoNotChange[[#This Row],[SNAP_PercentagePoints]]&lt;=10%, 3, 2))</f>
        <v>3</v>
      </c>
      <c r="AB309" s="93" t="str">
        <f>DoNotChange[[#This Row],[Community]]</f>
        <v xml:space="preserve">Susitna  </v>
      </c>
      <c r="AC309" s="84" t="e">
        <f>IF(DoNotChange[[#This Row],[Poverty_PercentagePoints]]&gt;20%,1, IF(DoNotChange[[#This Row],[Poverty_PercentagePoints]]&lt;=10%, 3, 2))</f>
        <v>#DIV/0!</v>
      </c>
      <c r="AD309" s="93" t="str">
        <f>DoNotChange[[#This Row],[Community]]</f>
        <v xml:space="preserve">Susitna  </v>
      </c>
      <c r="AE309" s="84">
        <f>IF(DoNotChange[[#This Row],[FTE_PercentagePoints]]&lt;=30%,1, IF(DoNotChange[[#This Row],[FTE_PercentagePoints]]&gt;50%, 3, 2))</f>
        <v>1</v>
      </c>
      <c r="AF309" s="93" t="str">
        <f>DoNotChange[[#This Row],[Community]]</f>
        <v xml:space="preserve">Susitna  </v>
      </c>
      <c r="AG309" s="86" t="e">
        <f>AVERAGE(DoNotChange[[#This Row],[SNAP_FCI]],DoNotChange[[#This Row],[Poverty_FCI]],DoNotChange[[#This Row],[FTE_FCI]])</f>
        <v>#DIV/0!</v>
      </c>
      <c r="AH309" s="112"/>
      <c r="AI309" s="86" t="e">
        <f>IF(DoNotChange[[#This Row],[Village_FCI]]&gt;2.5, 0.24, IF(DoNotChange[[#This Row],[Village_FCI]]&lt;=1.5, 0.06, 0.15))</f>
        <v>#DIV/0!</v>
      </c>
      <c r="AJ309" s="86" t="e">
        <f>IF(DoNotChange[[#This Row],[Village_FCI]]&gt;2.5, 0.15, IF(DoNotChange[[#This Row],[Village_FCI]]&lt;=1.5, "FALSE", 0.06))</f>
        <v>#DIV/0!</v>
      </c>
      <c r="AK309" s="115" t="e">
        <f>(1/DoNotChange[[#This Row],[IQ1_Average]]+1/DoNotChange[[#This Row],[IQ2_Average]]+1/DoNotChange[[#This Row],[IQ3_Average]])</f>
        <v>#DIV/0!</v>
      </c>
      <c r="AL309"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309" s="84" t="e">
        <f>ROUND(DoNotChange[[#This Row],[MediumBurden
Threshold_Calc]],1)</f>
        <v>#DIV/0!</v>
      </c>
      <c r="AN309" s="88" t="e">
        <f>(DoNotChange[[#This Row],[3RI_Calculation
Medium]]/DoNotChange[[#This Row],[Y = 1/IQ1+1/IQ2+1/IQ3]])/12</f>
        <v>#DIV/0!</v>
      </c>
      <c r="AO309" s="88" t="e">
        <f>DoNotChange[[#This Row],[MediumBurden
Threshold_Calc]]*12</f>
        <v>#DIV/0!</v>
      </c>
      <c r="AP309" s="137" t="e">
        <f>DoNotChange[[#This Row],[LowBurden
Annual]]/12</f>
        <v>#DIV/0!</v>
      </c>
      <c r="AQ309" s="88" t="e">
        <f>(DoNotChange[[#This Row],[3RI_Calculation
Low]]/DoNotChange[[#This Row],[Y = 1/IQ1+1/IQ2+1/IQ3]])</f>
        <v>#DIV/0!</v>
      </c>
      <c r="AR309" s="95"/>
      <c r="AS309" s="93" t="str">
        <f>Table1422[[#This Row],[Community]]</f>
        <v xml:space="preserve">Susitna  </v>
      </c>
      <c r="AT309" s="87" t="e">
        <f>Table1422[[#This Row],[IQ1_Average]]</f>
        <v>#DIV/0!</v>
      </c>
      <c r="AU309" s="93" t="str">
        <f>DoNotChange[[#This Row],[Community]]</f>
        <v xml:space="preserve">Susitna  </v>
      </c>
      <c r="AV309" s="96" t="e">
        <f>Table1422[[#This Row],[IQ2_Average]]</f>
        <v>#DIV/0!</v>
      </c>
      <c r="AW309" s="93" t="str">
        <f>DoNotChange[[#This Row],[Community]]</f>
        <v xml:space="preserve">Susitna  </v>
      </c>
      <c r="AX309" s="97" t="e">
        <f>Table1422[[#This Row],[IQ3_Average]]</f>
        <v>#DIV/0!</v>
      </c>
      <c r="AY309" s="93" t="str">
        <f>DoNotChange[[#This Row],[Community]]</f>
        <v xml:space="preserve">Susitna  </v>
      </c>
      <c r="AZ309" s="89">
        <f>Table1422[[#This Row],[SNAP_Average 
(Percentage Points)]]/100</f>
        <v>0</v>
      </c>
      <c r="BA309" s="98" t="str">
        <f>DoNotChange[[#This Row],[Community]]</f>
        <v xml:space="preserve">Susitna  </v>
      </c>
      <c r="BB309" s="89" t="e">
        <f>Table1422[[#This Row],[Poverty_Average
(Percentage Points)]]/100</f>
        <v>#DIV/0!</v>
      </c>
      <c r="BC309" s="98" t="str">
        <f>DoNotChange[[#This Row],[Community]]</f>
        <v xml:space="preserve">Susitna  </v>
      </c>
      <c r="BD309" s="89">
        <f>Table1422[[#This Row],[Full Time Employment_Average
(Percentage Points)]]/100</f>
        <v>0</v>
      </c>
    </row>
    <row r="310" spans="1:56" s="99" customFormat="1" x14ac:dyDescent="0.25">
      <c r="A310" s="93" t="str">
        <f>DoNotChange[[#This Row],[Community]]</f>
        <v xml:space="preserve">Susitna North  </v>
      </c>
      <c r="B31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0" s="93" t="str">
        <f>DoNotChange[[#This Row],[Community]]</f>
        <v xml:space="preserve">Susitna North  </v>
      </c>
      <c r="D310" s="109">
        <f>IFERROR(DoNotChange[[#This Row],[Medium Burden Threshold]],"Cannot Calculate")</f>
        <v>144.9</v>
      </c>
      <c r="E310" s="118" t="str">
        <f>DoNotChange[[#This Row],[Community]]</f>
        <v xml:space="preserve">Susitna North  </v>
      </c>
      <c r="F310" s="109">
        <f>IFERROR(DoNotChange[[#This Row],[MediumBurden
Annual]], "Cannot Calculate")</f>
        <v>1738.5471304935209</v>
      </c>
      <c r="G310" s="93" t="str">
        <f>DoNotChange[[#This Row],[Community]]</f>
        <v xml:space="preserve">Susitna North  </v>
      </c>
      <c r="H310" s="140">
        <f>IFERROR(DoNotChange[[#This Row],[LowBurden
Threshold]],"Any fee will be at least a medium burden")</f>
        <v>57.951571016450693</v>
      </c>
      <c r="I310" s="118" t="str">
        <f>DoNotChange[[#This Row],[Community]]</f>
        <v xml:space="preserve">Susitna North  </v>
      </c>
      <c r="J310" s="109">
        <f>IFERROR(DoNotChange[[#This Row],[LowBurden
Annual]], "Any fee will be at least a medium burden")</f>
        <v>695.41885219740834</v>
      </c>
      <c r="K310" s="93" t="str">
        <f>DoNotChange[[#This Row],[Community]]</f>
        <v xml:space="preserve">Susitna North  </v>
      </c>
      <c r="L310" s="102">
        <f>Table1422[[#This Row],[Monthly Fees]]</f>
        <v>0</v>
      </c>
      <c r="M310" s="93" t="str">
        <f>DoNotChange[[#This Row],[Community]]</f>
        <v xml:space="preserve">Susitna North  </v>
      </c>
      <c r="N310" s="102">
        <f>DoNotChange[[#This Row],[Monthly_Fees]]*12</f>
        <v>0</v>
      </c>
      <c r="O310" s="93" t="str">
        <f>DoNotChange[[#This Row],[Community]]</f>
        <v xml:space="preserve">Susitna North  </v>
      </c>
      <c r="P310" s="94" t="str">
        <f>Table1422[[#This Row],[Notes]]</f>
        <v>The water and sewer charges are unknown</v>
      </c>
      <c r="Q310" s="95"/>
      <c r="R310" s="93" t="str">
        <f>DoNotChange[[#This Row],[Community]]</f>
        <v xml:space="preserve">Susitna North  </v>
      </c>
      <c r="S310" s="85" t="str">
        <f>IF(DoNotChange[[#This Row],[Annual_Fees]]/DoNotChange[[#This Row],[IQ1_Average]]&gt;0, DoNotChange[[#This Row],[Annual_Fees]]/DoNotChange[[#This Row],[IQ1_Average]], "Do not know fees")</f>
        <v>Do not know fees</v>
      </c>
      <c r="T310" s="93" t="str">
        <f>DoNotChange[[#This Row],[Community]]</f>
        <v xml:space="preserve">Susitna North  </v>
      </c>
      <c r="U310" s="85" t="str">
        <f>IF(DoNotChange[[#This Row],[Annual_Fees]]/DoNotChange[[#This Row],[IQ2_Average]]&gt;0, DoNotChange[[#This Row],[Annual_Fees]]/DoNotChange[[#This Row],[IQ2_Average]], "Do not know fees")</f>
        <v>Do not know fees</v>
      </c>
      <c r="V310" s="93" t="str">
        <f>DoNotChange[[#This Row],[Community]]</f>
        <v xml:space="preserve">Susitna North  </v>
      </c>
      <c r="W310" s="85" t="str">
        <f>IF(DoNotChange[[#This Row],[Annual_Fees]]/DoNotChange[[#This Row],[IQ3_Average]]&gt;0,DoNotChange[[#This Row],[Annual_Fees]]/DoNotChange[[#This Row],[IQ3_Average]], "Do not know fees")</f>
        <v>Do not know fees</v>
      </c>
      <c r="X310" s="93" t="str">
        <f>DoNotChange[[#This Row],[Community]]</f>
        <v xml:space="preserve">Susitna North  </v>
      </c>
      <c r="Y310" s="85" t="str">
        <f>IFERROR(AVERAGE(DoNotChange[[#This Row],[RI_IQ1]],DoNotChange[[#This Row],[RI_IQ2]],DoNotChange[[#This Row],[RI_IQ3]]),"ERROR")</f>
        <v>ERROR</v>
      </c>
      <c r="Z310" s="93" t="str">
        <f>DoNotChange[[#This Row],[Community]]</f>
        <v xml:space="preserve">Susitna North  </v>
      </c>
      <c r="AA310" s="84">
        <f>IF(DoNotChange[[#This Row],[SNAP_PercentagePoints]]&gt;20%,1, IF(DoNotChange[[#This Row],[SNAP_PercentagePoints]]&lt;=10%, 3, 2))</f>
        <v>2</v>
      </c>
      <c r="AB310" s="93" t="str">
        <f>DoNotChange[[#This Row],[Community]]</f>
        <v xml:space="preserve">Susitna North  </v>
      </c>
      <c r="AC310" s="84">
        <f>IF(DoNotChange[[#This Row],[Poverty_PercentagePoints]]&gt;20%,1, IF(DoNotChange[[#This Row],[Poverty_PercentagePoints]]&lt;=10%, 3, 2))</f>
        <v>1</v>
      </c>
      <c r="AD310" s="93" t="str">
        <f>DoNotChange[[#This Row],[Community]]</f>
        <v xml:space="preserve">Susitna North  </v>
      </c>
      <c r="AE310" s="84">
        <f>IF(DoNotChange[[#This Row],[FTE_PercentagePoints]]&lt;=30%,1, IF(DoNotChange[[#This Row],[FTE_PercentagePoints]]&gt;50%, 3, 2))</f>
        <v>2</v>
      </c>
      <c r="AF310" s="93" t="str">
        <f>DoNotChange[[#This Row],[Community]]</f>
        <v xml:space="preserve">Susitna North  </v>
      </c>
      <c r="AG310" s="86">
        <f>AVERAGE(DoNotChange[[#This Row],[SNAP_FCI]],DoNotChange[[#This Row],[Poverty_FCI]],DoNotChange[[#This Row],[FTE_FCI]])</f>
        <v>1.6666666666666667</v>
      </c>
      <c r="AH310" s="112"/>
      <c r="AI310" s="86">
        <f>IF(DoNotChange[[#This Row],[Village_FCI]]&gt;2.5, 0.24, IF(DoNotChange[[#This Row],[Village_FCI]]&lt;=1.5, 0.06, 0.15))</f>
        <v>0.15</v>
      </c>
      <c r="AJ310" s="86">
        <f>IF(DoNotChange[[#This Row],[Village_FCI]]&gt;2.5, 0.15, IF(DoNotChange[[#This Row],[Village_FCI]]&lt;=1.5, "FALSE", 0.06))</f>
        <v>0.06</v>
      </c>
      <c r="AK310" s="115">
        <f>(1/DoNotChange[[#This Row],[IQ1_Average]]+1/DoNotChange[[#This Row],[IQ2_Average]]+1/DoNotChange[[#This Row],[IQ3_Average]])</f>
        <v>8.6278937952875365E-5</v>
      </c>
      <c r="AL31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0" s="84">
        <f>ROUND(DoNotChange[[#This Row],[MediumBurden
Threshold_Calc]],1)</f>
        <v>144.9</v>
      </c>
      <c r="AN310" s="88">
        <f>(DoNotChange[[#This Row],[3RI_Calculation
Medium]]/DoNotChange[[#This Row],[Y = 1/IQ1+1/IQ2+1/IQ3]])/12</f>
        <v>144.87892754112673</v>
      </c>
      <c r="AO310" s="88">
        <f>DoNotChange[[#This Row],[MediumBurden
Threshold_Calc]]*12</f>
        <v>1738.5471304935209</v>
      </c>
      <c r="AP310" s="137">
        <f>DoNotChange[[#This Row],[LowBurden
Annual]]/12</f>
        <v>57.951571016450693</v>
      </c>
      <c r="AQ310" s="88">
        <f>(DoNotChange[[#This Row],[3RI_Calculation
Low]]/DoNotChange[[#This Row],[Y = 1/IQ1+1/IQ2+1/IQ3]])</f>
        <v>695.41885219740834</v>
      </c>
      <c r="AR310" s="95"/>
      <c r="AS310" s="93" t="str">
        <f>Table1422[[#This Row],[Community]]</f>
        <v xml:space="preserve">Susitna North  </v>
      </c>
      <c r="AT310" s="87">
        <f>Table1422[[#This Row],[IQ1_Average]]</f>
        <v>25826.6</v>
      </c>
      <c r="AU310" s="93" t="str">
        <f>DoNotChange[[#This Row],[Community]]</f>
        <v xml:space="preserve">Susitna North  </v>
      </c>
      <c r="AV310" s="96">
        <f>Table1422[[#This Row],[IQ2_Average]]</f>
        <v>33594</v>
      </c>
      <c r="AW310" s="93" t="str">
        <f>DoNotChange[[#This Row],[Community]]</f>
        <v xml:space="preserve">Susitna North  </v>
      </c>
      <c r="AX310" s="97">
        <f>Table1422[[#This Row],[IQ3_Average]]</f>
        <v>56205.2</v>
      </c>
      <c r="AY310" s="93" t="str">
        <f>DoNotChange[[#This Row],[Community]]</f>
        <v xml:space="preserve">Susitna North  </v>
      </c>
      <c r="AZ310" s="89">
        <f>Table1422[[#This Row],[SNAP_Average 
(Percentage Points)]]/100</f>
        <v>0.13540000000000002</v>
      </c>
      <c r="BA310" s="98" t="str">
        <f>DoNotChange[[#This Row],[Community]]</f>
        <v xml:space="preserve">Susitna North  </v>
      </c>
      <c r="BB310" s="89">
        <f>Table1422[[#This Row],[Poverty_Average
(Percentage Points)]]/100</f>
        <v>0.33260000000000006</v>
      </c>
      <c r="BC310" s="98" t="str">
        <f>DoNotChange[[#This Row],[Community]]</f>
        <v xml:space="preserve">Susitna North  </v>
      </c>
      <c r="BD310" s="89">
        <f>Table1422[[#This Row],[Full Time Employment_Average
(Percentage Points)]]/100</f>
        <v>0.39460000000000001</v>
      </c>
    </row>
    <row r="311" spans="1:56" s="99" customFormat="1" x14ac:dyDescent="0.25">
      <c r="A311" s="93" t="str">
        <f>DoNotChange[[#This Row],[Community]]</f>
        <v xml:space="preserve">Sutton-Alpine  </v>
      </c>
      <c r="B31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1" s="93" t="str">
        <f>DoNotChange[[#This Row],[Community]]</f>
        <v xml:space="preserve">Sutton-Alpine  </v>
      </c>
      <c r="D311" s="109">
        <f>IFERROR(DoNotChange[[#This Row],[Medium Burden Threshold]],"Cannot Calculate")</f>
        <v>329.9</v>
      </c>
      <c r="E311" s="118" t="str">
        <f>DoNotChange[[#This Row],[Community]]</f>
        <v xml:space="preserve">Sutton-Alpine  </v>
      </c>
      <c r="F311" s="109">
        <f>IFERROR(DoNotChange[[#This Row],[MediumBurden
Annual]], "Cannot Calculate")</f>
        <v>3958.5865400227394</v>
      </c>
      <c r="G311" s="93" t="str">
        <f>DoNotChange[[#This Row],[Community]]</f>
        <v xml:space="preserve">Sutton-Alpine  </v>
      </c>
      <c r="H311" s="140">
        <f>IFERROR(DoNotChange[[#This Row],[LowBurden
Threshold]],"Any fee will be at least a medium burden")</f>
        <v>206.17638229285103</v>
      </c>
      <c r="I311" s="118" t="str">
        <f>DoNotChange[[#This Row],[Community]]</f>
        <v xml:space="preserve">Sutton-Alpine  </v>
      </c>
      <c r="J311" s="109">
        <f>IFERROR(DoNotChange[[#This Row],[LowBurden
Annual]], "Any fee will be at least a medium burden")</f>
        <v>2474.1165875142124</v>
      </c>
      <c r="K311" s="93" t="str">
        <f>DoNotChange[[#This Row],[Community]]</f>
        <v xml:space="preserve">Sutton-Alpine  </v>
      </c>
      <c r="L311" s="102">
        <f>Table1422[[#This Row],[Monthly Fees]]</f>
        <v>0</v>
      </c>
      <c r="M311" s="93" t="str">
        <f>DoNotChange[[#This Row],[Community]]</f>
        <v xml:space="preserve">Sutton-Alpine  </v>
      </c>
      <c r="N311" s="102">
        <f>DoNotChange[[#This Row],[Monthly_Fees]]*12</f>
        <v>0</v>
      </c>
      <c r="O311" s="93" t="str">
        <f>DoNotChange[[#This Row],[Community]]</f>
        <v xml:space="preserve">Sutton-Alpine  </v>
      </c>
      <c r="P311" s="94" t="str">
        <f>Table1422[[#This Row],[Notes]]</f>
        <v>The water and sewer charges are unknown</v>
      </c>
      <c r="Q311" s="95"/>
      <c r="R311" s="93" t="str">
        <f>DoNotChange[[#This Row],[Community]]</f>
        <v xml:space="preserve">Sutton-Alpine  </v>
      </c>
      <c r="S311" s="85" t="str">
        <f>IF(DoNotChange[[#This Row],[Annual_Fees]]/DoNotChange[[#This Row],[IQ1_Average]]&gt;0, DoNotChange[[#This Row],[Annual_Fees]]/DoNotChange[[#This Row],[IQ1_Average]], "Do not know fees")</f>
        <v>Do not know fees</v>
      </c>
      <c r="T311" s="93" t="str">
        <f>DoNotChange[[#This Row],[Community]]</f>
        <v xml:space="preserve">Sutton-Alpine  </v>
      </c>
      <c r="U311" s="85" t="str">
        <f>IF(DoNotChange[[#This Row],[Annual_Fees]]/DoNotChange[[#This Row],[IQ2_Average]]&gt;0, DoNotChange[[#This Row],[Annual_Fees]]/DoNotChange[[#This Row],[IQ2_Average]], "Do not know fees")</f>
        <v>Do not know fees</v>
      </c>
      <c r="V311" s="93" t="str">
        <f>DoNotChange[[#This Row],[Community]]</f>
        <v xml:space="preserve">Sutton-Alpine  </v>
      </c>
      <c r="W311" s="85" t="str">
        <f>IF(DoNotChange[[#This Row],[Annual_Fees]]/DoNotChange[[#This Row],[IQ3_Average]]&gt;0,DoNotChange[[#This Row],[Annual_Fees]]/DoNotChange[[#This Row],[IQ3_Average]], "Do not know fees")</f>
        <v>Do not know fees</v>
      </c>
      <c r="X311" s="93" t="str">
        <f>DoNotChange[[#This Row],[Community]]</f>
        <v xml:space="preserve">Sutton-Alpine  </v>
      </c>
      <c r="Y311" s="85" t="str">
        <f>IFERROR(AVERAGE(DoNotChange[[#This Row],[RI_IQ1]],DoNotChange[[#This Row],[RI_IQ2]],DoNotChange[[#This Row],[RI_IQ3]]),"ERROR")</f>
        <v>ERROR</v>
      </c>
      <c r="Z311" s="93" t="str">
        <f>DoNotChange[[#This Row],[Community]]</f>
        <v xml:space="preserve">Sutton-Alpine  </v>
      </c>
      <c r="AA311" s="84">
        <f>IF(DoNotChange[[#This Row],[SNAP_PercentagePoints]]&gt;20%,1, IF(DoNotChange[[#This Row],[SNAP_PercentagePoints]]&lt;=10%, 3, 2))</f>
        <v>3</v>
      </c>
      <c r="AB311" s="93" t="str">
        <f>DoNotChange[[#This Row],[Community]]</f>
        <v xml:space="preserve">Sutton-Alpine  </v>
      </c>
      <c r="AC311" s="84">
        <f>IF(DoNotChange[[#This Row],[Poverty_PercentagePoints]]&gt;20%,1, IF(DoNotChange[[#This Row],[Poverty_PercentagePoints]]&lt;=10%, 3, 2))</f>
        <v>3</v>
      </c>
      <c r="AD311" s="93" t="str">
        <f>DoNotChange[[#This Row],[Community]]</f>
        <v xml:space="preserve">Sutton-Alpine  </v>
      </c>
      <c r="AE311" s="84">
        <f>IF(DoNotChange[[#This Row],[FTE_PercentagePoints]]&lt;=30%,1, IF(DoNotChange[[#This Row],[FTE_PercentagePoints]]&gt;50%, 3, 2))</f>
        <v>2</v>
      </c>
      <c r="AF311" s="93" t="str">
        <f>DoNotChange[[#This Row],[Community]]</f>
        <v xml:space="preserve">Sutton-Alpine  </v>
      </c>
      <c r="AG311" s="86">
        <f>AVERAGE(DoNotChange[[#This Row],[SNAP_FCI]],DoNotChange[[#This Row],[Poverty_FCI]],DoNotChange[[#This Row],[FTE_FCI]])</f>
        <v>2.6666666666666665</v>
      </c>
      <c r="AH311" s="112"/>
      <c r="AI311" s="86">
        <f>IF(DoNotChange[[#This Row],[Village_FCI]]&gt;2.5, 0.24, IF(DoNotChange[[#This Row],[Village_FCI]]&lt;=1.5, 0.06, 0.15))</f>
        <v>0.24</v>
      </c>
      <c r="AJ311" s="86">
        <f>IF(DoNotChange[[#This Row],[Village_FCI]]&gt;2.5, 0.15, IF(DoNotChange[[#This Row],[Village_FCI]]&lt;=1.5, "FALSE", 0.06))</f>
        <v>0.15</v>
      </c>
      <c r="AK311" s="115">
        <f>(1/DoNotChange[[#This Row],[IQ1_Average]]+1/DoNotChange[[#This Row],[IQ2_Average]]+1/DoNotChange[[#This Row],[IQ3_Average]])</f>
        <v>6.0627700714260833E-5</v>
      </c>
      <c r="AL31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1" s="84">
        <f>ROUND(DoNotChange[[#This Row],[MediumBurden
Threshold_Calc]],1)</f>
        <v>329.9</v>
      </c>
      <c r="AN311" s="88">
        <f>(DoNotChange[[#This Row],[3RI_Calculation
Medium]]/DoNotChange[[#This Row],[Y = 1/IQ1+1/IQ2+1/IQ3]])/12</f>
        <v>329.88221166856164</v>
      </c>
      <c r="AO311" s="88">
        <f>DoNotChange[[#This Row],[MediumBurden
Threshold_Calc]]*12</f>
        <v>3958.5865400227394</v>
      </c>
      <c r="AP311" s="137">
        <f>DoNotChange[[#This Row],[LowBurden
Annual]]/12</f>
        <v>206.17638229285103</v>
      </c>
      <c r="AQ311" s="88">
        <f>(DoNotChange[[#This Row],[3RI_Calculation
Low]]/DoNotChange[[#This Row],[Y = 1/IQ1+1/IQ2+1/IQ3]])</f>
        <v>2474.1165875142124</v>
      </c>
      <c r="AR311" s="95"/>
      <c r="AS311" s="93" t="str">
        <f>Table1422[[#This Row],[Community]]</f>
        <v xml:space="preserve">Sutton-Alpine  </v>
      </c>
      <c r="AT311" s="87">
        <f>Table1422[[#This Row],[IQ1_Average]]</f>
        <v>30210.400000000001</v>
      </c>
      <c r="AU311" s="93" t="str">
        <f>DoNotChange[[#This Row],[Community]]</f>
        <v xml:space="preserve">Sutton-Alpine  </v>
      </c>
      <c r="AV311" s="96">
        <f>Table1422[[#This Row],[IQ2_Average]]</f>
        <v>61051.6</v>
      </c>
      <c r="AW311" s="93" t="str">
        <f>DoNotChange[[#This Row],[Community]]</f>
        <v xml:space="preserve">Sutton-Alpine  </v>
      </c>
      <c r="AX311" s="97">
        <f>Table1422[[#This Row],[IQ3_Average]]</f>
        <v>89710.8</v>
      </c>
      <c r="AY311" s="93" t="str">
        <f>DoNotChange[[#This Row],[Community]]</f>
        <v xml:space="preserve">Sutton-Alpine  </v>
      </c>
      <c r="AZ311" s="89">
        <f>Table1422[[#This Row],[SNAP_Average 
(Percentage Points)]]/100</f>
        <v>8.9200000000000002E-2</v>
      </c>
      <c r="BA311" s="98" t="str">
        <f>DoNotChange[[#This Row],[Community]]</f>
        <v xml:space="preserve">Sutton-Alpine  </v>
      </c>
      <c r="BB311" s="89">
        <f>Table1422[[#This Row],[Poverty_Average
(Percentage Points)]]/100</f>
        <v>9.5400000000000013E-2</v>
      </c>
      <c r="BC311" s="98" t="str">
        <f>DoNotChange[[#This Row],[Community]]</f>
        <v xml:space="preserve">Sutton-Alpine  </v>
      </c>
      <c r="BD311" s="89">
        <f>Table1422[[#This Row],[Full Time Employment_Average
(Percentage Points)]]/100</f>
        <v>0.48379999999999995</v>
      </c>
    </row>
    <row r="312" spans="1:56" s="99" customFormat="1" x14ac:dyDescent="0.25">
      <c r="A312" s="93" t="str">
        <f>DoNotChange[[#This Row],[Community]]</f>
        <v xml:space="preserve">Takotna  </v>
      </c>
      <c r="B31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2" s="93" t="str">
        <f>DoNotChange[[#This Row],[Community]]</f>
        <v xml:space="preserve">Takotna  </v>
      </c>
      <c r="D312" s="109">
        <f>IFERROR(DoNotChange[[#This Row],[Medium Burden Threshold]],"Cannot Calculate")</f>
        <v>58.9</v>
      </c>
      <c r="E312" s="118" t="str">
        <f>DoNotChange[[#This Row],[Community]]</f>
        <v xml:space="preserve">Takotna  </v>
      </c>
      <c r="F312" s="109">
        <f>IFERROR(DoNotChange[[#This Row],[MediumBurden
Annual]], "Cannot Calculate")</f>
        <v>707.25082241588257</v>
      </c>
      <c r="G312" s="93" t="str">
        <f>DoNotChange[[#This Row],[Community]]</f>
        <v xml:space="preserve">Takotna  </v>
      </c>
      <c r="H312" s="140" t="str">
        <f>IFERROR(DoNotChange[[#This Row],[LowBurden
Threshold]],"Any fee will be at least a medium burden")</f>
        <v>Any fee will be at least a medium burden</v>
      </c>
      <c r="I312" s="118" t="str">
        <f>DoNotChange[[#This Row],[Community]]</f>
        <v xml:space="preserve">Takotna  </v>
      </c>
      <c r="J312" s="109" t="str">
        <f>IFERROR(DoNotChange[[#This Row],[LowBurden
Annual]], "Any fee will be at least a medium burden")</f>
        <v>Any fee will be at least a medium burden</v>
      </c>
      <c r="K312" s="93" t="str">
        <f>DoNotChange[[#This Row],[Community]]</f>
        <v xml:space="preserve">Takotna  </v>
      </c>
      <c r="L312" s="102">
        <f>Table1422[[#This Row],[Monthly Fees]]</f>
        <v>0</v>
      </c>
      <c r="M312" s="93" t="str">
        <f>DoNotChange[[#This Row],[Community]]</f>
        <v xml:space="preserve">Takotna  </v>
      </c>
      <c r="N312" s="102">
        <f>DoNotChange[[#This Row],[Monthly_Fees]]*12</f>
        <v>0</v>
      </c>
      <c r="O312" s="93" t="str">
        <f>DoNotChange[[#This Row],[Community]]</f>
        <v xml:space="preserve">Takotna  </v>
      </c>
      <c r="P312" s="94" t="str">
        <f>Table1422[[#This Row],[Notes]]</f>
        <v>The water and sewer charges are unknown. Latest info available was $75/month in March 2020.</v>
      </c>
      <c r="Q312" s="95"/>
      <c r="R312" s="93" t="str">
        <f>DoNotChange[[#This Row],[Community]]</f>
        <v xml:space="preserve">Takotna  </v>
      </c>
      <c r="S312" s="85" t="str">
        <f>IF(DoNotChange[[#This Row],[Annual_Fees]]/DoNotChange[[#This Row],[IQ1_Average]]&gt;0, DoNotChange[[#This Row],[Annual_Fees]]/DoNotChange[[#This Row],[IQ1_Average]], "Do not know fees")</f>
        <v>Do not know fees</v>
      </c>
      <c r="T312" s="93" t="str">
        <f>DoNotChange[[#This Row],[Community]]</f>
        <v xml:space="preserve">Takotna  </v>
      </c>
      <c r="U312" s="85" t="str">
        <f>IF(DoNotChange[[#This Row],[Annual_Fees]]/DoNotChange[[#This Row],[IQ2_Average]]&gt;0, DoNotChange[[#This Row],[Annual_Fees]]/DoNotChange[[#This Row],[IQ2_Average]], "Do not know fees")</f>
        <v>Do not know fees</v>
      </c>
      <c r="V312" s="93" t="str">
        <f>DoNotChange[[#This Row],[Community]]</f>
        <v xml:space="preserve">Takotna  </v>
      </c>
      <c r="W312" s="85" t="str">
        <f>IF(DoNotChange[[#This Row],[Annual_Fees]]/DoNotChange[[#This Row],[IQ3_Average]]&gt;0,DoNotChange[[#This Row],[Annual_Fees]]/DoNotChange[[#This Row],[IQ3_Average]], "Do not know fees")</f>
        <v>Do not know fees</v>
      </c>
      <c r="X312" s="93" t="str">
        <f>DoNotChange[[#This Row],[Community]]</f>
        <v xml:space="preserve">Takotna  </v>
      </c>
      <c r="Y312" s="85" t="str">
        <f>IFERROR(AVERAGE(DoNotChange[[#This Row],[RI_IQ1]],DoNotChange[[#This Row],[RI_IQ2]],DoNotChange[[#This Row],[RI_IQ3]]),"ERROR")</f>
        <v>ERROR</v>
      </c>
      <c r="Z312" s="93" t="str">
        <f>DoNotChange[[#This Row],[Community]]</f>
        <v xml:space="preserve">Takotna  </v>
      </c>
      <c r="AA312" s="84">
        <f>IF(DoNotChange[[#This Row],[SNAP_PercentagePoints]]&gt;20%,1, IF(DoNotChange[[#This Row],[SNAP_PercentagePoints]]&lt;=10%, 3, 2))</f>
        <v>1</v>
      </c>
      <c r="AB312" s="93" t="str">
        <f>DoNotChange[[#This Row],[Community]]</f>
        <v xml:space="preserve">Takotna  </v>
      </c>
      <c r="AC312" s="84">
        <f>IF(DoNotChange[[#This Row],[Poverty_PercentagePoints]]&gt;20%,1, IF(DoNotChange[[#This Row],[Poverty_PercentagePoints]]&lt;=10%, 3, 2))</f>
        <v>1</v>
      </c>
      <c r="AD312" s="93" t="str">
        <f>DoNotChange[[#This Row],[Community]]</f>
        <v xml:space="preserve">Takotna  </v>
      </c>
      <c r="AE312" s="84">
        <f>IF(DoNotChange[[#This Row],[FTE_PercentagePoints]]&lt;=30%,1, IF(DoNotChange[[#This Row],[FTE_PercentagePoints]]&gt;50%, 3, 2))</f>
        <v>2</v>
      </c>
      <c r="AF312" s="93" t="str">
        <f>DoNotChange[[#This Row],[Community]]</f>
        <v xml:space="preserve">Takotna  </v>
      </c>
      <c r="AG312" s="86">
        <f>AVERAGE(DoNotChange[[#This Row],[SNAP_FCI]],DoNotChange[[#This Row],[Poverty_FCI]],DoNotChange[[#This Row],[FTE_FCI]])</f>
        <v>1.3333333333333333</v>
      </c>
      <c r="AH312" s="112"/>
      <c r="AI312" s="86">
        <f>IF(DoNotChange[[#This Row],[Village_FCI]]&gt;2.5, 0.24, IF(DoNotChange[[#This Row],[Village_FCI]]&lt;=1.5, 0.06, 0.15))</f>
        <v>0.06</v>
      </c>
      <c r="AJ312" s="86" t="str">
        <f>IF(DoNotChange[[#This Row],[Village_FCI]]&gt;2.5, 0.15, IF(DoNotChange[[#This Row],[Village_FCI]]&lt;=1.5, "FALSE", 0.06))</f>
        <v>FALSE</v>
      </c>
      <c r="AK312" s="115">
        <f>(1/DoNotChange[[#This Row],[IQ1_Average]]+1/DoNotChange[[#This Row],[IQ2_Average]]+1/DoNotChange[[#This Row],[IQ3_Average]])</f>
        <v>8.4835532315179657E-5</v>
      </c>
      <c r="AL31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2" s="84">
        <f>ROUND(DoNotChange[[#This Row],[MediumBurden
Threshold_Calc]],1)</f>
        <v>58.9</v>
      </c>
      <c r="AN312" s="88">
        <f>(DoNotChange[[#This Row],[3RI_Calculation
Medium]]/DoNotChange[[#This Row],[Y = 1/IQ1+1/IQ2+1/IQ3]])/12</f>
        <v>58.937568534656883</v>
      </c>
      <c r="AO312" s="88">
        <f>DoNotChange[[#This Row],[MediumBurden
Threshold_Calc]]*12</f>
        <v>707.25082241588257</v>
      </c>
      <c r="AP312" s="137" t="e">
        <f>DoNotChange[[#This Row],[LowBurden
Annual]]/12</f>
        <v>#VALUE!</v>
      </c>
      <c r="AQ312" s="88" t="e">
        <f>(DoNotChange[[#This Row],[3RI_Calculation
Low]]/DoNotChange[[#This Row],[Y = 1/IQ1+1/IQ2+1/IQ3]])</f>
        <v>#VALUE!</v>
      </c>
      <c r="AR312" s="95"/>
      <c r="AS312" s="93" t="str">
        <f>Table1422[[#This Row],[Community]]</f>
        <v xml:space="preserve">Takotna  </v>
      </c>
      <c r="AT312" s="87">
        <f>Table1422[[#This Row],[IQ1_Average]]</f>
        <v>25500</v>
      </c>
      <c r="AU312" s="93" t="str">
        <f>DoNotChange[[#This Row],[Community]]</f>
        <v xml:space="preserve">Takotna  </v>
      </c>
      <c r="AV312" s="96">
        <f>Table1422[[#This Row],[IQ2_Average]]</f>
        <v>35275</v>
      </c>
      <c r="AW312" s="93" t="str">
        <f>DoNotChange[[#This Row],[Community]]</f>
        <v xml:space="preserve">Takotna  </v>
      </c>
      <c r="AX312" s="97">
        <f>Table1422[[#This Row],[IQ3_Average]]</f>
        <v>57900</v>
      </c>
      <c r="AY312" s="93" t="str">
        <f>DoNotChange[[#This Row],[Community]]</f>
        <v xml:space="preserve">Takotna  </v>
      </c>
      <c r="AZ312" s="89">
        <f>Table1422[[#This Row],[SNAP_Average 
(Percentage Points)]]/100</f>
        <v>0.56159999999999999</v>
      </c>
      <c r="BA312" s="98" t="str">
        <f>DoNotChange[[#This Row],[Community]]</f>
        <v xml:space="preserve">Takotna  </v>
      </c>
      <c r="BB312" s="89">
        <f>Table1422[[#This Row],[Poverty_Average
(Percentage Points)]]/100</f>
        <v>0.84660000000000002</v>
      </c>
      <c r="BC312" s="98" t="str">
        <f>DoNotChange[[#This Row],[Community]]</f>
        <v xml:space="preserve">Takotna  </v>
      </c>
      <c r="BD312" s="89">
        <f>Table1422[[#This Row],[Full Time Employment_Average
(Percentage Points)]]/100</f>
        <v>0.44040000000000001</v>
      </c>
    </row>
    <row r="313" spans="1:56" s="99" customFormat="1" x14ac:dyDescent="0.25">
      <c r="A313" s="93" t="str">
        <f>DoNotChange[[#This Row],[Community]]</f>
        <v xml:space="preserve">Talkeetna  </v>
      </c>
      <c r="B31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3" s="93" t="str">
        <f>DoNotChange[[#This Row],[Community]]</f>
        <v xml:space="preserve">Talkeetna  </v>
      </c>
      <c r="D313" s="109">
        <f>IFERROR(DoNotChange[[#This Row],[Medium Burden Threshold]],"Cannot Calculate")</f>
        <v>338.1</v>
      </c>
      <c r="E313" s="118" t="str">
        <f>DoNotChange[[#This Row],[Community]]</f>
        <v xml:space="preserve">Talkeetna  </v>
      </c>
      <c r="F313" s="109">
        <f>IFERROR(DoNotChange[[#This Row],[MediumBurden
Annual]], "Cannot Calculate")</f>
        <v>4056.8295096521315</v>
      </c>
      <c r="G313" s="93" t="str">
        <f>DoNotChange[[#This Row],[Community]]</f>
        <v xml:space="preserve">Talkeetna  </v>
      </c>
      <c r="H313" s="140">
        <f>IFERROR(DoNotChange[[#This Row],[LowBurden
Threshold]],"Any fee will be at least a medium burden")</f>
        <v>211.2932036277152</v>
      </c>
      <c r="I313" s="118" t="str">
        <f>DoNotChange[[#This Row],[Community]]</f>
        <v xml:space="preserve">Talkeetna  </v>
      </c>
      <c r="J313" s="109">
        <f>IFERROR(DoNotChange[[#This Row],[LowBurden
Annual]], "Any fee will be at least a medium burden")</f>
        <v>2535.5184435325823</v>
      </c>
      <c r="K313" s="93" t="str">
        <f>DoNotChange[[#This Row],[Community]]</f>
        <v xml:space="preserve">Talkeetna  </v>
      </c>
      <c r="L313" s="102">
        <f>Table1422[[#This Row],[Monthly Fees]]</f>
        <v>0</v>
      </c>
      <c r="M313" s="93" t="str">
        <f>DoNotChange[[#This Row],[Community]]</f>
        <v xml:space="preserve">Talkeetna  </v>
      </c>
      <c r="N313" s="102">
        <f>DoNotChange[[#This Row],[Monthly_Fees]]*12</f>
        <v>0</v>
      </c>
      <c r="O313" s="93" t="str">
        <f>DoNotChange[[#This Row],[Community]]</f>
        <v xml:space="preserve">Talkeetna  </v>
      </c>
      <c r="P313" s="94" t="str">
        <f>Table1422[[#This Row],[Notes]]</f>
        <v>The water and sewer charges are unknown</v>
      </c>
      <c r="Q313" s="95"/>
      <c r="R313" s="93" t="str">
        <f>DoNotChange[[#This Row],[Community]]</f>
        <v xml:space="preserve">Talkeetna  </v>
      </c>
      <c r="S313" s="85" t="str">
        <f>IF(DoNotChange[[#This Row],[Annual_Fees]]/DoNotChange[[#This Row],[IQ1_Average]]&gt;0, DoNotChange[[#This Row],[Annual_Fees]]/DoNotChange[[#This Row],[IQ1_Average]], "Do not know fees")</f>
        <v>Do not know fees</v>
      </c>
      <c r="T313" s="93" t="str">
        <f>DoNotChange[[#This Row],[Community]]</f>
        <v xml:space="preserve">Talkeetna  </v>
      </c>
      <c r="U313" s="85" t="str">
        <f>IF(DoNotChange[[#This Row],[Annual_Fees]]/DoNotChange[[#This Row],[IQ2_Average]]&gt;0, DoNotChange[[#This Row],[Annual_Fees]]/DoNotChange[[#This Row],[IQ2_Average]], "Do not know fees")</f>
        <v>Do not know fees</v>
      </c>
      <c r="V313" s="93" t="str">
        <f>DoNotChange[[#This Row],[Community]]</f>
        <v xml:space="preserve">Talkeetna  </v>
      </c>
      <c r="W313" s="85" t="str">
        <f>IF(DoNotChange[[#This Row],[Annual_Fees]]/DoNotChange[[#This Row],[IQ3_Average]]&gt;0,DoNotChange[[#This Row],[Annual_Fees]]/DoNotChange[[#This Row],[IQ3_Average]], "Do not know fees")</f>
        <v>Do not know fees</v>
      </c>
      <c r="X313" s="93" t="str">
        <f>DoNotChange[[#This Row],[Community]]</f>
        <v xml:space="preserve">Talkeetna  </v>
      </c>
      <c r="Y313" s="85" t="str">
        <f>IFERROR(AVERAGE(DoNotChange[[#This Row],[RI_IQ1]],DoNotChange[[#This Row],[RI_IQ2]],DoNotChange[[#This Row],[RI_IQ3]]),"ERROR")</f>
        <v>ERROR</v>
      </c>
      <c r="Z313" s="93" t="str">
        <f>DoNotChange[[#This Row],[Community]]</f>
        <v xml:space="preserve">Talkeetna  </v>
      </c>
      <c r="AA313" s="84">
        <f>IF(DoNotChange[[#This Row],[SNAP_PercentagePoints]]&gt;20%,1, IF(DoNotChange[[#This Row],[SNAP_PercentagePoints]]&lt;=10%, 3, 2))</f>
        <v>3</v>
      </c>
      <c r="AB313" s="93" t="str">
        <f>DoNotChange[[#This Row],[Community]]</f>
        <v xml:space="preserve">Talkeetna  </v>
      </c>
      <c r="AC313" s="84">
        <f>IF(DoNotChange[[#This Row],[Poverty_PercentagePoints]]&gt;20%,1, IF(DoNotChange[[#This Row],[Poverty_PercentagePoints]]&lt;=10%, 3, 2))</f>
        <v>3</v>
      </c>
      <c r="AD313" s="93" t="str">
        <f>DoNotChange[[#This Row],[Community]]</f>
        <v xml:space="preserve">Talkeetna  </v>
      </c>
      <c r="AE313" s="84">
        <f>IF(DoNotChange[[#This Row],[FTE_PercentagePoints]]&lt;=30%,1, IF(DoNotChange[[#This Row],[FTE_PercentagePoints]]&gt;50%, 3, 2))</f>
        <v>3</v>
      </c>
      <c r="AF313" s="93" t="str">
        <f>DoNotChange[[#This Row],[Community]]</f>
        <v xml:space="preserve">Talkeetna  </v>
      </c>
      <c r="AG313" s="86">
        <f>AVERAGE(DoNotChange[[#This Row],[SNAP_FCI]],DoNotChange[[#This Row],[Poverty_FCI]],DoNotChange[[#This Row],[FTE_FCI]])</f>
        <v>3</v>
      </c>
      <c r="AH313" s="112"/>
      <c r="AI313" s="86">
        <f>IF(DoNotChange[[#This Row],[Village_FCI]]&gt;2.5, 0.24, IF(DoNotChange[[#This Row],[Village_FCI]]&lt;=1.5, 0.06, 0.15))</f>
        <v>0.24</v>
      </c>
      <c r="AJ313" s="86">
        <f>IF(DoNotChange[[#This Row],[Village_FCI]]&gt;2.5, 0.15, IF(DoNotChange[[#This Row],[Village_FCI]]&lt;=1.5, "FALSE", 0.06))</f>
        <v>0.15</v>
      </c>
      <c r="AK313" s="115">
        <f>(1/DoNotChange[[#This Row],[IQ1_Average]]+1/DoNotChange[[#This Row],[IQ2_Average]]+1/DoNotChange[[#This Row],[IQ3_Average]])</f>
        <v>5.9159498674761831E-5</v>
      </c>
      <c r="AL31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3" s="84">
        <f>ROUND(DoNotChange[[#This Row],[MediumBurden
Threshold_Calc]],1)</f>
        <v>338.1</v>
      </c>
      <c r="AN313" s="88">
        <f>(DoNotChange[[#This Row],[3RI_Calculation
Medium]]/DoNotChange[[#This Row],[Y = 1/IQ1+1/IQ2+1/IQ3]])/12</f>
        <v>338.06912580434431</v>
      </c>
      <c r="AO313" s="88">
        <f>DoNotChange[[#This Row],[MediumBurden
Threshold_Calc]]*12</f>
        <v>4056.8295096521315</v>
      </c>
      <c r="AP313" s="137">
        <f>DoNotChange[[#This Row],[LowBurden
Annual]]/12</f>
        <v>211.2932036277152</v>
      </c>
      <c r="AQ313" s="88">
        <f>(DoNotChange[[#This Row],[3RI_Calculation
Low]]/DoNotChange[[#This Row],[Y = 1/IQ1+1/IQ2+1/IQ3]])</f>
        <v>2535.5184435325823</v>
      </c>
      <c r="AR313" s="95"/>
      <c r="AS313" s="93" t="str">
        <f>Table1422[[#This Row],[Community]]</f>
        <v xml:space="preserve">Talkeetna  </v>
      </c>
      <c r="AT313" s="87">
        <f>Table1422[[#This Row],[IQ1_Average]]</f>
        <v>30947</v>
      </c>
      <c r="AU313" s="93" t="str">
        <f>DoNotChange[[#This Row],[Community]]</f>
        <v xml:space="preserve">Talkeetna  </v>
      </c>
      <c r="AV313" s="96">
        <f>Table1422[[#This Row],[IQ2_Average]]</f>
        <v>62706.2</v>
      </c>
      <c r="AW313" s="93" t="str">
        <f>DoNotChange[[#This Row],[Community]]</f>
        <v xml:space="preserve">Talkeetna  </v>
      </c>
      <c r="AX313" s="97">
        <f>Table1422[[#This Row],[IQ3_Average]]</f>
        <v>91753.2</v>
      </c>
      <c r="AY313" s="93" t="str">
        <f>DoNotChange[[#This Row],[Community]]</f>
        <v xml:space="preserve">Talkeetna  </v>
      </c>
      <c r="AZ313" s="89">
        <f>Table1422[[#This Row],[SNAP_Average 
(Percentage Points)]]/100</f>
        <v>1.8600000000000002E-2</v>
      </c>
      <c r="BA313" s="98" t="str">
        <f>DoNotChange[[#This Row],[Community]]</f>
        <v xml:space="preserve">Talkeetna  </v>
      </c>
      <c r="BB313" s="89">
        <f>Table1422[[#This Row],[Poverty_Average
(Percentage Points)]]/100</f>
        <v>9.6000000000000002E-2</v>
      </c>
      <c r="BC313" s="98" t="str">
        <f>DoNotChange[[#This Row],[Community]]</f>
        <v xml:space="preserve">Talkeetna  </v>
      </c>
      <c r="BD313" s="89">
        <f>Table1422[[#This Row],[Full Time Employment_Average
(Percentage Points)]]/100</f>
        <v>0.57640000000000002</v>
      </c>
    </row>
    <row r="314" spans="1:56" s="99" customFormat="1" x14ac:dyDescent="0.25">
      <c r="A314" s="93" t="str">
        <f>DoNotChange[[#This Row],[Community]]</f>
        <v xml:space="preserve">Tanacross  </v>
      </c>
      <c r="B31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14" s="93" t="str">
        <f>DoNotChange[[#This Row],[Community]]</f>
        <v xml:space="preserve">Tanacross  </v>
      </c>
      <c r="D314" s="109">
        <f>IFERROR(DoNotChange[[#This Row],[Medium Burden Threshold]],"Cannot Calculate")</f>
        <v>57.5</v>
      </c>
      <c r="E314" s="118" t="str">
        <f>DoNotChange[[#This Row],[Community]]</f>
        <v xml:space="preserve">Tanacross  </v>
      </c>
      <c r="F314" s="109">
        <f>IFERROR(DoNotChange[[#This Row],[MediumBurden
Annual]], "Cannot Calculate")</f>
        <v>690.07038674448086</v>
      </c>
      <c r="G314" s="93" t="str">
        <f>DoNotChange[[#This Row],[Community]]</f>
        <v xml:space="preserve">Tanacross  </v>
      </c>
      <c r="H314" s="140" t="str">
        <f>IFERROR(DoNotChange[[#This Row],[LowBurden
Threshold]],"Any fee will be at least a medium burden")</f>
        <v>Any fee will be at least a medium burden</v>
      </c>
      <c r="I314" s="118" t="str">
        <f>DoNotChange[[#This Row],[Community]]</f>
        <v xml:space="preserve">Tanacross  </v>
      </c>
      <c r="J314" s="109" t="str">
        <f>IFERROR(DoNotChange[[#This Row],[LowBurden
Annual]], "Any fee will be at least a medium burden")</f>
        <v>Any fee will be at least a medium burden</v>
      </c>
      <c r="K314" s="93" t="str">
        <f>DoNotChange[[#This Row],[Community]]</f>
        <v xml:space="preserve">Tanacross  </v>
      </c>
      <c r="L314" s="102">
        <f>Table1422[[#This Row],[Monthly Fees]]</f>
        <v>20</v>
      </c>
      <c r="M314" s="93" t="str">
        <f>DoNotChange[[#This Row],[Community]]</f>
        <v xml:space="preserve">Tanacross  </v>
      </c>
      <c r="N314" s="102">
        <f>DoNotChange[[#This Row],[Monthly_Fees]]*12</f>
        <v>240</v>
      </c>
      <c r="O314" s="93" t="str">
        <f>DoNotChange[[#This Row],[Community]]</f>
        <v xml:space="preserve">Tanacross  </v>
      </c>
      <c r="P314" s="94" t="str">
        <f>Table1422[[#This Row],[Notes]]</f>
        <v>This is the reported user fee for this community for combined water and sewer. $45 for commercial</v>
      </c>
      <c r="Q314" s="95"/>
      <c r="R314" s="93" t="str">
        <f>DoNotChange[[#This Row],[Community]]</f>
        <v xml:space="preserve">Tanacross  </v>
      </c>
      <c r="S314" s="85">
        <f>IF(DoNotChange[[#This Row],[Annual_Fees]]/DoNotChange[[#This Row],[IQ1_Average]]&gt;0, DoNotChange[[#This Row],[Annual_Fees]]/DoNotChange[[#This Row],[IQ1_Average]], "Do not know fees")</f>
        <v>1.0350806069022625E-2</v>
      </c>
      <c r="T314" s="93" t="str">
        <f>DoNotChange[[#This Row],[Community]]</f>
        <v xml:space="preserve">Tanacross  </v>
      </c>
      <c r="U314" s="85">
        <f>IF(DoNotChange[[#This Row],[Annual_Fees]]/DoNotChange[[#This Row],[IQ2_Average]]&gt;0, DoNotChange[[#This Row],[Annual_Fees]]/DoNotChange[[#This Row],[IQ2_Average]], "Do not know fees")</f>
        <v>6.4228138347409997E-3</v>
      </c>
      <c r="V314" s="93" t="str">
        <f>DoNotChange[[#This Row],[Community]]</f>
        <v xml:space="preserve">Tanacross  </v>
      </c>
      <c r="W314" s="85">
        <f>IF(DoNotChange[[#This Row],[Annual_Fees]]/DoNotChange[[#This Row],[IQ3_Average]]&gt;0,DoNotChange[[#This Row],[Annual_Fees]]/DoNotChange[[#This Row],[IQ3_Average]], "Do not know fees")</f>
        <v>4.0938166311300641E-3</v>
      </c>
      <c r="X314" s="93" t="str">
        <f>DoNotChange[[#This Row],[Community]]</f>
        <v xml:space="preserve">Tanacross  </v>
      </c>
      <c r="Y314" s="85">
        <f>IFERROR(AVERAGE(DoNotChange[[#This Row],[RI_IQ1]],DoNotChange[[#This Row],[RI_IQ2]],DoNotChange[[#This Row],[RI_IQ3]]),"ERROR")</f>
        <v>6.955812178297896E-3</v>
      </c>
      <c r="Z314" s="93" t="str">
        <f>DoNotChange[[#This Row],[Community]]</f>
        <v xml:space="preserve">Tanacross  </v>
      </c>
      <c r="AA314" s="84">
        <f>IF(DoNotChange[[#This Row],[SNAP_PercentagePoints]]&gt;20%,1, IF(DoNotChange[[#This Row],[SNAP_PercentagePoints]]&lt;=10%, 3, 2))</f>
        <v>1</v>
      </c>
      <c r="AB314" s="93" t="str">
        <f>DoNotChange[[#This Row],[Community]]</f>
        <v xml:space="preserve">Tanacross  </v>
      </c>
      <c r="AC314" s="84">
        <f>IF(DoNotChange[[#This Row],[Poverty_PercentagePoints]]&gt;20%,1, IF(DoNotChange[[#This Row],[Poverty_PercentagePoints]]&lt;=10%, 3, 2))</f>
        <v>1</v>
      </c>
      <c r="AD314" s="93" t="str">
        <f>DoNotChange[[#This Row],[Community]]</f>
        <v xml:space="preserve">Tanacross  </v>
      </c>
      <c r="AE314" s="84">
        <f>IF(DoNotChange[[#This Row],[FTE_PercentagePoints]]&lt;=30%,1, IF(DoNotChange[[#This Row],[FTE_PercentagePoints]]&gt;50%, 3, 2))</f>
        <v>1</v>
      </c>
      <c r="AF314" s="93" t="str">
        <f>DoNotChange[[#This Row],[Community]]</f>
        <v xml:space="preserve">Tanacross  </v>
      </c>
      <c r="AG314" s="86">
        <f>AVERAGE(DoNotChange[[#This Row],[SNAP_FCI]],DoNotChange[[#This Row],[Poverty_FCI]],DoNotChange[[#This Row],[FTE_FCI]])</f>
        <v>1</v>
      </c>
      <c r="AH314" s="112"/>
      <c r="AI314" s="86">
        <f>IF(DoNotChange[[#This Row],[Village_FCI]]&gt;2.5, 0.24, IF(DoNotChange[[#This Row],[Village_FCI]]&lt;=1.5, 0.06, 0.15))</f>
        <v>0.06</v>
      </c>
      <c r="AJ314" s="86" t="str">
        <f>IF(DoNotChange[[#This Row],[Village_FCI]]&gt;2.5, 0.15, IF(DoNotChange[[#This Row],[Village_FCI]]&lt;=1.5, "FALSE", 0.06))</f>
        <v>FALSE</v>
      </c>
      <c r="AK314" s="115">
        <f>(1/DoNotChange[[#This Row],[IQ1_Average]]+1/DoNotChange[[#This Row],[IQ2_Average]]+1/DoNotChange[[#This Row],[IQ3_Average]])</f>
        <v>8.6947652228723714E-5</v>
      </c>
      <c r="AL31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4" s="84">
        <f>ROUND(DoNotChange[[#This Row],[MediumBurden
Threshold_Calc]],1)</f>
        <v>57.5</v>
      </c>
      <c r="AN314" s="88">
        <f>(DoNotChange[[#This Row],[3RI_Calculation
Medium]]/DoNotChange[[#This Row],[Y = 1/IQ1+1/IQ2+1/IQ3]])/12</f>
        <v>57.505865562040071</v>
      </c>
      <c r="AO314" s="88">
        <f>DoNotChange[[#This Row],[MediumBurden
Threshold_Calc]]*12</f>
        <v>690.07038674448086</v>
      </c>
      <c r="AP314" s="137" t="e">
        <f>DoNotChange[[#This Row],[LowBurden
Annual]]/12</f>
        <v>#VALUE!</v>
      </c>
      <c r="AQ314" s="88" t="e">
        <f>(DoNotChange[[#This Row],[3RI_Calculation
Low]]/DoNotChange[[#This Row],[Y = 1/IQ1+1/IQ2+1/IQ3]])</f>
        <v>#VALUE!</v>
      </c>
      <c r="AR314" s="95"/>
      <c r="AS314" s="93" t="str">
        <f>Table1422[[#This Row],[Community]]</f>
        <v xml:space="preserve">Tanacross  </v>
      </c>
      <c r="AT314" s="87">
        <f>Table1422[[#This Row],[IQ1_Average]]</f>
        <v>23186.6</v>
      </c>
      <c r="AU314" s="93" t="str">
        <f>DoNotChange[[#This Row],[Community]]</f>
        <v xml:space="preserve">Tanacross  </v>
      </c>
      <c r="AV314" s="96">
        <f>Table1422[[#This Row],[IQ2_Average]]</f>
        <v>37366.800000000003</v>
      </c>
      <c r="AW314" s="93" t="str">
        <f>DoNotChange[[#This Row],[Community]]</f>
        <v xml:space="preserve">Tanacross  </v>
      </c>
      <c r="AX314" s="97">
        <f>Table1422[[#This Row],[IQ3_Average]]</f>
        <v>58625</v>
      </c>
      <c r="AY314" s="93" t="str">
        <f>DoNotChange[[#This Row],[Community]]</f>
        <v xml:space="preserve">Tanacross  </v>
      </c>
      <c r="AZ314" s="89">
        <f>Table1422[[#This Row],[SNAP_Average 
(Percentage Points)]]/100</f>
        <v>0.39399999999999996</v>
      </c>
      <c r="BA314" s="98" t="str">
        <f>DoNotChange[[#This Row],[Community]]</f>
        <v xml:space="preserve">Tanacross  </v>
      </c>
      <c r="BB314" s="89">
        <f>Table1422[[#This Row],[Poverty_Average
(Percentage Points)]]/100</f>
        <v>0.27160000000000006</v>
      </c>
      <c r="BC314" s="98" t="str">
        <f>DoNotChange[[#This Row],[Community]]</f>
        <v xml:space="preserve">Tanacross  </v>
      </c>
      <c r="BD314" s="89">
        <f>Table1422[[#This Row],[Full Time Employment_Average
(Percentage Points)]]/100</f>
        <v>0.22139999999999996</v>
      </c>
    </row>
    <row r="315" spans="1:56" s="99" customFormat="1" x14ac:dyDescent="0.25">
      <c r="A315" s="93" t="str">
        <f>DoNotChange[[#This Row],[Community]]</f>
        <v xml:space="preserve">Tanaina  </v>
      </c>
      <c r="B31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5" s="93" t="str">
        <f>DoNotChange[[#This Row],[Community]]</f>
        <v xml:space="preserve">Tanaina  </v>
      </c>
      <c r="D315" s="109">
        <f>IFERROR(DoNotChange[[#This Row],[Medium Burden Threshold]],"Cannot Calculate")</f>
        <v>273.7</v>
      </c>
      <c r="E315" s="118" t="str">
        <f>DoNotChange[[#This Row],[Community]]</f>
        <v xml:space="preserve">Tanaina  </v>
      </c>
      <c r="F315" s="109">
        <f>IFERROR(DoNotChange[[#This Row],[MediumBurden
Annual]], "Cannot Calculate")</f>
        <v>3284.4208699721153</v>
      </c>
      <c r="G315" s="93" t="str">
        <f>DoNotChange[[#This Row],[Community]]</f>
        <v xml:space="preserve">Tanaina  </v>
      </c>
      <c r="H315" s="140">
        <f>IFERROR(DoNotChange[[#This Row],[LowBurden
Threshold]],"Any fee will be at least a medium burden")</f>
        <v>109.48069566573717</v>
      </c>
      <c r="I315" s="118" t="str">
        <f>DoNotChange[[#This Row],[Community]]</f>
        <v xml:space="preserve">Tanaina  </v>
      </c>
      <c r="J315" s="109">
        <f>IFERROR(DoNotChange[[#This Row],[LowBurden
Annual]], "Any fee will be at least a medium burden")</f>
        <v>1313.768347988846</v>
      </c>
      <c r="K315" s="93" t="str">
        <f>DoNotChange[[#This Row],[Community]]</f>
        <v xml:space="preserve">Tanaina  </v>
      </c>
      <c r="L315" s="102">
        <f>Table1422[[#This Row],[Monthly Fees]]</f>
        <v>0</v>
      </c>
      <c r="M315" s="93" t="str">
        <f>DoNotChange[[#This Row],[Community]]</f>
        <v xml:space="preserve">Tanaina  </v>
      </c>
      <c r="N315" s="102">
        <f>DoNotChange[[#This Row],[Monthly_Fees]]*12</f>
        <v>0</v>
      </c>
      <c r="O315" s="93" t="str">
        <f>DoNotChange[[#This Row],[Community]]</f>
        <v xml:space="preserve">Tanaina  </v>
      </c>
      <c r="P315" s="94" t="str">
        <f>Table1422[[#This Row],[Notes]]</f>
        <v>The water and sewer charges are unknown</v>
      </c>
      <c r="Q315" s="95"/>
      <c r="R315" s="93" t="str">
        <f>DoNotChange[[#This Row],[Community]]</f>
        <v xml:space="preserve">Tanaina  </v>
      </c>
      <c r="S315" s="85" t="str">
        <f>IF(DoNotChange[[#This Row],[Annual_Fees]]/DoNotChange[[#This Row],[IQ1_Average]]&gt;0, DoNotChange[[#This Row],[Annual_Fees]]/DoNotChange[[#This Row],[IQ1_Average]], "Do not know fees")</f>
        <v>Do not know fees</v>
      </c>
      <c r="T315" s="93" t="str">
        <f>DoNotChange[[#This Row],[Community]]</f>
        <v xml:space="preserve">Tanaina  </v>
      </c>
      <c r="U315" s="85" t="str">
        <f>IF(DoNotChange[[#This Row],[Annual_Fees]]/DoNotChange[[#This Row],[IQ2_Average]]&gt;0, DoNotChange[[#This Row],[Annual_Fees]]/DoNotChange[[#This Row],[IQ2_Average]], "Do not know fees")</f>
        <v>Do not know fees</v>
      </c>
      <c r="V315" s="93" t="str">
        <f>DoNotChange[[#This Row],[Community]]</f>
        <v xml:space="preserve">Tanaina  </v>
      </c>
      <c r="W315" s="85" t="str">
        <f>IF(DoNotChange[[#This Row],[Annual_Fees]]/DoNotChange[[#This Row],[IQ3_Average]]&gt;0,DoNotChange[[#This Row],[Annual_Fees]]/DoNotChange[[#This Row],[IQ3_Average]], "Do not know fees")</f>
        <v>Do not know fees</v>
      </c>
      <c r="X315" s="93" t="str">
        <f>DoNotChange[[#This Row],[Community]]</f>
        <v xml:space="preserve">Tanaina  </v>
      </c>
      <c r="Y315" s="85" t="str">
        <f>IFERROR(AVERAGE(DoNotChange[[#This Row],[RI_IQ1]],DoNotChange[[#This Row],[RI_IQ2]],DoNotChange[[#This Row],[RI_IQ3]]),"ERROR")</f>
        <v>ERROR</v>
      </c>
      <c r="Z315" s="93" t="str">
        <f>DoNotChange[[#This Row],[Community]]</f>
        <v xml:space="preserve">Tanaina  </v>
      </c>
      <c r="AA315" s="84">
        <f>IF(DoNotChange[[#This Row],[SNAP_PercentagePoints]]&gt;20%,1, IF(DoNotChange[[#This Row],[SNAP_PercentagePoints]]&lt;=10%, 3, 2))</f>
        <v>2</v>
      </c>
      <c r="AB315" s="93" t="str">
        <f>DoNotChange[[#This Row],[Community]]</f>
        <v xml:space="preserve">Tanaina  </v>
      </c>
      <c r="AC315" s="84">
        <f>IF(DoNotChange[[#This Row],[Poverty_PercentagePoints]]&gt;20%,1, IF(DoNotChange[[#This Row],[Poverty_PercentagePoints]]&lt;=10%, 3, 2))</f>
        <v>1</v>
      </c>
      <c r="AD315" s="93" t="str">
        <f>DoNotChange[[#This Row],[Community]]</f>
        <v xml:space="preserve">Tanaina  </v>
      </c>
      <c r="AE315" s="84">
        <f>IF(DoNotChange[[#This Row],[FTE_PercentagePoints]]&lt;=30%,1, IF(DoNotChange[[#This Row],[FTE_PercentagePoints]]&gt;50%, 3, 2))</f>
        <v>3</v>
      </c>
      <c r="AF315" s="93" t="str">
        <f>DoNotChange[[#This Row],[Community]]</f>
        <v xml:space="preserve">Tanaina  </v>
      </c>
      <c r="AG315" s="86">
        <f>AVERAGE(DoNotChange[[#This Row],[SNAP_FCI]],DoNotChange[[#This Row],[Poverty_FCI]],DoNotChange[[#This Row],[FTE_FCI]])</f>
        <v>2</v>
      </c>
      <c r="AH315" s="112"/>
      <c r="AI315" s="86">
        <f>IF(DoNotChange[[#This Row],[Village_FCI]]&gt;2.5, 0.24, IF(DoNotChange[[#This Row],[Village_FCI]]&lt;=1.5, 0.06, 0.15))</f>
        <v>0.15</v>
      </c>
      <c r="AJ315" s="86">
        <f>IF(DoNotChange[[#This Row],[Village_FCI]]&gt;2.5, 0.15, IF(DoNotChange[[#This Row],[Village_FCI]]&lt;=1.5, "FALSE", 0.06))</f>
        <v>0.06</v>
      </c>
      <c r="AK315" s="115">
        <f>(1/DoNotChange[[#This Row],[IQ1_Average]]+1/DoNotChange[[#This Row],[IQ2_Average]]+1/DoNotChange[[#This Row],[IQ3_Average]])</f>
        <v>4.5670151889295935E-5</v>
      </c>
      <c r="AL31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5" s="84">
        <f>ROUND(DoNotChange[[#This Row],[MediumBurden
Threshold_Calc]],1)</f>
        <v>273.7</v>
      </c>
      <c r="AN315" s="88">
        <f>(DoNotChange[[#This Row],[3RI_Calculation
Medium]]/DoNotChange[[#This Row],[Y = 1/IQ1+1/IQ2+1/IQ3]])/12</f>
        <v>273.70173916434294</v>
      </c>
      <c r="AO315" s="88">
        <f>DoNotChange[[#This Row],[MediumBurden
Threshold_Calc]]*12</f>
        <v>3284.4208699721153</v>
      </c>
      <c r="AP315" s="137">
        <f>DoNotChange[[#This Row],[LowBurden
Annual]]/12</f>
        <v>109.48069566573717</v>
      </c>
      <c r="AQ315" s="88">
        <f>(DoNotChange[[#This Row],[3RI_Calculation
Low]]/DoNotChange[[#This Row],[Y = 1/IQ1+1/IQ2+1/IQ3]])</f>
        <v>1313.768347988846</v>
      </c>
      <c r="AR315" s="95"/>
      <c r="AS315" s="93" t="str">
        <f>Table1422[[#This Row],[Community]]</f>
        <v xml:space="preserve">Tanaina  </v>
      </c>
      <c r="AT315" s="87">
        <f>Table1422[[#This Row],[IQ1_Average]]</f>
        <v>44920.4</v>
      </c>
      <c r="AU315" s="93" t="str">
        <f>DoNotChange[[#This Row],[Community]]</f>
        <v xml:space="preserve">Tanaina  </v>
      </c>
      <c r="AV315" s="96">
        <f>Table1422[[#This Row],[IQ2_Average]]</f>
        <v>73563.600000000006</v>
      </c>
      <c r="AW315" s="93" t="str">
        <f>DoNotChange[[#This Row],[Community]]</f>
        <v xml:space="preserve">Tanaina  </v>
      </c>
      <c r="AX315" s="97">
        <f>Table1422[[#This Row],[IQ3_Average]]</f>
        <v>101886.2</v>
      </c>
      <c r="AY315" s="93" t="str">
        <f>DoNotChange[[#This Row],[Community]]</f>
        <v xml:space="preserve">Tanaina  </v>
      </c>
      <c r="AZ315" s="89">
        <f>Table1422[[#This Row],[SNAP_Average 
(Percentage Points)]]/100</f>
        <v>0.1052</v>
      </c>
      <c r="BA315" s="98" t="str">
        <f>DoNotChange[[#This Row],[Community]]</f>
        <v xml:space="preserve">Tanaina  </v>
      </c>
      <c r="BB315" s="89">
        <f>Table1422[[#This Row],[Poverty_Average
(Percentage Points)]]/100</f>
        <v>0.21899999999999997</v>
      </c>
      <c r="BC315" s="98" t="str">
        <f>DoNotChange[[#This Row],[Community]]</f>
        <v xml:space="preserve">Tanaina  </v>
      </c>
      <c r="BD315" s="89">
        <f>Table1422[[#This Row],[Full Time Employment_Average
(Percentage Points)]]/100</f>
        <v>0.57700000000000007</v>
      </c>
    </row>
    <row r="316" spans="1:56" s="99" customFormat="1" x14ac:dyDescent="0.25">
      <c r="A316" s="93" t="str">
        <f>DoNotChange[[#This Row],[Community]]</f>
        <v xml:space="preserve">Tanana </v>
      </c>
      <c r="B31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16" s="93" t="str">
        <f>DoNotChange[[#This Row],[Community]]</f>
        <v xml:space="preserve">Tanana </v>
      </c>
      <c r="D316" s="109">
        <f>IFERROR(DoNotChange[[#This Row],[Medium Burden Threshold]],"Cannot Calculate")</f>
        <v>156.6</v>
      </c>
      <c r="E316" s="118" t="str">
        <f>DoNotChange[[#This Row],[Community]]</f>
        <v xml:space="preserve">Tanana </v>
      </c>
      <c r="F316" s="109">
        <f>IFERROR(DoNotChange[[#This Row],[MediumBurden
Annual]], "Cannot Calculate")</f>
        <v>1878.7351233062518</v>
      </c>
      <c r="G316" s="93" t="str">
        <f>DoNotChange[[#This Row],[Community]]</f>
        <v xml:space="preserve">Tanana </v>
      </c>
      <c r="H316" s="140">
        <f>IFERROR(DoNotChange[[#This Row],[LowBurden
Threshold]],"Any fee will be at least a medium burden")</f>
        <v>62.624504110208392</v>
      </c>
      <c r="I316" s="118" t="str">
        <f>DoNotChange[[#This Row],[Community]]</f>
        <v xml:space="preserve">Tanana </v>
      </c>
      <c r="J316" s="109">
        <f>IFERROR(DoNotChange[[#This Row],[LowBurden
Annual]], "Any fee will be at least a medium burden")</f>
        <v>751.4940493225007</v>
      </c>
      <c r="K316" s="93" t="str">
        <f>DoNotChange[[#This Row],[Community]]</f>
        <v xml:space="preserve">Tanana </v>
      </c>
      <c r="L316" s="102">
        <f>Table1422[[#This Row],[Monthly Fees]]</f>
        <v>140</v>
      </c>
      <c r="M316" s="93" t="str">
        <f>DoNotChange[[#This Row],[Community]]</f>
        <v xml:space="preserve">Tanana </v>
      </c>
      <c r="N316" s="102">
        <f>DoNotChange[[#This Row],[Monthly_Fees]]*12</f>
        <v>1680</v>
      </c>
      <c r="O316" s="93" t="str">
        <f>DoNotChange[[#This Row],[Community]]</f>
        <v xml:space="preserve">Tanana </v>
      </c>
      <c r="P316" s="94" t="str">
        <f>Table1422[[#This Row],[Notes]]</f>
        <v xml:space="preserve">This is the reported user fee for this community for combined water and sewer.   </v>
      </c>
      <c r="Q316" s="95"/>
      <c r="R316" s="93" t="str">
        <f>DoNotChange[[#This Row],[Community]]</f>
        <v xml:space="preserve">Tanana </v>
      </c>
      <c r="S316" s="85">
        <f>IF(DoNotChange[[#This Row],[Annual_Fees]]/DoNotChange[[#This Row],[IQ1_Average]]&gt;0, DoNotChange[[#This Row],[Annual_Fees]]/DoNotChange[[#This Row],[IQ1_Average]], "Do not know fees")</f>
        <v>7.5932203389830505E-2</v>
      </c>
      <c r="T316" s="93" t="str">
        <f>DoNotChange[[#This Row],[Community]]</f>
        <v xml:space="preserve">Tanana </v>
      </c>
      <c r="U316" s="85">
        <f>IF(DoNotChange[[#This Row],[Annual_Fees]]/DoNotChange[[#This Row],[IQ2_Average]]&gt;0, DoNotChange[[#This Row],[Annual_Fees]]/DoNotChange[[#This Row],[IQ2_Average]], "Do not know fees")</f>
        <v>3.9415709036989766E-2</v>
      </c>
      <c r="V316" s="93" t="str">
        <f>DoNotChange[[#This Row],[Community]]</f>
        <v xml:space="preserve">Tanana </v>
      </c>
      <c r="W316" s="85">
        <f>IF(DoNotChange[[#This Row],[Annual_Fees]]/DoNotChange[[#This Row],[IQ3_Average]]&gt;0,DoNotChange[[#This Row],[Annual_Fees]]/DoNotChange[[#This Row],[IQ3_Average]], "Do not know fees")</f>
        <v>1.8784886217260627E-2</v>
      </c>
      <c r="X316" s="93" t="str">
        <f>DoNotChange[[#This Row],[Community]]</f>
        <v xml:space="preserve">Tanana </v>
      </c>
      <c r="Y316" s="85">
        <f>IFERROR(AVERAGE(DoNotChange[[#This Row],[RI_IQ1]],DoNotChange[[#This Row],[RI_IQ2]],DoNotChange[[#This Row],[RI_IQ3]]),"ERROR")</f>
        <v>4.4710932881360299E-2</v>
      </c>
      <c r="Z316" s="93" t="str">
        <f>DoNotChange[[#This Row],[Community]]</f>
        <v xml:space="preserve">Tanana </v>
      </c>
      <c r="AA316" s="84">
        <f>IF(DoNotChange[[#This Row],[SNAP_PercentagePoints]]&gt;20%,1, IF(DoNotChange[[#This Row],[SNAP_PercentagePoints]]&lt;=10%, 3, 2))</f>
        <v>2</v>
      </c>
      <c r="AB316" s="93" t="str">
        <f>DoNotChange[[#This Row],[Community]]</f>
        <v xml:space="preserve">Tanana </v>
      </c>
      <c r="AC316" s="84">
        <f>IF(DoNotChange[[#This Row],[Poverty_PercentagePoints]]&gt;20%,1, IF(DoNotChange[[#This Row],[Poverty_PercentagePoints]]&lt;=10%, 3, 2))</f>
        <v>1</v>
      </c>
      <c r="AD316" s="93" t="str">
        <f>DoNotChange[[#This Row],[Community]]</f>
        <v xml:space="preserve">Tanana </v>
      </c>
      <c r="AE316" s="84">
        <f>IF(DoNotChange[[#This Row],[FTE_PercentagePoints]]&lt;=30%,1, IF(DoNotChange[[#This Row],[FTE_PercentagePoints]]&gt;50%, 3, 2))</f>
        <v>2</v>
      </c>
      <c r="AF316" s="93" t="str">
        <f>DoNotChange[[#This Row],[Community]]</f>
        <v xml:space="preserve">Tanana </v>
      </c>
      <c r="AG316" s="86">
        <f>AVERAGE(DoNotChange[[#This Row],[SNAP_FCI]],DoNotChange[[#This Row],[Poverty_FCI]],DoNotChange[[#This Row],[FTE_FCI]])</f>
        <v>1.6666666666666667</v>
      </c>
      <c r="AH316" s="112"/>
      <c r="AI316" s="86">
        <f>IF(DoNotChange[[#This Row],[Village_FCI]]&gt;2.5, 0.24, IF(DoNotChange[[#This Row],[Village_FCI]]&lt;=1.5, 0.06, 0.15))</f>
        <v>0.15</v>
      </c>
      <c r="AJ316" s="86">
        <f>IF(DoNotChange[[#This Row],[Village_FCI]]&gt;2.5, 0.15, IF(DoNotChange[[#This Row],[Village_FCI]]&lt;=1.5, "FALSE", 0.06))</f>
        <v>0.06</v>
      </c>
      <c r="AK316" s="115">
        <f>(1/DoNotChange[[#This Row],[IQ1_Average]]+1/DoNotChange[[#This Row],[IQ2_Average]]+1/DoNotChange[[#This Row],[IQ3_Average]])</f>
        <v>7.9840951573857682E-5</v>
      </c>
      <c r="AL31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6" s="84">
        <f>ROUND(DoNotChange[[#This Row],[MediumBurden
Threshold_Calc]],1)</f>
        <v>156.6</v>
      </c>
      <c r="AN316" s="88">
        <f>(DoNotChange[[#This Row],[3RI_Calculation
Medium]]/DoNotChange[[#This Row],[Y = 1/IQ1+1/IQ2+1/IQ3]])/12</f>
        <v>156.56126027552099</v>
      </c>
      <c r="AO316" s="88">
        <f>DoNotChange[[#This Row],[MediumBurden
Threshold_Calc]]*12</f>
        <v>1878.7351233062518</v>
      </c>
      <c r="AP316" s="137">
        <f>DoNotChange[[#This Row],[LowBurden
Annual]]/12</f>
        <v>62.624504110208392</v>
      </c>
      <c r="AQ316" s="88">
        <f>(DoNotChange[[#This Row],[3RI_Calculation
Low]]/DoNotChange[[#This Row],[Y = 1/IQ1+1/IQ2+1/IQ3]])</f>
        <v>751.4940493225007</v>
      </c>
      <c r="AR316" s="95"/>
      <c r="AS316" s="93" t="str">
        <f>Table1422[[#This Row],[Community]]</f>
        <v xml:space="preserve">Tanana </v>
      </c>
      <c r="AT316" s="87">
        <f>Table1422[[#This Row],[IQ1_Average]]</f>
        <v>22125</v>
      </c>
      <c r="AU316" s="93" t="str">
        <f>DoNotChange[[#This Row],[Community]]</f>
        <v xml:space="preserve">Tanana </v>
      </c>
      <c r="AV316" s="96">
        <f>Table1422[[#This Row],[IQ2_Average]]</f>
        <v>42622.6</v>
      </c>
      <c r="AW316" s="93" t="str">
        <f>DoNotChange[[#This Row],[Community]]</f>
        <v xml:space="preserve">Tanana </v>
      </c>
      <c r="AX316" s="97">
        <f>Table1422[[#This Row],[IQ3_Average]]</f>
        <v>89433.600000000006</v>
      </c>
      <c r="AY316" s="93" t="str">
        <f>DoNotChange[[#This Row],[Community]]</f>
        <v xml:space="preserve">Tanana </v>
      </c>
      <c r="AZ316" s="89">
        <f>Table1422[[#This Row],[SNAP_Average 
(Percentage Points)]]/100</f>
        <v>0.188</v>
      </c>
      <c r="BA316" s="98" t="str">
        <f>DoNotChange[[#This Row],[Community]]</f>
        <v xml:space="preserve">Tanana </v>
      </c>
      <c r="BB316" s="89">
        <f>Table1422[[#This Row],[Poverty_Average
(Percentage Points)]]/100</f>
        <v>0.44920000000000004</v>
      </c>
      <c r="BC316" s="98" t="str">
        <f>DoNotChange[[#This Row],[Community]]</f>
        <v xml:space="preserve">Tanana </v>
      </c>
      <c r="BD316" s="89">
        <f>Table1422[[#This Row],[Full Time Employment_Average
(Percentage Points)]]/100</f>
        <v>0.37980000000000003</v>
      </c>
    </row>
    <row r="317" spans="1:56" s="99" customFormat="1" x14ac:dyDescent="0.25">
      <c r="A317" s="93" t="str">
        <f>DoNotChange[[#This Row],[Community]]</f>
        <v xml:space="preserve">Tatitlek  </v>
      </c>
      <c r="B31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17" s="93" t="str">
        <f>DoNotChange[[#This Row],[Community]]</f>
        <v xml:space="preserve">Tatitlek  </v>
      </c>
      <c r="D317" s="109">
        <f>IFERROR(DoNotChange[[#This Row],[Medium Burden Threshold]],"Cannot Calculate")</f>
        <v>244.7</v>
      </c>
      <c r="E317" s="118" t="str">
        <f>DoNotChange[[#This Row],[Community]]</f>
        <v xml:space="preserve">Tatitlek  </v>
      </c>
      <c r="F317" s="109">
        <f>IFERROR(DoNotChange[[#This Row],[MediumBurden
Annual]], "Cannot Calculate")</f>
        <v>2935.9217968936232</v>
      </c>
      <c r="G317" s="93" t="str">
        <f>DoNotChange[[#This Row],[Community]]</f>
        <v xml:space="preserve">Tatitlek  </v>
      </c>
      <c r="H317" s="140">
        <f>IFERROR(DoNotChange[[#This Row],[LowBurden
Threshold]],"Any fee will be at least a medium burden")</f>
        <v>97.864059896454094</v>
      </c>
      <c r="I317" s="118" t="str">
        <f>DoNotChange[[#This Row],[Community]]</f>
        <v xml:space="preserve">Tatitlek  </v>
      </c>
      <c r="J317" s="109">
        <f>IFERROR(DoNotChange[[#This Row],[LowBurden
Annual]], "Any fee will be at least a medium burden")</f>
        <v>1174.3687187574492</v>
      </c>
      <c r="K317" s="93" t="str">
        <f>DoNotChange[[#This Row],[Community]]</f>
        <v xml:space="preserve">Tatitlek  </v>
      </c>
      <c r="L317" s="102">
        <f>Table1422[[#This Row],[Monthly Fees]]</f>
        <v>100</v>
      </c>
      <c r="M317" s="93" t="str">
        <f>DoNotChange[[#This Row],[Community]]</f>
        <v xml:space="preserve">Tatitlek  </v>
      </c>
      <c r="N317" s="102">
        <f>DoNotChange[[#This Row],[Monthly_Fees]]*12</f>
        <v>1200</v>
      </c>
      <c r="O317" s="93" t="str">
        <f>DoNotChange[[#This Row],[Community]]</f>
        <v xml:space="preserve">Tatitlek  </v>
      </c>
      <c r="P317" s="94" t="str">
        <f>Table1422[[#This Row],[Notes]]</f>
        <v xml:space="preserve">This is the reported user fee for this community for water services.  </v>
      </c>
      <c r="Q317" s="95"/>
      <c r="R317" s="93" t="str">
        <f>DoNotChange[[#This Row],[Community]]</f>
        <v xml:space="preserve">Tatitlek  </v>
      </c>
      <c r="S317" s="85">
        <f>IF(DoNotChange[[#This Row],[Annual_Fees]]/DoNotChange[[#This Row],[IQ1_Average]]&gt;0, DoNotChange[[#This Row],[Annual_Fees]]/DoNotChange[[#This Row],[IQ1_Average]], "Do not know fees")</f>
        <v>2.5069568051342472E-2</v>
      </c>
      <c r="T317" s="93" t="str">
        <f>DoNotChange[[#This Row],[Community]]</f>
        <v xml:space="preserve">Tatitlek  </v>
      </c>
      <c r="U317" s="85">
        <f>IF(DoNotChange[[#This Row],[Annual_Fees]]/DoNotChange[[#This Row],[IQ2_Average]]&gt;0, DoNotChange[[#This Row],[Annual_Fees]]/DoNotChange[[#This Row],[IQ2_Average]], "Do not know fees")</f>
        <v>1.9154030327214685E-2</v>
      </c>
      <c r="V317" s="93" t="str">
        <f>DoNotChange[[#This Row],[Community]]</f>
        <v xml:space="preserve">Tatitlek  </v>
      </c>
      <c r="W317" s="85">
        <f>IF(DoNotChange[[#This Row],[Annual_Fees]]/DoNotChange[[#This Row],[IQ3_Average]]&gt;0,DoNotChange[[#This Row],[Annual_Fees]]/DoNotChange[[#This Row],[IQ3_Average]], "Do not know fees")</f>
        <v>1.7085936565612844E-2</v>
      </c>
      <c r="X317" s="93" t="str">
        <f>DoNotChange[[#This Row],[Community]]</f>
        <v xml:space="preserve">Tatitlek  </v>
      </c>
      <c r="Y317" s="85">
        <f>IFERROR(AVERAGE(DoNotChange[[#This Row],[RI_IQ1]],DoNotChange[[#This Row],[RI_IQ2]],DoNotChange[[#This Row],[RI_IQ3]]),"ERROR")</f>
        <v>2.0436511648056668E-2</v>
      </c>
      <c r="Z317" s="93" t="str">
        <f>DoNotChange[[#This Row],[Community]]</f>
        <v xml:space="preserve">Tatitlek  </v>
      </c>
      <c r="AA317" s="84">
        <f>IF(DoNotChange[[#This Row],[SNAP_PercentagePoints]]&gt;20%,1, IF(DoNotChange[[#This Row],[SNAP_PercentagePoints]]&lt;=10%, 3, 2))</f>
        <v>3</v>
      </c>
      <c r="AB317" s="93" t="str">
        <f>DoNotChange[[#This Row],[Community]]</f>
        <v xml:space="preserve">Tatitlek  </v>
      </c>
      <c r="AC317" s="84">
        <f>IF(DoNotChange[[#This Row],[Poverty_PercentagePoints]]&gt;20%,1, IF(DoNotChange[[#This Row],[Poverty_PercentagePoints]]&lt;=10%, 3, 2))</f>
        <v>3</v>
      </c>
      <c r="AD317" s="93" t="str">
        <f>DoNotChange[[#This Row],[Community]]</f>
        <v xml:space="preserve">Tatitlek  </v>
      </c>
      <c r="AE317" s="84">
        <f>IF(DoNotChange[[#This Row],[FTE_PercentagePoints]]&lt;=30%,1, IF(DoNotChange[[#This Row],[FTE_PercentagePoints]]&gt;50%, 3, 2))</f>
        <v>1</v>
      </c>
      <c r="AF317" s="93" t="str">
        <f>DoNotChange[[#This Row],[Community]]</f>
        <v xml:space="preserve">Tatitlek  </v>
      </c>
      <c r="AG317" s="86">
        <f>AVERAGE(DoNotChange[[#This Row],[SNAP_FCI]],DoNotChange[[#This Row],[Poverty_FCI]],DoNotChange[[#This Row],[FTE_FCI]])</f>
        <v>2.3333333333333335</v>
      </c>
      <c r="AH317" s="112"/>
      <c r="AI317" s="86">
        <f>IF(DoNotChange[[#This Row],[Village_FCI]]&gt;2.5, 0.24, IF(DoNotChange[[#This Row],[Village_FCI]]&lt;=1.5, 0.06, 0.15))</f>
        <v>0.15</v>
      </c>
      <c r="AJ317" s="86">
        <f>IF(DoNotChange[[#This Row],[Village_FCI]]&gt;2.5, 0.15, IF(DoNotChange[[#This Row],[Village_FCI]]&lt;=1.5, "FALSE", 0.06))</f>
        <v>0.06</v>
      </c>
      <c r="AK317" s="115">
        <f>(1/DoNotChange[[#This Row],[IQ1_Average]]+1/DoNotChange[[#This Row],[IQ2_Average]]+1/DoNotChange[[#This Row],[IQ3_Average]])</f>
        <v>5.1091279120141675E-5</v>
      </c>
      <c r="AL31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17" s="84">
        <f>ROUND(DoNotChange[[#This Row],[MediumBurden
Threshold_Calc]],1)</f>
        <v>244.7</v>
      </c>
      <c r="AN317" s="88">
        <f>(DoNotChange[[#This Row],[3RI_Calculation
Medium]]/DoNotChange[[#This Row],[Y = 1/IQ1+1/IQ2+1/IQ3]])/12</f>
        <v>244.66014974113526</v>
      </c>
      <c r="AO317" s="88">
        <f>DoNotChange[[#This Row],[MediumBurden
Threshold_Calc]]*12</f>
        <v>2935.9217968936232</v>
      </c>
      <c r="AP317" s="137">
        <f>DoNotChange[[#This Row],[LowBurden
Annual]]/12</f>
        <v>97.864059896454094</v>
      </c>
      <c r="AQ317" s="88">
        <f>(DoNotChange[[#This Row],[3RI_Calculation
Low]]/DoNotChange[[#This Row],[Y = 1/IQ1+1/IQ2+1/IQ3]])</f>
        <v>1174.3687187574492</v>
      </c>
      <c r="AR317" s="95"/>
      <c r="AS317" s="93" t="str">
        <f>Table1422[[#This Row],[Community]]</f>
        <v xml:space="preserve">Tatitlek  </v>
      </c>
      <c r="AT317" s="87">
        <f>Table1422[[#This Row],[IQ1_Average]]</f>
        <v>47866.8</v>
      </c>
      <c r="AU317" s="93" t="str">
        <f>DoNotChange[[#This Row],[Community]]</f>
        <v xml:space="preserve">Tatitlek  </v>
      </c>
      <c r="AV317" s="96">
        <f>Table1422[[#This Row],[IQ2_Average]]</f>
        <v>62650</v>
      </c>
      <c r="AW317" s="93" t="str">
        <f>DoNotChange[[#This Row],[Community]]</f>
        <v xml:space="preserve">Tatitlek  </v>
      </c>
      <c r="AX317" s="97">
        <f>Table1422[[#This Row],[IQ3_Average]]</f>
        <v>70233.2</v>
      </c>
      <c r="AY317" s="93" t="str">
        <f>DoNotChange[[#This Row],[Community]]</f>
        <v xml:space="preserve">Tatitlek  </v>
      </c>
      <c r="AZ317" s="89">
        <f>Table1422[[#This Row],[SNAP_Average 
(Percentage Points)]]/100</f>
        <v>0</v>
      </c>
      <c r="BA317" s="98" t="str">
        <f>DoNotChange[[#This Row],[Community]]</f>
        <v xml:space="preserve">Tatitlek  </v>
      </c>
      <c r="BB317" s="89">
        <f>Table1422[[#This Row],[Poverty_Average
(Percentage Points)]]/100</f>
        <v>5.9000000000000004E-2</v>
      </c>
      <c r="BC317" s="98" t="str">
        <f>DoNotChange[[#This Row],[Community]]</f>
        <v xml:space="preserve">Tatitlek  </v>
      </c>
      <c r="BD317" s="89">
        <f>Table1422[[#This Row],[Full Time Employment_Average
(Percentage Points)]]/100</f>
        <v>0.22440000000000002</v>
      </c>
    </row>
    <row r="318" spans="1:56" s="99" customFormat="1" x14ac:dyDescent="0.25">
      <c r="A318" s="93" t="str">
        <f>DoNotChange[[#This Row],[Community]]</f>
        <v xml:space="preserve">Tazlina  </v>
      </c>
      <c r="B31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8" s="93" t="str">
        <f>DoNotChange[[#This Row],[Community]]</f>
        <v xml:space="preserve">Tazlina  </v>
      </c>
      <c r="D318" s="109">
        <f>IFERROR(DoNotChange[[#This Row],[Medium Burden Threshold]],"Cannot Calculate")</f>
        <v>317</v>
      </c>
      <c r="E318" s="118" t="str">
        <f>DoNotChange[[#This Row],[Community]]</f>
        <v xml:space="preserve">Tazlina  </v>
      </c>
      <c r="F318" s="109">
        <f>IFERROR(DoNotChange[[#This Row],[MediumBurden
Annual]], "Cannot Calculate")</f>
        <v>3804.2329129807154</v>
      </c>
      <c r="G318" s="93" t="str">
        <f>DoNotChange[[#This Row],[Community]]</f>
        <v xml:space="preserve">Tazlina  </v>
      </c>
      <c r="H318" s="140">
        <f>IFERROR(DoNotChange[[#This Row],[LowBurden
Threshold]],"Any fee will be at least a medium burden")</f>
        <v>126.80776376602385</v>
      </c>
      <c r="I318" s="118" t="str">
        <f>DoNotChange[[#This Row],[Community]]</f>
        <v xml:space="preserve">Tazlina  </v>
      </c>
      <c r="J318" s="109">
        <f>IFERROR(DoNotChange[[#This Row],[LowBurden
Annual]], "Any fee will be at least a medium burden")</f>
        <v>1521.6931651922862</v>
      </c>
      <c r="K318" s="93" t="str">
        <f>DoNotChange[[#This Row],[Community]]</f>
        <v xml:space="preserve">Tazlina  </v>
      </c>
      <c r="L318" s="102">
        <f>Table1422[[#This Row],[Monthly Fees]]</f>
        <v>0</v>
      </c>
      <c r="M318" s="93" t="str">
        <f>DoNotChange[[#This Row],[Community]]</f>
        <v xml:space="preserve">Tazlina  </v>
      </c>
      <c r="N318" s="102">
        <f>DoNotChange[[#This Row],[Monthly_Fees]]*12</f>
        <v>0</v>
      </c>
      <c r="O318" s="93" t="str">
        <f>DoNotChange[[#This Row],[Community]]</f>
        <v xml:space="preserve">Tazlina  </v>
      </c>
      <c r="P318" s="94" t="str">
        <f>Table1422[[#This Row],[Notes]]</f>
        <v>The water and sewer charges are unknown</v>
      </c>
      <c r="Q318" s="95"/>
      <c r="R318" s="93" t="str">
        <f>DoNotChange[[#This Row],[Community]]</f>
        <v xml:space="preserve">Tazlina  </v>
      </c>
      <c r="S318" s="85" t="str">
        <f>IF(DoNotChange[[#This Row],[Annual_Fees]]/DoNotChange[[#This Row],[IQ1_Average]]&gt;0, DoNotChange[[#This Row],[Annual_Fees]]/DoNotChange[[#This Row],[IQ1_Average]], "Do not know fees")</f>
        <v>Do not know fees</v>
      </c>
      <c r="T318" s="93" t="str">
        <f>DoNotChange[[#This Row],[Community]]</f>
        <v xml:space="preserve">Tazlina  </v>
      </c>
      <c r="U318" s="85" t="str">
        <f>IF(DoNotChange[[#This Row],[Annual_Fees]]/DoNotChange[[#This Row],[IQ2_Average]]&gt;0, DoNotChange[[#This Row],[Annual_Fees]]/DoNotChange[[#This Row],[IQ2_Average]], "Do not know fees")</f>
        <v>Do not know fees</v>
      </c>
      <c r="V318" s="93" t="str">
        <f>DoNotChange[[#This Row],[Community]]</f>
        <v xml:space="preserve">Tazlina  </v>
      </c>
      <c r="W318" s="85" t="str">
        <f>IF(DoNotChange[[#This Row],[Annual_Fees]]/DoNotChange[[#This Row],[IQ3_Average]]&gt;0,DoNotChange[[#This Row],[Annual_Fees]]/DoNotChange[[#This Row],[IQ3_Average]], "Do not know fees")</f>
        <v>Do not know fees</v>
      </c>
      <c r="X318" s="93" t="str">
        <f>DoNotChange[[#This Row],[Community]]</f>
        <v xml:space="preserve">Tazlina  </v>
      </c>
      <c r="Y318" s="85" t="str">
        <f>IFERROR(AVERAGE(DoNotChange[[#This Row],[RI_IQ1]],DoNotChange[[#This Row],[RI_IQ2]],DoNotChange[[#This Row],[RI_IQ3]]),"ERROR")</f>
        <v>ERROR</v>
      </c>
      <c r="Z318" s="93" t="str">
        <f>DoNotChange[[#This Row],[Community]]</f>
        <v xml:space="preserve">Tazlina  </v>
      </c>
      <c r="AA318" s="84">
        <f>IF(DoNotChange[[#This Row],[SNAP_PercentagePoints]]&gt;20%,1, IF(DoNotChange[[#This Row],[SNAP_PercentagePoints]]&lt;=10%, 3, 2))</f>
        <v>3</v>
      </c>
      <c r="AB318" s="93" t="str">
        <f>DoNotChange[[#This Row],[Community]]</f>
        <v xml:space="preserve">Tazlina  </v>
      </c>
      <c r="AC318" s="84">
        <f>IF(DoNotChange[[#This Row],[Poverty_PercentagePoints]]&gt;20%,1, IF(DoNotChange[[#This Row],[Poverty_PercentagePoints]]&lt;=10%, 3, 2))</f>
        <v>1</v>
      </c>
      <c r="AD318" s="93" t="str">
        <f>DoNotChange[[#This Row],[Community]]</f>
        <v xml:space="preserve">Tazlina  </v>
      </c>
      <c r="AE318" s="84">
        <f>IF(DoNotChange[[#This Row],[FTE_PercentagePoints]]&lt;=30%,1, IF(DoNotChange[[#This Row],[FTE_PercentagePoints]]&gt;50%, 3, 2))</f>
        <v>3</v>
      </c>
      <c r="AF318" s="93" t="str">
        <f>DoNotChange[[#This Row],[Community]]</f>
        <v xml:space="preserve">Tazlina  </v>
      </c>
      <c r="AG318" s="86">
        <f>AVERAGE(DoNotChange[[#This Row],[SNAP_FCI]],DoNotChange[[#This Row],[Poverty_FCI]],DoNotChange[[#This Row],[FTE_FCI]])</f>
        <v>2.3333333333333335</v>
      </c>
      <c r="AH318" s="112"/>
      <c r="AI318" s="86">
        <f>IF(DoNotChange[[#This Row],[Village_FCI]]&gt;2.5, 0.24, IF(DoNotChange[[#This Row],[Village_FCI]]&lt;=1.5, 0.06, 0.15))</f>
        <v>0.15</v>
      </c>
      <c r="AJ318" s="86">
        <f>IF(DoNotChange[[#This Row],[Village_FCI]]&gt;2.5, 0.15, IF(DoNotChange[[#This Row],[Village_FCI]]&lt;=1.5, "FALSE", 0.06))</f>
        <v>0.06</v>
      </c>
      <c r="AK318" s="115">
        <f>(1/DoNotChange[[#This Row],[IQ1_Average]]+1/DoNotChange[[#This Row],[IQ2_Average]]+1/DoNotChange[[#This Row],[IQ3_Average]])</f>
        <v>3.9429762433360341E-5</v>
      </c>
      <c r="AL31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8" s="84">
        <f>ROUND(DoNotChange[[#This Row],[MediumBurden
Threshold_Calc]],1)</f>
        <v>317</v>
      </c>
      <c r="AN318" s="88">
        <f>(DoNotChange[[#This Row],[3RI_Calculation
Medium]]/DoNotChange[[#This Row],[Y = 1/IQ1+1/IQ2+1/IQ3]])/12</f>
        <v>317.01940941505961</v>
      </c>
      <c r="AO318" s="88">
        <f>DoNotChange[[#This Row],[MediumBurden
Threshold_Calc]]*12</f>
        <v>3804.2329129807154</v>
      </c>
      <c r="AP318" s="137">
        <f>DoNotChange[[#This Row],[LowBurden
Annual]]/12</f>
        <v>126.80776376602385</v>
      </c>
      <c r="AQ318" s="88">
        <f>(DoNotChange[[#This Row],[3RI_Calculation
Low]]/DoNotChange[[#This Row],[Y = 1/IQ1+1/IQ2+1/IQ3]])</f>
        <v>1521.6931651922862</v>
      </c>
      <c r="AR318" s="95"/>
      <c r="AS318" s="93" t="str">
        <f>Table1422[[#This Row],[Community]]</f>
        <v xml:space="preserve">Tazlina  </v>
      </c>
      <c r="AT318" s="87">
        <f>Table1422[[#This Row],[IQ1_Average]]</f>
        <v>48783.199999999997</v>
      </c>
      <c r="AU318" s="93" t="str">
        <f>DoNotChange[[#This Row],[Community]]</f>
        <v xml:space="preserve">Tazlina  </v>
      </c>
      <c r="AV318" s="96">
        <f>Table1422[[#This Row],[IQ2_Average]]</f>
        <v>85366.8</v>
      </c>
      <c r="AW318" s="93" t="str">
        <f>DoNotChange[[#This Row],[Community]]</f>
        <v xml:space="preserve">Tazlina  </v>
      </c>
      <c r="AX318" s="97">
        <f>Table1422[[#This Row],[IQ3_Average]]</f>
        <v>138566.6</v>
      </c>
      <c r="AY318" s="93" t="str">
        <f>DoNotChange[[#This Row],[Community]]</f>
        <v xml:space="preserve">Tazlina  </v>
      </c>
      <c r="AZ318" s="89">
        <f>Table1422[[#This Row],[SNAP_Average 
(Percentage Points)]]/100</f>
        <v>5.6399999999999999E-2</v>
      </c>
      <c r="BA318" s="98" t="str">
        <f>DoNotChange[[#This Row],[Community]]</f>
        <v xml:space="preserve">Tazlina  </v>
      </c>
      <c r="BB318" s="89">
        <f>Table1422[[#This Row],[Poverty_Average
(Percentage Points)]]/100</f>
        <v>0.22739999999999999</v>
      </c>
      <c r="BC318" s="98" t="str">
        <f>DoNotChange[[#This Row],[Community]]</f>
        <v xml:space="preserve">Tazlina  </v>
      </c>
      <c r="BD318" s="89">
        <f>Table1422[[#This Row],[Full Time Employment_Average
(Percentage Points)]]/100</f>
        <v>0.65720000000000001</v>
      </c>
    </row>
    <row r="319" spans="1:56" s="99" customFormat="1" x14ac:dyDescent="0.25">
      <c r="A319" s="93" t="str">
        <f>DoNotChange[[#This Row],[Community]]</f>
        <v xml:space="preserve">Teller </v>
      </c>
      <c r="B31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19" s="93" t="str">
        <f>DoNotChange[[#This Row],[Community]]</f>
        <v xml:space="preserve">Teller </v>
      </c>
      <c r="D319" s="109">
        <f>IFERROR(DoNotChange[[#This Row],[Medium Burden Threshold]],"Cannot Calculate")</f>
        <v>40.200000000000003</v>
      </c>
      <c r="E319" s="118" t="str">
        <f>DoNotChange[[#This Row],[Community]]</f>
        <v xml:space="preserve">Teller </v>
      </c>
      <c r="F319" s="109">
        <f>IFERROR(DoNotChange[[#This Row],[MediumBurden
Annual]], "Cannot Calculate")</f>
        <v>482.33377659399071</v>
      </c>
      <c r="G319" s="93" t="str">
        <f>DoNotChange[[#This Row],[Community]]</f>
        <v xml:space="preserve">Teller </v>
      </c>
      <c r="H319" s="140" t="str">
        <f>IFERROR(DoNotChange[[#This Row],[LowBurden
Threshold]],"Any fee will be at least a medium burden")</f>
        <v>Any fee will be at least a medium burden</v>
      </c>
      <c r="I319" s="118" t="str">
        <f>DoNotChange[[#This Row],[Community]]</f>
        <v xml:space="preserve">Teller </v>
      </c>
      <c r="J319" s="109" t="str">
        <f>IFERROR(DoNotChange[[#This Row],[LowBurden
Annual]], "Any fee will be at least a medium burden")</f>
        <v>Any fee will be at least a medium burden</v>
      </c>
      <c r="K319" s="93" t="str">
        <f>DoNotChange[[#This Row],[Community]]</f>
        <v xml:space="preserve">Teller </v>
      </c>
      <c r="L319" s="102">
        <f>Table1422[[#This Row],[Monthly Fees]]</f>
        <v>0</v>
      </c>
      <c r="M319" s="93" t="str">
        <f>DoNotChange[[#This Row],[Community]]</f>
        <v xml:space="preserve">Teller </v>
      </c>
      <c r="N319" s="102">
        <f>DoNotChange[[#This Row],[Monthly_Fees]]*12</f>
        <v>0</v>
      </c>
      <c r="O319" s="93" t="str">
        <f>DoNotChange[[#This Row],[Community]]</f>
        <v xml:space="preserve">Teller </v>
      </c>
      <c r="P319" s="94" t="str">
        <f>Table1422[[#This Row],[Notes]]</f>
        <v>The water and sewer charges are unknown</v>
      </c>
      <c r="Q319" s="95"/>
      <c r="R319" s="93" t="str">
        <f>DoNotChange[[#This Row],[Community]]</f>
        <v xml:space="preserve">Teller </v>
      </c>
      <c r="S319" s="85" t="str">
        <f>IF(DoNotChange[[#This Row],[Annual_Fees]]/DoNotChange[[#This Row],[IQ1_Average]]&gt;0, DoNotChange[[#This Row],[Annual_Fees]]/DoNotChange[[#This Row],[IQ1_Average]], "Do not know fees")</f>
        <v>Do not know fees</v>
      </c>
      <c r="T319" s="93" t="str">
        <f>DoNotChange[[#This Row],[Community]]</f>
        <v xml:space="preserve">Teller </v>
      </c>
      <c r="U319" s="85" t="str">
        <f>IF(DoNotChange[[#This Row],[Annual_Fees]]/DoNotChange[[#This Row],[IQ2_Average]]&gt;0, DoNotChange[[#This Row],[Annual_Fees]]/DoNotChange[[#This Row],[IQ2_Average]], "Do not know fees")</f>
        <v>Do not know fees</v>
      </c>
      <c r="V319" s="93" t="str">
        <f>DoNotChange[[#This Row],[Community]]</f>
        <v xml:space="preserve">Teller </v>
      </c>
      <c r="W319" s="85" t="str">
        <f>IF(DoNotChange[[#This Row],[Annual_Fees]]/DoNotChange[[#This Row],[IQ3_Average]]&gt;0,DoNotChange[[#This Row],[Annual_Fees]]/DoNotChange[[#This Row],[IQ3_Average]], "Do not know fees")</f>
        <v>Do not know fees</v>
      </c>
      <c r="X319" s="93" t="str">
        <f>DoNotChange[[#This Row],[Community]]</f>
        <v xml:space="preserve">Teller </v>
      </c>
      <c r="Y319" s="85" t="str">
        <f>IFERROR(AVERAGE(DoNotChange[[#This Row],[RI_IQ1]],DoNotChange[[#This Row],[RI_IQ2]],DoNotChange[[#This Row],[RI_IQ3]]),"ERROR")</f>
        <v>ERROR</v>
      </c>
      <c r="Z319" s="93" t="str">
        <f>DoNotChange[[#This Row],[Community]]</f>
        <v xml:space="preserve">Teller </v>
      </c>
      <c r="AA319" s="84">
        <f>IF(DoNotChange[[#This Row],[SNAP_PercentagePoints]]&gt;20%,1, IF(DoNotChange[[#This Row],[SNAP_PercentagePoints]]&lt;=10%, 3, 2))</f>
        <v>1</v>
      </c>
      <c r="AB319" s="93" t="str">
        <f>DoNotChange[[#This Row],[Community]]</f>
        <v xml:space="preserve">Teller </v>
      </c>
      <c r="AC319" s="84">
        <f>IF(DoNotChange[[#This Row],[Poverty_PercentagePoints]]&gt;20%,1, IF(DoNotChange[[#This Row],[Poverty_PercentagePoints]]&lt;=10%, 3, 2))</f>
        <v>1</v>
      </c>
      <c r="AD319" s="93" t="str">
        <f>DoNotChange[[#This Row],[Community]]</f>
        <v xml:space="preserve">Teller </v>
      </c>
      <c r="AE319" s="84">
        <f>IF(DoNotChange[[#This Row],[FTE_PercentagePoints]]&lt;=30%,1, IF(DoNotChange[[#This Row],[FTE_PercentagePoints]]&gt;50%, 3, 2))</f>
        <v>1</v>
      </c>
      <c r="AF319" s="93" t="str">
        <f>DoNotChange[[#This Row],[Community]]</f>
        <v xml:space="preserve">Teller </v>
      </c>
      <c r="AG319" s="86">
        <f>AVERAGE(DoNotChange[[#This Row],[SNAP_FCI]],DoNotChange[[#This Row],[Poverty_FCI]],DoNotChange[[#This Row],[FTE_FCI]])</f>
        <v>1</v>
      </c>
      <c r="AH319" s="112"/>
      <c r="AI319" s="86">
        <f>IF(DoNotChange[[#This Row],[Village_FCI]]&gt;2.5, 0.24, IF(DoNotChange[[#This Row],[Village_FCI]]&lt;=1.5, 0.06, 0.15))</f>
        <v>0.06</v>
      </c>
      <c r="AJ319" s="86" t="str">
        <f>IF(DoNotChange[[#This Row],[Village_FCI]]&gt;2.5, 0.15, IF(DoNotChange[[#This Row],[Village_FCI]]&lt;=1.5, "FALSE", 0.06))</f>
        <v>FALSE</v>
      </c>
      <c r="AK319" s="115">
        <f>(1/DoNotChange[[#This Row],[IQ1_Average]]+1/DoNotChange[[#This Row],[IQ2_Average]]+1/DoNotChange[[#This Row],[IQ3_Average]])</f>
        <v>1.2439518630374833E-4</v>
      </c>
      <c r="AL31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19" s="84">
        <f>ROUND(DoNotChange[[#This Row],[MediumBurden
Threshold_Calc]],1)</f>
        <v>40.200000000000003</v>
      </c>
      <c r="AN319" s="88">
        <f>(DoNotChange[[#This Row],[3RI_Calculation
Medium]]/DoNotChange[[#This Row],[Y = 1/IQ1+1/IQ2+1/IQ3]])/12</f>
        <v>40.194481382832556</v>
      </c>
      <c r="AO319" s="88">
        <f>DoNotChange[[#This Row],[MediumBurden
Threshold_Calc]]*12</f>
        <v>482.33377659399071</v>
      </c>
      <c r="AP319" s="137" t="e">
        <f>DoNotChange[[#This Row],[LowBurden
Annual]]/12</f>
        <v>#VALUE!</v>
      </c>
      <c r="AQ319" s="88" t="e">
        <f>(DoNotChange[[#This Row],[3RI_Calculation
Low]]/DoNotChange[[#This Row],[Y = 1/IQ1+1/IQ2+1/IQ3]])</f>
        <v>#VALUE!</v>
      </c>
      <c r="AR319" s="95"/>
      <c r="AS319" s="93" t="str">
        <f>Table1422[[#This Row],[Community]]</f>
        <v xml:space="preserve">Teller </v>
      </c>
      <c r="AT319" s="87">
        <f>Table1422[[#This Row],[IQ1_Average]]</f>
        <v>15179.2</v>
      </c>
      <c r="AU319" s="93" t="str">
        <f>DoNotChange[[#This Row],[Community]]</f>
        <v xml:space="preserve">Teller </v>
      </c>
      <c r="AV319" s="96">
        <f>Table1422[[#This Row],[IQ2_Average]]</f>
        <v>28350</v>
      </c>
      <c r="AW319" s="93" t="str">
        <f>DoNotChange[[#This Row],[Community]]</f>
        <v xml:space="preserve">Teller </v>
      </c>
      <c r="AX319" s="97">
        <f>Table1422[[#This Row],[IQ3_Average]]</f>
        <v>43025.2</v>
      </c>
      <c r="AY319" s="93" t="str">
        <f>DoNotChange[[#This Row],[Community]]</f>
        <v xml:space="preserve">Teller </v>
      </c>
      <c r="AZ319" s="89">
        <f>Table1422[[#This Row],[SNAP_Average 
(Percentage Points)]]/100</f>
        <v>0.39360000000000001</v>
      </c>
      <c r="BA319" s="98" t="str">
        <f>DoNotChange[[#This Row],[Community]]</f>
        <v xml:space="preserve">Teller </v>
      </c>
      <c r="BB319" s="89">
        <f>Table1422[[#This Row],[Poverty_Average
(Percentage Points)]]/100</f>
        <v>0.36980000000000002</v>
      </c>
      <c r="BC319" s="98" t="str">
        <f>DoNotChange[[#This Row],[Community]]</f>
        <v xml:space="preserve">Teller </v>
      </c>
      <c r="BD319" s="89">
        <f>Table1422[[#This Row],[Full Time Employment_Average
(Percentage Points)]]/100</f>
        <v>0.29479999999999995</v>
      </c>
    </row>
    <row r="320" spans="1:56" s="99" customFormat="1" x14ac:dyDescent="0.25">
      <c r="A320" s="93" t="str">
        <f>DoNotChange[[#This Row],[Community]]</f>
        <v xml:space="preserve">Tenakee Springs </v>
      </c>
      <c r="B32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0" s="93" t="str">
        <f>DoNotChange[[#This Row],[Community]]</f>
        <v xml:space="preserve">Tenakee Springs </v>
      </c>
      <c r="D320" s="109">
        <f>IFERROR(DoNotChange[[#This Row],[Medium Burden Threshold]],"Cannot Calculate")</f>
        <v>174.3</v>
      </c>
      <c r="E320" s="118" t="str">
        <f>DoNotChange[[#This Row],[Community]]</f>
        <v xml:space="preserve">Tenakee Springs </v>
      </c>
      <c r="F320" s="109">
        <f>IFERROR(DoNotChange[[#This Row],[MediumBurden
Annual]], "Cannot Calculate")</f>
        <v>2091.7667932047498</v>
      </c>
      <c r="G320" s="93" t="str">
        <f>DoNotChange[[#This Row],[Community]]</f>
        <v xml:space="preserve">Tenakee Springs </v>
      </c>
      <c r="H320" s="140">
        <f>IFERROR(DoNotChange[[#This Row],[LowBurden
Threshold]],"Any fee will be at least a medium burden")</f>
        <v>69.725559773491668</v>
      </c>
      <c r="I320" s="118" t="str">
        <f>DoNotChange[[#This Row],[Community]]</f>
        <v xml:space="preserve">Tenakee Springs </v>
      </c>
      <c r="J320" s="109">
        <f>IFERROR(DoNotChange[[#This Row],[LowBurden
Annual]], "Any fee will be at least a medium burden")</f>
        <v>836.70671728189996</v>
      </c>
      <c r="K320" s="93" t="str">
        <f>DoNotChange[[#This Row],[Community]]</f>
        <v xml:space="preserve">Tenakee Springs </v>
      </c>
      <c r="L320" s="102">
        <f>Table1422[[#This Row],[Monthly Fees]]</f>
        <v>0</v>
      </c>
      <c r="M320" s="93" t="str">
        <f>DoNotChange[[#This Row],[Community]]</f>
        <v xml:space="preserve">Tenakee Springs </v>
      </c>
      <c r="N320" s="102">
        <f>DoNotChange[[#This Row],[Monthly_Fees]]*12</f>
        <v>0</v>
      </c>
      <c r="O320" s="93" t="str">
        <f>DoNotChange[[#This Row],[Community]]</f>
        <v xml:space="preserve">Tenakee Springs </v>
      </c>
      <c r="P320" s="94" t="str">
        <f>Table1422[[#This Row],[Notes]]</f>
        <v>The water and sewer charges are unknown</v>
      </c>
      <c r="Q320" s="95"/>
      <c r="R320" s="93" t="str">
        <f>DoNotChange[[#This Row],[Community]]</f>
        <v xml:space="preserve">Tenakee Springs </v>
      </c>
      <c r="S320" s="85" t="str">
        <f>IF(DoNotChange[[#This Row],[Annual_Fees]]/DoNotChange[[#This Row],[IQ1_Average]]&gt;0, DoNotChange[[#This Row],[Annual_Fees]]/DoNotChange[[#This Row],[IQ1_Average]], "Do not know fees")</f>
        <v>Do not know fees</v>
      </c>
      <c r="T320" s="93" t="str">
        <f>DoNotChange[[#This Row],[Community]]</f>
        <v xml:space="preserve">Tenakee Springs </v>
      </c>
      <c r="U320" s="85" t="str">
        <f>IF(DoNotChange[[#This Row],[Annual_Fees]]/DoNotChange[[#This Row],[IQ2_Average]]&gt;0, DoNotChange[[#This Row],[Annual_Fees]]/DoNotChange[[#This Row],[IQ2_Average]], "Do not know fees")</f>
        <v>Do not know fees</v>
      </c>
      <c r="V320" s="93" t="str">
        <f>DoNotChange[[#This Row],[Community]]</f>
        <v xml:space="preserve">Tenakee Springs </v>
      </c>
      <c r="W320" s="85" t="str">
        <f>IF(DoNotChange[[#This Row],[Annual_Fees]]/DoNotChange[[#This Row],[IQ3_Average]]&gt;0,DoNotChange[[#This Row],[Annual_Fees]]/DoNotChange[[#This Row],[IQ3_Average]], "Do not know fees")</f>
        <v>Do not know fees</v>
      </c>
      <c r="X320" s="93" t="str">
        <f>DoNotChange[[#This Row],[Community]]</f>
        <v xml:space="preserve">Tenakee Springs </v>
      </c>
      <c r="Y320" s="85" t="str">
        <f>IFERROR(AVERAGE(DoNotChange[[#This Row],[RI_IQ1]],DoNotChange[[#This Row],[RI_IQ2]],DoNotChange[[#This Row],[RI_IQ3]]),"ERROR")</f>
        <v>ERROR</v>
      </c>
      <c r="Z320" s="93" t="str">
        <f>DoNotChange[[#This Row],[Community]]</f>
        <v xml:space="preserve">Tenakee Springs </v>
      </c>
      <c r="AA320" s="84">
        <f>IF(DoNotChange[[#This Row],[SNAP_PercentagePoints]]&gt;20%,1, IF(DoNotChange[[#This Row],[SNAP_PercentagePoints]]&lt;=10%, 3, 2))</f>
        <v>3</v>
      </c>
      <c r="AB320" s="93" t="str">
        <f>DoNotChange[[#This Row],[Community]]</f>
        <v xml:space="preserve">Tenakee Springs </v>
      </c>
      <c r="AC320" s="84">
        <f>IF(DoNotChange[[#This Row],[Poverty_PercentagePoints]]&gt;20%,1, IF(DoNotChange[[#This Row],[Poverty_PercentagePoints]]&lt;=10%, 3, 2))</f>
        <v>1</v>
      </c>
      <c r="AD320" s="93" t="str">
        <f>DoNotChange[[#This Row],[Community]]</f>
        <v xml:space="preserve">Tenakee Springs </v>
      </c>
      <c r="AE320" s="84">
        <f>IF(DoNotChange[[#This Row],[FTE_PercentagePoints]]&lt;=30%,1, IF(DoNotChange[[#This Row],[FTE_PercentagePoints]]&gt;50%, 3, 2))</f>
        <v>1</v>
      </c>
      <c r="AF320" s="93" t="str">
        <f>DoNotChange[[#This Row],[Community]]</f>
        <v xml:space="preserve">Tenakee Springs </v>
      </c>
      <c r="AG320" s="86">
        <f>AVERAGE(DoNotChange[[#This Row],[SNAP_FCI]],DoNotChange[[#This Row],[Poverty_FCI]],DoNotChange[[#This Row],[FTE_FCI]])</f>
        <v>1.6666666666666667</v>
      </c>
      <c r="AH320" s="112"/>
      <c r="AI320" s="86">
        <f>IF(DoNotChange[[#This Row],[Village_FCI]]&gt;2.5, 0.24, IF(DoNotChange[[#This Row],[Village_FCI]]&lt;=1.5, 0.06, 0.15))</f>
        <v>0.15</v>
      </c>
      <c r="AJ320" s="86">
        <f>IF(DoNotChange[[#This Row],[Village_FCI]]&gt;2.5, 0.15, IF(DoNotChange[[#This Row],[Village_FCI]]&lt;=1.5, "FALSE", 0.06))</f>
        <v>0.06</v>
      </c>
      <c r="AK320" s="115">
        <f>(1/DoNotChange[[#This Row],[IQ1_Average]]+1/DoNotChange[[#This Row],[IQ2_Average]]+1/DoNotChange[[#This Row],[IQ3_Average]])</f>
        <v>7.1709714719291577E-5</v>
      </c>
      <c r="AL32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0" s="84">
        <f>ROUND(DoNotChange[[#This Row],[MediumBurden
Threshold_Calc]],1)</f>
        <v>174.3</v>
      </c>
      <c r="AN320" s="88">
        <f>(DoNotChange[[#This Row],[3RI_Calculation
Medium]]/DoNotChange[[#This Row],[Y = 1/IQ1+1/IQ2+1/IQ3]])/12</f>
        <v>174.31389943372915</v>
      </c>
      <c r="AO320" s="88">
        <f>DoNotChange[[#This Row],[MediumBurden
Threshold_Calc]]*12</f>
        <v>2091.7667932047498</v>
      </c>
      <c r="AP320" s="137">
        <f>DoNotChange[[#This Row],[LowBurden
Annual]]/12</f>
        <v>69.725559773491668</v>
      </c>
      <c r="AQ320" s="88">
        <f>(DoNotChange[[#This Row],[3RI_Calculation
Low]]/DoNotChange[[#This Row],[Y = 1/IQ1+1/IQ2+1/IQ3]])</f>
        <v>836.70671728189996</v>
      </c>
      <c r="AR320" s="95"/>
      <c r="AS320" s="93" t="str">
        <f>Table1422[[#This Row],[Community]]</f>
        <v xml:space="preserve">Tenakee Springs </v>
      </c>
      <c r="AT320" s="87">
        <f>Table1422[[#This Row],[IQ1_Average]]</f>
        <v>29950.400000000001</v>
      </c>
      <c r="AU320" s="93" t="str">
        <f>DoNotChange[[#This Row],[Community]]</f>
        <v xml:space="preserve">Tenakee Springs </v>
      </c>
      <c r="AV320" s="96">
        <f>Table1422[[#This Row],[IQ2_Average]]</f>
        <v>46104.800000000003</v>
      </c>
      <c r="AW320" s="93" t="str">
        <f>DoNotChange[[#This Row],[Community]]</f>
        <v xml:space="preserve">Tenakee Springs </v>
      </c>
      <c r="AX320" s="97">
        <f>Table1422[[#This Row],[IQ3_Average]]</f>
        <v>60127</v>
      </c>
      <c r="AY320" s="93" t="str">
        <f>DoNotChange[[#This Row],[Community]]</f>
        <v xml:space="preserve">Tenakee Springs </v>
      </c>
      <c r="AZ320" s="89">
        <f>Table1422[[#This Row],[SNAP_Average 
(Percentage Points)]]/100</f>
        <v>4.0999999999999995E-2</v>
      </c>
      <c r="BA320" s="98" t="str">
        <f>DoNotChange[[#This Row],[Community]]</f>
        <v xml:space="preserve">Tenakee Springs </v>
      </c>
      <c r="BB320" s="89">
        <f>Table1422[[#This Row],[Poverty_Average
(Percentage Points)]]/100</f>
        <v>0.51500000000000001</v>
      </c>
      <c r="BC320" s="98" t="str">
        <f>DoNotChange[[#This Row],[Community]]</f>
        <v xml:space="preserve">Tenakee Springs </v>
      </c>
      <c r="BD320" s="89">
        <f>Table1422[[#This Row],[Full Time Employment_Average
(Percentage Points)]]/100</f>
        <v>7.3800000000000004E-2</v>
      </c>
    </row>
    <row r="321" spans="1:56" s="99" customFormat="1" x14ac:dyDescent="0.25">
      <c r="A321" s="93" t="str">
        <f>DoNotChange[[#This Row],[Community]]</f>
        <v xml:space="preserve">Tetlin  </v>
      </c>
      <c r="B32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1" s="93" t="str">
        <f>DoNotChange[[#This Row],[Community]]</f>
        <v xml:space="preserve">Tetlin  </v>
      </c>
      <c r="D321" s="109">
        <f>IFERROR(DoNotChange[[#This Row],[Medium Burden Threshold]],"Cannot Calculate")</f>
        <v>24.4</v>
      </c>
      <c r="E321" s="118" t="str">
        <f>DoNotChange[[#This Row],[Community]]</f>
        <v xml:space="preserve">Tetlin  </v>
      </c>
      <c r="F321" s="109">
        <f>IFERROR(DoNotChange[[#This Row],[MediumBurden
Annual]], "Cannot Calculate")</f>
        <v>292.51580388358678</v>
      </c>
      <c r="G321" s="93" t="str">
        <f>DoNotChange[[#This Row],[Community]]</f>
        <v xml:space="preserve">Tetlin  </v>
      </c>
      <c r="H321" s="140" t="str">
        <f>IFERROR(DoNotChange[[#This Row],[LowBurden
Threshold]],"Any fee will be at least a medium burden")</f>
        <v>Any fee will be at least a medium burden</v>
      </c>
      <c r="I321" s="118" t="str">
        <f>DoNotChange[[#This Row],[Community]]</f>
        <v xml:space="preserve">Tetlin  </v>
      </c>
      <c r="J321" s="109" t="str">
        <f>IFERROR(DoNotChange[[#This Row],[LowBurden
Annual]], "Any fee will be at least a medium burden")</f>
        <v>Any fee will be at least a medium burden</v>
      </c>
      <c r="K321" s="93" t="str">
        <f>DoNotChange[[#This Row],[Community]]</f>
        <v xml:space="preserve">Tetlin  </v>
      </c>
      <c r="L321" s="102">
        <f>Table1422[[#This Row],[Monthly Fees]]</f>
        <v>0</v>
      </c>
      <c r="M321" s="93" t="str">
        <f>DoNotChange[[#This Row],[Community]]</f>
        <v xml:space="preserve">Tetlin  </v>
      </c>
      <c r="N321" s="102">
        <f>DoNotChange[[#This Row],[Monthly_Fees]]*12</f>
        <v>0</v>
      </c>
      <c r="O321" s="93" t="str">
        <f>DoNotChange[[#This Row],[Community]]</f>
        <v xml:space="preserve">Tetlin  </v>
      </c>
      <c r="P321" s="94" t="str">
        <f>Table1422[[#This Row],[Notes]]</f>
        <v>The water and sewer charges are unknown</v>
      </c>
      <c r="Q321" s="95"/>
      <c r="R321" s="93" t="str">
        <f>DoNotChange[[#This Row],[Community]]</f>
        <v xml:space="preserve">Tetlin  </v>
      </c>
      <c r="S321" s="85" t="str">
        <f>IF(DoNotChange[[#This Row],[Annual_Fees]]/DoNotChange[[#This Row],[IQ1_Average]]&gt;0, DoNotChange[[#This Row],[Annual_Fees]]/DoNotChange[[#This Row],[IQ1_Average]], "Do not know fees")</f>
        <v>Do not know fees</v>
      </c>
      <c r="T321" s="93" t="str">
        <f>DoNotChange[[#This Row],[Community]]</f>
        <v xml:space="preserve">Tetlin  </v>
      </c>
      <c r="U321" s="85" t="str">
        <f>IF(DoNotChange[[#This Row],[Annual_Fees]]/DoNotChange[[#This Row],[IQ2_Average]]&gt;0, DoNotChange[[#This Row],[Annual_Fees]]/DoNotChange[[#This Row],[IQ2_Average]], "Do not know fees")</f>
        <v>Do not know fees</v>
      </c>
      <c r="V321" s="93" t="str">
        <f>DoNotChange[[#This Row],[Community]]</f>
        <v xml:space="preserve">Tetlin  </v>
      </c>
      <c r="W321" s="85" t="str">
        <f>IF(DoNotChange[[#This Row],[Annual_Fees]]/DoNotChange[[#This Row],[IQ3_Average]]&gt;0,DoNotChange[[#This Row],[Annual_Fees]]/DoNotChange[[#This Row],[IQ3_Average]], "Do not know fees")</f>
        <v>Do not know fees</v>
      </c>
      <c r="X321" s="93" t="str">
        <f>DoNotChange[[#This Row],[Community]]</f>
        <v xml:space="preserve">Tetlin  </v>
      </c>
      <c r="Y321" s="85" t="str">
        <f>IFERROR(AVERAGE(DoNotChange[[#This Row],[RI_IQ1]],DoNotChange[[#This Row],[RI_IQ2]],DoNotChange[[#This Row],[RI_IQ3]]),"ERROR")</f>
        <v>ERROR</v>
      </c>
      <c r="Z321" s="93" t="str">
        <f>DoNotChange[[#This Row],[Community]]</f>
        <v xml:space="preserve">Tetlin  </v>
      </c>
      <c r="AA321" s="84">
        <f>IF(DoNotChange[[#This Row],[SNAP_PercentagePoints]]&gt;20%,1, IF(DoNotChange[[#This Row],[SNAP_PercentagePoints]]&lt;=10%, 3, 2))</f>
        <v>1</v>
      </c>
      <c r="AB321" s="93" t="str">
        <f>DoNotChange[[#This Row],[Community]]</f>
        <v xml:space="preserve">Tetlin  </v>
      </c>
      <c r="AC321" s="84">
        <f>IF(DoNotChange[[#This Row],[Poverty_PercentagePoints]]&gt;20%,1, IF(DoNotChange[[#This Row],[Poverty_PercentagePoints]]&lt;=10%, 3, 2))</f>
        <v>1</v>
      </c>
      <c r="AD321" s="93" t="str">
        <f>DoNotChange[[#This Row],[Community]]</f>
        <v xml:space="preserve">Tetlin  </v>
      </c>
      <c r="AE321" s="84">
        <f>IF(DoNotChange[[#This Row],[FTE_PercentagePoints]]&lt;=30%,1, IF(DoNotChange[[#This Row],[FTE_PercentagePoints]]&gt;50%, 3, 2))</f>
        <v>1</v>
      </c>
      <c r="AF321" s="93" t="str">
        <f>DoNotChange[[#This Row],[Community]]</f>
        <v xml:space="preserve">Tetlin  </v>
      </c>
      <c r="AG321" s="86">
        <f>AVERAGE(DoNotChange[[#This Row],[SNAP_FCI]],DoNotChange[[#This Row],[Poverty_FCI]],DoNotChange[[#This Row],[FTE_FCI]])</f>
        <v>1</v>
      </c>
      <c r="AH321" s="112"/>
      <c r="AI321" s="86">
        <f>IF(DoNotChange[[#This Row],[Village_FCI]]&gt;2.5, 0.24, IF(DoNotChange[[#This Row],[Village_FCI]]&lt;=1.5, 0.06, 0.15))</f>
        <v>0.06</v>
      </c>
      <c r="AJ321" s="86" t="str">
        <f>IF(DoNotChange[[#This Row],[Village_FCI]]&gt;2.5, 0.15, IF(DoNotChange[[#This Row],[Village_FCI]]&lt;=1.5, "FALSE", 0.06))</f>
        <v>FALSE</v>
      </c>
      <c r="AK321" s="115">
        <f>(1/DoNotChange[[#This Row],[IQ1_Average]]+1/DoNotChange[[#This Row],[IQ2_Average]]+1/DoNotChange[[#This Row],[IQ3_Average]])</f>
        <v>2.051171225739254E-4</v>
      </c>
      <c r="AL32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1" s="84">
        <f>ROUND(DoNotChange[[#This Row],[MediumBurden
Threshold_Calc]],1)</f>
        <v>24.4</v>
      </c>
      <c r="AN321" s="88">
        <f>(DoNotChange[[#This Row],[3RI_Calculation
Medium]]/DoNotChange[[#This Row],[Y = 1/IQ1+1/IQ2+1/IQ3]])/12</f>
        <v>24.3763169902989</v>
      </c>
      <c r="AO321" s="88">
        <f>DoNotChange[[#This Row],[MediumBurden
Threshold_Calc]]*12</f>
        <v>292.51580388358678</v>
      </c>
      <c r="AP321" s="137" t="e">
        <f>DoNotChange[[#This Row],[LowBurden
Annual]]/12</f>
        <v>#VALUE!</v>
      </c>
      <c r="AQ321" s="88" t="e">
        <f>(DoNotChange[[#This Row],[3RI_Calculation
Low]]/DoNotChange[[#This Row],[Y = 1/IQ1+1/IQ2+1/IQ3]])</f>
        <v>#VALUE!</v>
      </c>
      <c r="AR321" s="95"/>
      <c r="AS321" s="93" t="str">
        <f>Table1422[[#This Row],[Community]]</f>
        <v xml:space="preserve">Tetlin  </v>
      </c>
      <c r="AT321" s="87">
        <f>Table1422[[#This Row],[IQ1_Average]]</f>
        <v>8956.7999999999993</v>
      </c>
      <c r="AU321" s="93" t="str">
        <f>DoNotChange[[#This Row],[Community]]</f>
        <v xml:space="preserve">Tetlin  </v>
      </c>
      <c r="AV321" s="96">
        <f>Table1422[[#This Row],[IQ2_Average]]</f>
        <v>16550</v>
      </c>
      <c r="AW321" s="93" t="str">
        <f>DoNotChange[[#This Row],[Community]]</f>
        <v xml:space="preserve">Tetlin  </v>
      </c>
      <c r="AX321" s="97">
        <f>Table1422[[#This Row],[IQ3_Average]]</f>
        <v>30259.8</v>
      </c>
      <c r="AY321" s="93" t="str">
        <f>DoNotChange[[#This Row],[Community]]</f>
        <v xml:space="preserve">Tetlin  </v>
      </c>
      <c r="AZ321" s="89">
        <f>Table1422[[#This Row],[SNAP_Average 
(Percentage Points)]]/100</f>
        <v>0.30180000000000001</v>
      </c>
      <c r="BA321" s="98" t="str">
        <f>DoNotChange[[#This Row],[Community]]</f>
        <v xml:space="preserve">Tetlin  </v>
      </c>
      <c r="BB321" s="89">
        <f>Table1422[[#This Row],[Poverty_Average
(Percentage Points)]]/100</f>
        <v>0.32439999999999997</v>
      </c>
      <c r="BC321" s="98" t="str">
        <f>DoNotChange[[#This Row],[Community]]</f>
        <v xml:space="preserve">Tetlin  </v>
      </c>
      <c r="BD321" s="89">
        <f>Table1422[[#This Row],[Full Time Employment_Average
(Percentage Points)]]/100</f>
        <v>0.21600000000000003</v>
      </c>
    </row>
    <row r="322" spans="1:56" s="99" customFormat="1" x14ac:dyDescent="0.25">
      <c r="A322" s="93" t="str">
        <f>DoNotChange[[#This Row],[Community]]</f>
        <v xml:space="preserve">Thorne Bay </v>
      </c>
      <c r="B32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22" s="93" t="str">
        <f>DoNotChange[[#This Row],[Community]]</f>
        <v xml:space="preserve">Thorne Bay </v>
      </c>
      <c r="D322" s="109">
        <f>IFERROR(DoNotChange[[#This Row],[Medium Burden Threshold]],"Cannot Calculate")</f>
        <v>163.9</v>
      </c>
      <c r="E322" s="118" t="str">
        <f>DoNotChange[[#This Row],[Community]]</f>
        <v xml:space="preserve">Thorne Bay </v>
      </c>
      <c r="F322" s="109">
        <f>IFERROR(DoNotChange[[#This Row],[MediumBurden
Annual]], "Cannot Calculate")</f>
        <v>1967.3955407879816</v>
      </c>
      <c r="G322" s="93" t="str">
        <f>DoNotChange[[#This Row],[Community]]</f>
        <v xml:space="preserve">Thorne Bay </v>
      </c>
      <c r="H322" s="140">
        <f>IFERROR(DoNotChange[[#This Row],[LowBurden
Threshold]],"Any fee will be at least a medium burden")</f>
        <v>65.579851359599388</v>
      </c>
      <c r="I322" s="118" t="str">
        <f>DoNotChange[[#This Row],[Community]]</f>
        <v xml:space="preserve">Thorne Bay </v>
      </c>
      <c r="J322" s="109">
        <f>IFERROR(DoNotChange[[#This Row],[LowBurden
Annual]], "Any fee will be at least a medium burden")</f>
        <v>786.95821631519266</v>
      </c>
      <c r="K322" s="93" t="str">
        <f>DoNotChange[[#This Row],[Community]]</f>
        <v xml:space="preserve">Thorne Bay </v>
      </c>
      <c r="L322" s="102">
        <f>Table1422[[#This Row],[Monthly Fees]]</f>
        <v>163.31</v>
      </c>
      <c r="M322" s="93" t="str">
        <f>DoNotChange[[#This Row],[Community]]</f>
        <v xml:space="preserve">Thorne Bay </v>
      </c>
      <c r="N322" s="102">
        <f>DoNotChange[[#This Row],[Monthly_Fees]]*12</f>
        <v>1959.72</v>
      </c>
      <c r="O322" s="93" t="str">
        <f>DoNotChange[[#This Row],[Community]]</f>
        <v xml:space="preserve">Thorne Bay </v>
      </c>
      <c r="P322" s="94" t="str">
        <f>Table1422[[#This Row],[Notes]]</f>
        <v xml:space="preserve">This is the reported user fee for this community for piped services.  </v>
      </c>
      <c r="Q322" s="95"/>
      <c r="R322" s="93" t="str">
        <f>DoNotChange[[#This Row],[Community]]</f>
        <v xml:space="preserve">Thorne Bay </v>
      </c>
      <c r="S322" s="85">
        <f>IF(DoNotChange[[#This Row],[Annual_Fees]]/DoNotChange[[#This Row],[IQ1_Average]]&gt;0, DoNotChange[[#This Row],[Annual_Fees]]/DoNotChange[[#This Row],[IQ1_Average]], "Do not know fees")</f>
        <v>8.0267048945320496E-2</v>
      </c>
      <c r="T322" s="93" t="str">
        <f>DoNotChange[[#This Row],[Community]]</f>
        <v xml:space="preserve">Thorne Bay </v>
      </c>
      <c r="U322" s="85">
        <f>IF(DoNotChange[[#This Row],[Annual_Fees]]/DoNotChange[[#This Row],[IQ2_Average]]&gt;0, DoNotChange[[#This Row],[Annual_Fees]]/DoNotChange[[#This Row],[IQ2_Average]], "Do not know fees")</f>
        <v>4.1088411412469182E-2</v>
      </c>
      <c r="V322" s="93" t="str">
        <f>DoNotChange[[#This Row],[Community]]</f>
        <v xml:space="preserve">Thorne Bay </v>
      </c>
      <c r="W322" s="85">
        <f>IF(DoNotChange[[#This Row],[Annual_Fees]]/DoNotChange[[#This Row],[IQ3_Average]]&gt;0,DoNotChange[[#This Row],[Annual_Fees]]/DoNotChange[[#This Row],[IQ3_Average]], "Do not know fees")</f>
        <v>2.8059333925145327E-2</v>
      </c>
      <c r="X322" s="93" t="str">
        <f>DoNotChange[[#This Row],[Community]]</f>
        <v xml:space="preserve">Thorne Bay </v>
      </c>
      <c r="Y322" s="85">
        <f>IFERROR(AVERAGE(DoNotChange[[#This Row],[RI_IQ1]],DoNotChange[[#This Row],[RI_IQ2]],DoNotChange[[#This Row],[RI_IQ3]]),"ERROR")</f>
        <v>4.9804931427645006E-2</v>
      </c>
      <c r="Z322" s="93" t="str">
        <f>DoNotChange[[#This Row],[Community]]</f>
        <v xml:space="preserve">Thorne Bay </v>
      </c>
      <c r="AA322" s="84">
        <f>IF(DoNotChange[[#This Row],[SNAP_PercentagePoints]]&gt;20%,1, IF(DoNotChange[[#This Row],[SNAP_PercentagePoints]]&lt;=10%, 3, 2))</f>
        <v>3</v>
      </c>
      <c r="AB322" s="93" t="str">
        <f>DoNotChange[[#This Row],[Community]]</f>
        <v xml:space="preserve">Thorne Bay </v>
      </c>
      <c r="AC322" s="84">
        <f>IF(DoNotChange[[#This Row],[Poverty_PercentagePoints]]&gt;20%,1, IF(DoNotChange[[#This Row],[Poverty_PercentagePoints]]&lt;=10%, 3, 2))</f>
        <v>1</v>
      </c>
      <c r="AD322" s="93" t="str">
        <f>DoNotChange[[#This Row],[Community]]</f>
        <v xml:space="preserve">Thorne Bay </v>
      </c>
      <c r="AE322" s="84">
        <f>IF(DoNotChange[[#This Row],[FTE_PercentagePoints]]&lt;=30%,1, IF(DoNotChange[[#This Row],[FTE_PercentagePoints]]&gt;50%, 3, 2))</f>
        <v>2</v>
      </c>
      <c r="AF322" s="93" t="str">
        <f>DoNotChange[[#This Row],[Community]]</f>
        <v xml:space="preserve">Thorne Bay </v>
      </c>
      <c r="AG322" s="86">
        <f>AVERAGE(DoNotChange[[#This Row],[SNAP_FCI]],DoNotChange[[#This Row],[Poverty_FCI]],DoNotChange[[#This Row],[FTE_FCI]])</f>
        <v>2</v>
      </c>
      <c r="AH322" s="112"/>
      <c r="AI322" s="86">
        <f>IF(DoNotChange[[#This Row],[Village_FCI]]&gt;2.5, 0.24, IF(DoNotChange[[#This Row],[Village_FCI]]&lt;=1.5, 0.06, 0.15))</f>
        <v>0.15</v>
      </c>
      <c r="AJ322" s="86">
        <f>IF(DoNotChange[[#This Row],[Village_FCI]]&gt;2.5, 0.15, IF(DoNotChange[[#This Row],[Village_FCI]]&lt;=1.5, "FALSE", 0.06))</f>
        <v>0.06</v>
      </c>
      <c r="AK322" s="115">
        <f>(1/DoNotChange[[#This Row],[IQ1_Average]]+1/DoNotChange[[#This Row],[IQ2_Average]]+1/DoNotChange[[#This Row],[IQ3_Average]])</f>
        <v>7.6242929746563301E-5</v>
      </c>
      <c r="AL32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2" s="84">
        <f>ROUND(DoNotChange[[#This Row],[MediumBurden
Threshold_Calc]],1)</f>
        <v>163.9</v>
      </c>
      <c r="AN322" s="88">
        <f>(DoNotChange[[#This Row],[3RI_Calculation
Medium]]/DoNotChange[[#This Row],[Y = 1/IQ1+1/IQ2+1/IQ3]])/12</f>
        <v>163.94962839899847</v>
      </c>
      <c r="AO322" s="88">
        <f>DoNotChange[[#This Row],[MediumBurden
Threshold_Calc]]*12</f>
        <v>1967.3955407879816</v>
      </c>
      <c r="AP322" s="137">
        <f>DoNotChange[[#This Row],[LowBurden
Annual]]/12</f>
        <v>65.579851359599388</v>
      </c>
      <c r="AQ322" s="88">
        <f>(DoNotChange[[#This Row],[3RI_Calculation
Low]]/DoNotChange[[#This Row],[Y = 1/IQ1+1/IQ2+1/IQ3]])</f>
        <v>786.95821631519266</v>
      </c>
      <c r="AR322" s="95"/>
      <c r="AS322" s="93" t="str">
        <f>Table1422[[#This Row],[Community]]</f>
        <v xml:space="preserve">Thorne Bay </v>
      </c>
      <c r="AT322" s="87">
        <f>Table1422[[#This Row],[IQ1_Average]]</f>
        <v>24415</v>
      </c>
      <c r="AU322" s="93" t="str">
        <f>DoNotChange[[#This Row],[Community]]</f>
        <v xml:space="preserve">Thorne Bay </v>
      </c>
      <c r="AV322" s="96">
        <f>Table1422[[#This Row],[IQ2_Average]]</f>
        <v>47695.199999999997</v>
      </c>
      <c r="AW322" s="93" t="str">
        <f>DoNotChange[[#This Row],[Community]]</f>
        <v xml:space="preserve">Thorne Bay </v>
      </c>
      <c r="AX322" s="97">
        <f>Table1422[[#This Row],[IQ3_Average]]</f>
        <v>69842</v>
      </c>
      <c r="AY322" s="93" t="str">
        <f>DoNotChange[[#This Row],[Community]]</f>
        <v xml:space="preserve">Thorne Bay </v>
      </c>
      <c r="AZ322" s="89">
        <f>Table1422[[#This Row],[SNAP_Average 
(Percentage Points)]]/100</f>
        <v>9.0599999999999986E-2</v>
      </c>
      <c r="BA322" s="98" t="str">
        <f>DoNotChange[[#This Row],[Community]]</f>
        <v xml:space="preserve">Thorne Bay </v>
      </c>
      <c r="BB322" s="89">
        <f>Table1422[[#This Row],[Poverty_Average
(Percentage Points)]]/100</f>
        <v>0.20440000000000003</v>
      </c>
      <c r="BC322" s="98" t="str">
        <f>DoNotChange[[#This Row],[Community]]</f>
        <v xml:space="preserve">Thorne Bay </v>
      </c>
      <c r="BD322" s="89">
        <f>Table1422[[#This Row],[Full Time Employment_Average
(Percentage Points)]]/100</f>
        <v>0.38379999999999997</v>
      </c>
    </row>
    <row r="323" spans="1:56" s="99" customFormat="1" x14ac:dyDescent="0.25">
      <c r="A323" s="93" t="str">
        <f>DoNotChange[[#This Row],[Community]]</f>
        <v xml:space="preserve">Togiak </v>
      </c>
      <c r="B32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23" s="93" t="str">
        <f>DoNotChange[[#This Row],[Community]]</f>
        <v xml:space="preserve">Togiak </v>
      </c>
      <c r="D323" s="109">
        <f>IFERROR(DoNotChange[[#This Row],[Medium Burden Threshold]],"Cannot Calculate")</f>
        <v>57.8</v>
      </c>
      <c r="E323" s="118" t="str">
        <f>DoNotChange[[#This Row],[Community]]</f>
        <v xml:space="preserve">Togiak </v>
      </c>
      <c r="F323" s="109">
        <f>IFERROR(DoNotChange[[#This Row],[MediumBurden
Annual]], "Cannot Calculate")</f>
        <v>693.28366035943009</v>
      </c>
      <c r="G323" s="93" t="str">
        <f>DoNotChange[[#This Row],[Community]]</f>
        <v xml:space="preserve">Togiak </v>
      </c>
      <c r="H323" s="140" t="str">
        <f>IFERROR(DoNotChange[[#This Row],[LowBurden
Threshold]],"Any fee will be at least a medium burden")</f>
        <v>Any fee will be at least a medium burden</v>
      </c>
      <c r="I323" s="118" t="str">
        <f>DoNotChange[[#This Row],[Community]]</f>
        <v xml:space="preserve">Togiak </v>
      </c>
      <c r="J323" s="109" t="str">
        <f>IFERROR(DoNotChange[[#This Row],[LowBurden
Annual]], "Any fee will be at least a medium burden")</f>
        <v>Any fee will be at least a medium burden</v>
      </c>
      <c r="K323" s="93" t="str">
        <f>DoNotChange[[#This Row],[Community]]</f>
        <v xml:space="preserve">Togiak </v>
      </c>
      <c r="L323" s="102">
        <f>Table1422[[#This Row],[Monthly Fees]]</f>
        <v>80</v>
      </c>
      <c r="M323" s="93" t="str">
        <f>DoNotChange[[#This Row],[Community]]</f>
        <v xml:space="preserve">Togiak </v>
      </c>
      <c r="N323" s="102">
        <f>DoNotChange[[#This Row],[Monthly_Fees]]*12</f>
        <v>960</v>
      </c>
      <c r="O323" s="93" t="str">
        <f>DoNotChange[[#This Row],[Community]]</f>
        <v xml:space="preserve">Togiak </v>
      </c>
      <c r="P323" s="94" t="str">
        <f>Table1422[[#This Row],[Notes]]</f>
        <v xml:space="preserve">This is the reported user fee for this community for combined water and sewer.   </v>
      </c>
      <c r="Q323" s="95"/>
      <c r="R323" s="93" t="str">
        <f>DoNotChange[[#This Row],[Community]]</f>
        <v xml:space="preserve">Togiak </v>
      </c>
      <c r="S323" s="85">
        <f>IF(DoNotChange[[#This Row],[Annual_Fees]]/DoNotChange[[#This Row],[IQ1_Average]]&gt;0, DoNotChange[[#This Row],[Annual_Fees]]/DoNotChange[[#This Row],[IQ1_Average]], "Do not know fees")</f>
        <v>4.2790664503360852E-2</v>
      </c>
      <c r="T323" s="93" t="str">
        <f>DoNotChange[[#This Row],[Community]]</f>
        <v xml:space="preserve">Togiak </v>
      </c>
      <c r="U323" s="85">
        <f>IF(DoNotChange[[#This Row],[Annual_Fees]]/DoNotChange[[#This Row],[IQ2_Average]]&gt;0, DoNotChange[[#This Row],[Annual_Fees]]/DoNotChange[[#This Row],[IQ2_Average]], "Do not know fees")</f>
        <v>2.509161051547577E-2</v>
      </c>
      <c r="V323" s="93" t="str">
        <f>DoNotChange[[#This Row],[Community]]</f>
        <v xml:space="preserve">Togiak </v>
      </c>
      <c r="W323" s="85">
        <f>IF(DoNotChange[[#This Row],[Annual_Fees]]/DoNotChange[[#This Row],[IQ3_Average]]&gt;0,DoNotChange[[#This Row],[Annual_Fees]]/DoNotChange[[#This Row],[IQ3_Average]], "Do not know fees")</f>
        <v>1.5200600423716737E-2</v>
      </c>
      <c r="X323" s="93" t="str">
        <f>DoNotChange[[#This Row],[Community]]</f>
        <v xml:space="preserve">Togiak </v>
      </c>
      <c r="Y323" s="85">
        <f>IFERROR(AVERAGE(DoNotChange[[#This Row],[RI_IQ1]],DoNotChange[[#This Row],[RI_IQ2]],DoNotChange[[#This Row],[RI_IQ3]]),"ERROR")</f>
        <v>2.7694291814184452E-2</v>
      </c>
      <c r="Z323" s="93" t="str">
        <f>DoNotChange[[#This Row],[Community]]</f>
        <v xml:space="preserve">Togiak </v>
      </c>
      <c r="AA323" s="84">
        <f>IF(DoNotChange[[#This Row],[SNAP_PercentagePoints]]&gt;20%,1, IF(DoNotChange[[#This Row],[SNAP_PercentagePoints]]&lt;=10%, 3, 2))</f>
        <v>1</v>
      </c>
      <c r="AB323" s="93" t="str">
        <f>DoNotChange[[#This Row],[Community]]</f>
        <v xml:space="preserve">Togiak </v>
      </c>
      <c r="AC323" s="84">
        <f>IF(DoNotChange[[#This Row],[Poverty_PercentagePoints]]&gt;20%,1, IF(DoNotChange[[#This Row],[Poverty_PercentagePoints]]&lt;=10%, 3, 2))</f>
        <v>1</v>
      </c>
      <c r="AD323" s="93" t="str">
        <f>DoNotChange[[#This Row],[Community]]</f>
        <v xml:space="preserve">Togiak </v>
      </c>
      <c r="AE323" s="84">
        <f>IF(DoNotChange[[#This Row],[FTE_PercentagePoints]]&lt;=30%,1, IF(DoNotChange[[#This Row],[FTE_PercentagePoints]]&gt;50%, 3, 2))</f>
        <v>1</v>
      </c>
      <c r="AF323" s="93" t="str">
        <f>DoNotChange[[#This Row],[Community]]</f>
        <v xml:space="preserve">Togiak </v>
      </c>
      <c r="AG323" s="86">
        <f>AVERAGE(DoNotChange[[#This Row],[SNAP_FCI]],DoNotChange[[#This Row],[Poverty_FCI]],DoNotChange[[#This Row],[FTE_FCI]])</f>
        <v>1</v>
      </c>
      <c r="AH323" s="112"/>
      <c r="AI323" s="86">
        <f>IF(DoNotChange[[#This Row],[Village_FCI]]&gt;2.5, 0.24, IF(DoNotChange[[#This Row],[Village_FCI]]&lt;=1.5, 0.06, 0.15))</f>
        <v>0.06</v>
      </c>
      <c r="AJ323" s="86" t="str">
        <f>IF(DoNotChange[[#This Row],[Village_FCI]]&gt;2.5, 0.15, IF(DoNotChange[[#This Row],[Village_FCI]]&lt;=1.5, "FALSE", 0.06))</f>
        <v>FALSE</v>
      </c>
      <c r="AK323" s="115">
        <f>(1/DoNotChange[[#This Row],[IQ1_Average]]+1/DoNotChange[[#This Row],[IQ2_Average]]+1/DoNotChange[[#This Row],[IQ3_Average]])</f>
        <v>8.6544661919326415E-5</v>
      </c>
      <c r="AL32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3" s="84">
        <f>ROUND(DoNotChange[[#This Row],[MediumBurden
Threshold_Calc]],1)</f>
        <v>57.8</v>
      </c>
      <c r="AN323" s="88">
        <f>(DoNotChange[[#This Row],[3RI_Calculation
Medium]]/DoNotChange[[#This Row],[Y = 1/IQ1+1/IQ2+1/IQ3]])/12</f>
        <v>57.773638363285841</v>
      </c>
      <c r="AO323" s="88">
        <f>DoNotChange[[#This Row],[MediumBurden
Threshold_Calc]]*12</f>
        <v>693.28366035943009</v>
      </c>
      <c r="AP323" s="137" t="e">
        <f>DoNotChange[[#This Row],[LowBurden
Annual]]/12</f>
        <v>#VALUE!</v>
      </c>
      <c r="AQ323" s="88" t="e">
        <f>(DoNotChange[[#This Row],[3RI_Calculation
Low]]/DoNotChange[[#This Row],[Y = 1/IQ1+1/IQ2+1/IQ3]])</f>
        <v>#VALUE!</v>
      </c>
      <c r="AR323" s="95"/>
      <c r="AS323" s="93" t="str">
        <f>Table1422[[#This Row],[Community]]</f>
        <v xml:space="preserve">Togiak </v>
      </c>
      <c r="AT323" s="87">
        <f>Table1422[[#This Row],[IQ1_Average]]</f>
        <v>22434.799999999999</v>
      </c>
      <c r="AU323" s="93" t="str">
        <f>DoNotChange[[#This Row],[Community]]</f>
        <v xml:space="preserve">Togiak </v>
      </c>
      <c r="AV323" s="96">
        <f>Table1422[[#This Row],[IQ2_Average]]</f>
        <v>38259.800000000003</v>
      </c>
      <c r="AW323" s="93" t="str">
        <f>DoNotChange[[#This Row],[Community]]</f>
        <v xml:space="preserve">Togiak </v>
      </c>
      <c r="AX323" s="97">
        <f>Table1422[[#This Row],[IQ3_Average]]</f>
        <v>63155.4</v>
      </c>
      <c r="AY323" s="93" t="str">
        <f>DoNotChange[[#This Row],[Community]]</f>
        <v xml:space="preserve">Togiak </v>
      </c>
      <c r="AZ323" s="89">
        <f>Table1422[[#This Row],[SNAP_Average 
(Percentage Points)]]/100</f>
        <v>0.51559999999999984</v>
      </c>
      <c r="BA323" s="98" t="str">
        <f>DoNotChange[[#This Row],[Community]]</f>
        <v xml:space="preserve">Togiak </v>
      </c>
      <c r="BB323" s="89">
        <f>Table1422[[#This Row],[Poverty_Average
(Percentage Points)]]/100</f>
        <v>0.32040000000000007</v>
      </c>
      <c r="BC323" s="98" t="str">
        <f>DoNotChange[[#This Row],[Community]]</f>
        <v xml:space="preserve">Togiak </v>
      </c>
      <c r="BD323" s="89">
        <f>Table1422[[#This Row],[Full Time Employment_Average
(Percentage Points)]]/100</f>
        <v>0.20660000000000001</v>
      </c>
    </row>
    <row r="324" spans="1:56" s="99" customFormat="1" x14ac:dyDescent="0.25">
      <c r="A324" s="93" t="str">
        <f>DoNotChange[[#This Row],[Community]]</f>
        <v xml:space="preserve">Tok  </v>
      </c>
      <c r="B32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4" s="93" t="str">
        <f>DoNotChange[[#This Row],[Community]]</f>
        <v xml:space="preserve">Tok  </v>
      </c>
      <c r="D324" s="109">
        <f>IFERROR(DoNotChange[[#This Row],[Medium Burden Threshold]],"Cannot Calculate")</f>
        <v>141.69999999999999</v>
      </c>
      <c r="E324" s="118" t="str">
        <f>DoNotChange[[#This Row],[Community]]</f>
        <v xml:space="preserve">Tok  </v>
      </c>
      <c r="F324" s="109">
        <f>IFERROR(DoNotChange[[#This Row],[MediumBurden
Annual]], "Cannot Calculate")</f>
        <v>1699.9699919283566</v>
      </c>
      <c r="G324" s="93" t="str">
        <f>DoNotChange[[#This Row],[Community]]</f>
        <v xml:space="preserve">Tok  </v>
      </c>
      <c r="H324" s="140">
        <f>IFERROR(DoNotChange[[#This Row],[LowBurden
Threshold]],"Any fee will be at least a medium burden")</f>
        <v>56.665666397611894</v>
      </c>
      <c r="I324" s="118" t="str">
        <f>DoNotChange[[#This Row],[Community]]</f>
        <v xml:space="preserve">Tok  </v>
      </c>
      <c r="J324" s="109">
        <f>IFERROR(DoNotChange[[#This Row],[LowBurden
Annual]], "Any fee will be at least a medium burden")</f>
        <v>679.98799677134275</v>
      </c>
      <c r="K324" s="93" t="str">
        <f>DoNotChange[[#This Row],[Community]]</f>
        <v xml:space="preserve">Tok  </v>
      </c>
      <c r="L324" s="102">
        <f>Table1422[[#This Row],[Monthly Fees]]</f>
        <v>0</v>
      </c>
      <c r="M324" s="93" t="str">
        <f>DoNotChange[[#This Row],[Community]]</f>
        <v xml:space="preserve">Tok  </v>
      </c>
      <c r="N324" s="102">
        <f>DoNotChange[[#This Row],[Monthly_Fees]]*12</f>
        <v>0</v>
      </c>
      <c r="O324" s="93" t="str">
        <f>DoNotChange[[#This Row],[Community]]</f>
        <v xml:space="preserve">Tok  </v>
      </c>
      <c r="P324" s="94" t="str">
        <f>Table1422[[#This Row],[Notes]]</f>
        <v>The water and sewer charges are unknown</v>
      </c>
      <c r="Q324" s="95"/>
      <c r="R324" s="93" t="str">
        <f>DoNotChange[[#This Row],[Community]]</f>
        <v xml:space="preserve">Tok  </v>
      </c>
      <c r="S324" s="85" t="str">
        <f>IF(DoNotChange[[#This Row],[Annual_Fees]]/DoNotChange[[#This Row],[IQ1_Average]]&gt;0, DoNotChange[[#This Row],[Annual_Fees]]/DoNotChange[[#This Row],[IQ1_Average]], "Do not know fees")</f>
        <v>Do not know fees</v>
      </c>
      <c r="T324" s="93" t="str">
        <f>DoNotChange[[#This Row],[Community]]</f>
        <v xml:space="preserve">Tok  </v>
      </c>
      <c r="U324" s="85" t="str">
        <f>IF(DoNotChange[[#This Row],[Annual_Fees]]/DoNotChange[[#This Row],[IQ2_Average]]&gt;0, DoNotChange[[#This Row],[Annual_Fees]]/DoNotChange[[#This Row],[IQ2_Average]], "Do not know fees")</f>
        <v>Do not know fees</v>
      </c>
      <c r="V324" s="93" t="str">
        <f>DoNotChange[[#This Row],[Community]]</f>
        <v xml:space="preserve">Tok  </v>
      </c>
      <c r="W324" s="85" t="str">
        <f>IF(DoNotChange[[#This Row],[Annual_Fees]]/DoNotChange[[#This Row],[IQ3_Average]]&gt;0,DoNotChange[[#This Row],[Annual_Fees]]/DoNotChange[[#This Row],[IQ3_Average]], "Do not know fees")</f>
        <v>Do not know fees</v>
      </c>
      <c r="X324" s="93" t="str">
        <f>DoNotChange[[#This Row],[Community]]</f>
        <v xml:space="preserve">Tok  </v>
      </c>
      <c r="Y324" s="85" t="str">
        <f>IFERROR(AVERAGE(DoNotChange[[#This Row],[RI_IQ1]],DoNotChange[[#This Row],[RI_IQ2]],DoNotChange[[#This Row],[RI_IQ3]]),"ERROR")</f>
        <v>ERROR</v>
      </c>
      <c r="Z324" s="93" t="str">
        <f>DoNotChange[[#This Row],[Community]]</f>
        <v xml:space="preserve">Tok  </v>
      </c>
      <c r="AA324" s="84">
        <f>IF(DoNotChange[[#This Row],[SNAP_PercentagePoints]]&gt;20%,1, IF(DoNotChange[[#This Row],[SNAP_PercentagePoints]]&lt;=10%, 3, 2))</f>
        <v>2</v>
      </c>
      <c r="AB324" s="93" t="str">
        <f>DoNotChange[[#This Row],[Community]]</f>
        <v xml:space="preserve">Tok  </v>
      </c>
      <c r="AC324" s="84">
        <f>IF(DoNotChange[[#This Row],[Poverty_PercentagePoints]]&gt;20%,1, IF(DoNotChange[[#This Row],[Poverty_PercentagePoints]]&lt;=10%, 3, 2))</f>
        <v>1</v>
      </c>
      <c r="AD324" s="93" t="str">
        <f>DoNotChange[[#This Row],[Community]]</f>
        <v xml:space="preserve">Tok  </v>
      </c>
      <c r="AE324" s="84">
        <f>IF(DoNotChange[[#This Row],[FTE_PercentagePoints]]&lt;=30%,1, IF(DoNotChange[[#This Row],[FTE_PercentagePoints]]&gt;50%, 3, 2))</f>
        <v>3</v>
      </c>
      <c r="AF324" s="93" t="str">
        <f>DoNotChange[[#This Row],[Community]]</f>
        <v xml:space="preserve">Tok  </v>
      </c>
      <c r="AG324" s="86">
        <f>AVERAGE(DoNotChange[[#This Row],[SNAP_FCI]],DoNotChange[[#This Row],[Poverty_FCI]],DoNotChange[[#This Row],[FTE_FCI]])</f>
        <v>2</v>
      </c>
      <c r="AH324" s="112"/>
      <c r="AI324" s="86">
        <f>IF(DoNotChange[[#This Row],[Village_FCI]]&gt;2.5, 0.24, IF(DoNotChange[[#This Row],[Village_FCI]]&lt;=1.5, 0.06, 0.15))</f>
        <v>0.15</v>
      </c>
      <c r="AJ324" s="86">
        <f>IF(DoNotChange[[#This Row],[Village_FCI]]&gt;2.5, 0.15, IF(DoNotChange[[#This Row],[Village_FCI]]&lt;=1.5, "FALSE", 0.06))</f>
        <v>0.06</v>
      </c>
      <c r="AK324" s="115">
        <f>(1/DoNotChange[[#This Row],[IQ1_Average]]+1/DoNotChange[[#This Row],[IQ2_Average]]+1/DoNotChange[[#This Row],[IQ3_Average]])</f>
        <v>8.8236851657509476E-5</v>
      </c>
      <c r="AL32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4" s="84">
        <f>ROUND(DoNotChange[[#This Row],[MediumBurden
Threshold_Calc]],1)</f>
        <v>141.69999999999999</v>
      </c>
      <c r="AN324" s="88">
        <f>(DoNotChange[[#This Row],[3RI_Calculation
Medium]]/DoNotChange[[#This Row],[Y = 1/IQ1+1/IQ2+1/IQ3]])/12</f>
        <v>141.66416599402973</v>
      </c>
      <c r="AO324" s="88">
        <f>DoNotChange[[#This Row],[MediumBurden
Threshold_Calc]]*12</f>
        <v>1699.9699919283566</v>
      </c>
      <c r="AP324" s="137">
        <f>DoNotChange[[#This Row],[LowBurden
Annual]]/12</f>
        <v>56.665666397611894</v>
      </c>
      <c r="AQ324" s="88">
        <f>(DoNotChange[[#This Row],[3RI_Calculation
Low]]/DoNotChange[[#This Row],[Y = 1/IQ1+1/IQ2+1/IQ3]])</f>
        <v>679.98799677134275</v>
      </c>
      <c r="AR324" s="95"/>
      <c r="AS324" s="93" t="str">
        <f>Table1422[[#This Row],[Community]]</f>
        <v xml:space="preserve">Tok  </v>
      </c>
      <c r="AT324" s="87">
        <f>Table1422[[#This Row],[IQ1_Average]]</f>
        <v>22289</v>
      </c>
      <c r="AU324" s="93" t="str">
        <f>DoNotChange[[#This Row],[Community]]</f>
        <v xml:space="preserve">Tok  </v>
      </c>
      <c r="AV324" s="96">
        <f>Table1422[[#This Row],[IQ2_Average]]</f>
        <v>35892.199999999997</v>
      </c>
      <c r="AW324" s="93" t="str">
        <f>DoNotChange[[#This Row],[Community]]</f>
        <v xml:space="preserve">Tok  </v>
      </c>
      <c r="AX324" s="97">
        <f>Table1422[[#This Row],[IQ3_Average]]</f>
        <v>64472.6</v>
      </c>
      <c r="AY324" s="93" t="str">
        <f>DoNotChange[[#This Row],[Community]]</f>
        <v xml:space="preserve">Tok  </v>
      </c>
      <c r="AZ324" s="89">
        <f>Table1422[[#This Row],[SNAP_Average 
(Percentage Points)]]/100</f>
        <v>0.10039999999999999</v>
      </c>
      <c r="BA324" s="98" t="str">
        <f>DoNotChange[[#This Row],[Community]]</f>
        <v xml:space="preserve">Tok  </v>
      </c>
      <c r="BB324" s="89">
        <f>Table1422[[#This Row],[Poverty_Average
(Percentage Points)]]/100</f>
        <v>0.5292</v>
      </c>
      <c r="BC324" s="98" t="str">
        <f>DoNotChange[[#This Row],[Community]]</f>
        <v xml:space="preserve">Tok  </v>
      </c>
      <c r="BD324" s="89">
        <f>Table1422[[#This Row],[Full Time Employment_Average
(Percentage Points)]]/100</f>
        <v>0.60320000000000007</v>
      </c>
    </row>
    <row r="325" spans="1:56" s="99" customFormat="1" x14ac:dyDescent="0.25">
      <c r="A325" s="93" t="str">
        <f>DoNotChange[[#This Row],[Community]]</f>
        <v xml:space="preserve">Toksook Bay </v>
      </c>
      <c r="B32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25" s="93" t="str">
        <f>DoNotChange[[#This Row],[Community]]</f>
        <v xml:space="preserve">Toksook Bay </v>
      </c>
      <c r="D325" s="109">
        <f>IFERROR(DoNotChange[[#This Row],[Medium Burden Threshold]],"Cannot Calculate")</f>
        <v>63.9</v>
      </c>
      <c r="E325" s="118" t="str">
        <f>DoNotChange[[#This Row],[Community]]</f>
        <v xml:space="preserve">Toksook Bay </v>
      </c>
      <c r="F325" s="109">
        <f>IFERROR(DoNotChange[[#This Row],[MediumBurden
Annual]], "Cannot Calculate")</f>
        <v>767.29095216188409</v>
      </c>
      <c r="G325" s="93" t="str">
        <f>DoNotChange[[#This Row],[Community]]</f>
        <v xml:space="preserve">Toksook Bay </v>
      </c>
      <c r="H325" s="140" t="str">
        <f>IFERROR(DoNotChange[[#This Row],[LowBurden
Threshold]],"Any fee will be at least a medium burden")</f>
        <v>Any fee will be at least a medium burden</v>
      </c>
      <c r="I325" s="118" t="str">
        <f>DoNotChange[[#This Row],[Community]]</f>
        <v xml:space="preserve">Toksook Bay </v>
      </c>
      <c r="J325" s="109" t="str">
        <f>IFERROR(DoNotChange[[#This Row],[LowBurden
Annual]], "Any fee will be at least a medium burden")</f>
        <v>Any fee will be at least a medium burden</v>
      </c>
      <c r="K325" s="93" t="str">
        <f>DoNotChange[[#This Row],[Community]]</f>
        <v xml:space="preserve">Toksook Bay </v>
      </c>
      <c r="L325" s="102">
        <f>Table1422[[#This Row],[Monthly Fees]]</f>
        <v>88.4</v>
      </c>
      <c r="M325" s="93" t="str">
        <f>DoNotChange[[#This Row],[Community]]</f>
        <v xml:space="preserve">Toksook Bay </v>
      </c>
      <c r="N325" s="102">
        <f>DoNotChange[[#This Row],[Monthly_Fees]]*12</f>
        <v>1060.8000000000002</v>
      </c>
      <c r="O325" s="93" t="str">
        <f>DoNotChange[[#This Row],[Community]]</f>
        <v xml:space="preserve">Toksook Bay </v>
      </c>
      <c r="P325" s="94" t="str">
        <f>Table1422[[#This Row],[Notes]]</f>
        <v xml:space="preserve">This is the reported user fee for this community for combined water and sewer.   </v>
      </c>
      <c r="Q325" s="95"/>
      <c r="R325" s="93" t="str">
        <f>DoNotChange[[#This Row],[Community]]</f>
        <v xml:space="preserve">Toksook Bay </v>
      </c>
      <c r="S325" s="85">
        <f>IF(DoNotChange[[#This Row],[Annual_Fees]]/DoNotChange[[#This Row],[IQ1_Average]]&gt;0, DoNotChange[[#This Row],[Annual_Fees]]/DoNotChange[[#This Row],[IQ1_Average]], "Do not know fees")</f>
        <v>3.8586893260388784E-2</v>
      </c>
      <c r="T325" s="93" t="str">
        <f>DoNotChange[[#This Row],[Community]]</f>
        <v xml:space="preserve">Toksook Bay </v>
      </c>
      <c r="U325" s="85">
        <f>IF(DoNotChange[[#This Row],[Annual_Fees]]/DoNotChange[[#This Row],[IQ2_Average]]&gt;0, DoNotChange[[#This Row],[Annual_Fees]]/DoNotChange[[#This Row],[IQ2_Average]], "Do not know fees")</f>
        <v>2.6575942358664992E-2</v>
      </c>
      <c r="V325" s="93" t="str">
        <f>DoNotChange[[#This Row],[Community]]</f>
        <v xml:space="preserve">Toksook Bay </v>
      </c>
      <c r="W325" s="85">
        <f>IF(DoNotChange[[#This Row],[Annual_Fees]]/DoNotChange[[#This Row],[IQ3_Average]]&gt;0,DoNotChange[[#This Row],[Annual_Fees]]/DoNotChange[[#This Row],[IQ3_Average]], "Do not know fees")</f>
        <v>1.7788748549465737E-2</v>
      </c>
      <c r="X325" s="93" t="str">
        <f>DoNotChange[[#This Row],[Community]]</f>
        <v xml:space="preserve">Toksook Bay </v>
      </c>
      <c r="Y325" s="85">
        <f>IFERROR(AVERAGE(DoNotChange[[#This Row],[RI_IQ1]],DoNotChange[[#This Row],[RI_IQ2]],DoNotChange[[#This Row],[RI_IQ3]]),"ERROR")</f>
        <v>2.7650528056173174E-2</v>
      </c>
      <c r="Z325" s="93" t="str">
        <f>DoNotChange[[#This Row],[Community]]</f>
        <v xml:space="preserve">Toksook Bay </v>
      </c>
      <c r="AA325" s="84">
        <f>IF(DoNotChange[[#This Row],[SNAP_PercentagePoints]]&gt;20%,1, IF(DoNotChange[[#This Row],[SNAP_PercentagePoints]]&lt;=10%, 3, 2))</f>
        <v>1</v>
      </c>
      <c r="AB325" s="93" t="str">
        <f>DoNotChange[[#This Row],[Community]]</f>
        <v xml:space="preserve">Toksook Bay </v>
      </c>
      <c r="AC325" s="84">
        <f>IF(DoNotChange[[#This Row],[Poverty_PercentagePoints]]&gt;20%,1, IF(DoNotChange[[#This Row],[Poverty_PercentagePoints]]&lt;=10%, 3, 2))</f>
        <v>1</v>
      </c>
      <c r="AD325" s="93" t="str">
        <f>DoNotChange[[#This Row],[Community]]</f>
        <v xml:space="preserve">Toksook Bay </v>
      </c>
      <c r="AE325" s="84">
        <f>IF(DoNotChange[[#This Row],[FTE_PercentagePoints]]&lt;=30%,1, IF(DoNotChange[[#This Row],[FTE_PercentagePoints]]&gt;50%, 3, 2))</f>
        <v>1</v>
      </c>
      <c r="AF325" s="93" t="str">
        <f>DoNotChange[[#This Row],[Community]]</f>
        <v xml:space="preserve">Toksook Bay </v>
      </c>
      <c r="AG325" s="86">
        <f>AVERAGE(DoNotChange[[#This Row],[SNAP_FCI]],DoNotChange[[#This Row],[Poverty_FCI]],DoNotChange[[#This Row],[FTE_FCI]])</f>
        <v>1</v>
      </c>
      <c r="AH325" s="112"/>
      <c r="AI325" s="86">
        <f>IF(DoNotChange[[#This Row],[Village_FCI]]&gt;2.5, 0.24, IF(DoNotChange[[#This Row],[Village_FCI]]&lt;=1.5, 0.06, 0.15))</f>
        <v>0.06</v>
      </c>
      <c r="AJ325" s="86" t="str">
        <f>IF(DoNotChange[[#This Row],[Village_FCI]]&gt;2.5, 0.15, IF(DoNotChange[[#This Row],[Village_FCI]]&lt;=1.5, "FALSE", 0.06))</f>
        <v>FALSE</v>
      </c>
      <c r="AK325" s="115">
        <f>(1/DoNotChange[[#This Row],[IQ1_Average]]+1/DoNotChange[[#This Row],[IQ2_Average]]+1/DoNotChange[[#This Row],[IQ3_Average]])</f>
        <v>7.8197194728996515E-5</v>
      </c>
      <c r="AL32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5" s="84">
        <f>ROUND(DoNotChange[[#This Row],[MediumBurden
Threshold_Calc]],1)</f>
        <v>63.9</v>
      </c>
      <c r="AN325" s="88">
        <f>(DoNotChange[[#This Row],[3RI_Calculation
Medium]]/DoNotChange[[#This Row],[Y = 1/IQ1+1/IQ2+1/IQ3]])/12</f>
        <v>63.940912680157005</v>
      </c>
      <c r="AO325" s="88">
        <f>DoNotChange[[#This Row],[MediumBurden
Threshold_Calc]]*12</f>
        <v>767.29095216188409</v>
      </c>
      <c r="AP325" s="137" t="e">
        <f>DoNotChange[[#This Row],[LowBurden
Annual]]/12</f>
        <v>#VALUE!</v>
      </c>
      <c r="AQ325" s="88" t="e">
        <f>(DoNotChange[[#This Row],[3RI_Calculation
Low]]/DoNotChange[[#This Row],[Y = 1/IQ1+1/IQ2+1/IQ3]])</f>
        <v>#VALUE!</v>
      </c>
      <c r="AR325" s="95"/>
      <c r="AS325" s="93" t="str">
        <f>Table1422[[#This Row],[Community]]</f>
        <v xml:space="preserve">Toksook Bay </v>
      </c>
      <c r="AT325" s="87">
        <f>Table1422[[#This Row],[IQ1_Average]]</f>
        <v>27491.200000000001</v>
      </c>
      <c r="AU325" s="93" t="str">
        <f>DoNotChange[[#This Row],[Community]]</f>
        <v xml:space="preserve">Toksook Bay </v>
      </c>
      <c r="AV325" s="96">
        <f>Table1422[[#This Row],[IQ2_Average]]</f>
        <v>39915.800000000003</v>
      </c>
      <c r="AW325" s="93" t="str">
        <f>DoNotChange[[#This Row],[Community]]</f>
        <v xml:space="preserve">Toksook Bay </v>
      </c>
      <c r="AX325" s="97">
        <f>Table1422[[#This Row],[IQ3_Average]]</f>
        <v>59633.2</v>
      </c>
      <c r="AY325" s="93" t="str">
        <f>DoNotChange[[#This Row],[Community]]</f>
        <v xml:space="preserve">Toksook Bay </v>
      </c>
      <c r="AZ325" s="89">
        <f>Table1422[[#This Row],[SNAP_Average 
(Percentage Points)]]/100</f>
        <v>0.57739999999999991</v>
      </c>
      <c r="BA325" s="98" t="str">
        <f>DoNotChange[[#This Row],[Community]]</f>
        <v xml:space="preserve">Toksook Bay </v>
      </c>
      <c r="BB325" s="89">
        <f>Table1422[[#This Row],[Poverty_Average
(Percentage Points)]]/100</f>
        <v>0.3246</v>
      </c>
      <c r="BC325" s="98" t="str">
        <f>DoNotChange[[#This Row],[Community]]</f>
        <v xml:space="preserve">Toksook Bay </v>
      </c>
      <c r="BD325" s="89">
        <f>Table1422[[#This Row],[Full Time Employment_Average
(Percentage Points)]]/100</f>
        <v>0.19820000000000002</v>
      </c>
    </row>
    <row r="326" spans="1:56" s="99" customFormat="1" x14ac:dyDescent="0.25">
      <c r="A326" s="93" t="str">
        <f>DoNotChange[[#This Row],[Community]]</f>
        <v xml:space="preserve">Tolsona  </v>
      </c>
      <c r="B32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6" s="93" t="str">
        <f>DoNotChange[[#This Row],[Community]]</f>
        <v xml:space="preserve">Tolsona  </v>
      </c>
      <c r="D326" s="109" t="str">
        <f>IFERROR(DoNotChange[[#This Row],[Medium Burden Threshold]],"Cannot Calculate")</f>
        <v>Cannot Calculate</v>
      </c>
      <c r="E326" s="118" t="str">
        <f>DoNotChange[[#This Row],[Community]]</f>
        <v xml:space="preserve">Tolsona  </v>
      </c>
      <c r="F326" s="109" t="str">
        <f>IFERROR(DoNotChange[[#This Row],[MediumBurden
Annual]], "Cannot Calculate")</f>
        <v>Cannot Calculate</v>
      </c>
      <c r="G326" s="93" t="str">
        <f>DoNotChange[[#This Row],[Community]]</f>
        <v xml:space="preserve">Tolsona  </v>
      </c>
      <c r="H326" s="140" t="str">
        <f>IFERROR(DoNotChange[[#This Row],[LowBurden
Threshold]],"Any fee will be at least a medium burden")</f>
        <v>Any fee will be at least a medium burden</v>
      </c>
      <c r="I326" s="118" t="str">
        <f>DoNotChange[[#This Row],[Community]]</f>
        <v xml:space="preserve">Tolsona  </v>
      </c>
      <c r="J326" s="109" t="str">
        <f>IFERROR(DoNotChange[[#This Row],[LowBurden
Annual]], "Any fee will be at least a medium burden")</f>
        <v>Any fee will be at least a medium burden</v>
      </c>
      <c r="K326" s="93" t="str">
        <f>DoNotChange[[#This Row],[Community]]</f>
        <v xml:space="preserve">Tolsona  </v>
      </c>
      <c r="L326" s="102">
        <f>Table1422[[#This Row],[Monthly Fees]]</f>
        <v>0</v>
      </c>
      <c r="M326" s="93" t="str">
        <f>DoNotChange[[#This Row],[Community]]</f>
        <v xml:space="preserve">Tolsona  </v>
      </c>
      <c r="N326" s="102" t="s">
        <v>88</v>
      </c>
      <c r="O326" s="93" t="str">
        <f>DoNotChange[[#This Row],[Community]]</f>
        <v xml:space="preserve">Tolsona  </v>
      </c>
      <c r="P326" s="94" t="str">
        <f>Table1422[[#This Row],[Notes]]</f>
        <v>The water and sewer charges are unknown</v>
      </c>
      <c r="Q326" s="95"/>
      <c r="R326" s="93" t="str">
        <f>DoNotChange[[#This Row],[Community]]</f>
        <v xml:space="preserve">Tolsona  </v>
      </c>
      <c r="S326" s="85" t="e">
        <f>IF(DoNotChange[[#This Row],[Annual_Fees]]/DoNotChange[[#This Row],[IQ1_Average]]&gt;0, DoNotChange[[#This Row],[Annual_Fees]]/DoNotChange[[#This Row],[IQ1_Average]], "Do not know fees")</f>
        <v>#VALUE!</v>
      </c>
      <c r="T326" s="93" t="str">
        <f>DoNotChange[[#This Row],[Community]]</f>
        <v xml:space="preserve">Tolsona  </v>
      </c>
      <c r="U326" s="85" t="e">
        <f>IF(DoNotChange[[#This Row],[Annual_Fees]]/DoNotChange[[#This Row],[IQ2_Average]]&gt;0, DoNotChange[[#This Row],[Annual_Fees]]/DoNotChange[[#This Row],[IQ2_Average]], "Do not know fees")</f>
        <v>#VALUE!</v>
      </c>
      <c r="V326" s="93" t="str">
        <f>DoNotChange[[#This Row],[Community]]</f>
        <v xml:space="preserve">Tolsona  </v>
      </c>
      <c r="W326" s="85" t="e">
        <f>IF(DoNotChange[[#This Row],[Annual_Fees]]/DoNotChange[[#This Row],[IQ3_Average]]&gt;0,DoNotChange[[#This Row],[Annual_Fees]]/DoNotChange[[#This Row],[IQ3_Average]], "Do not know fees")</f>
        <v>#VALUE!</v>
      </c>
      <c r="X326" s="93" t="str">
        <f>DoNotChange[[#This Row],[Community]]</f>
        <v xml:space="preserve">Tolsona  </v>
      </c>
      <c r="Y326" s="85" t="str">
        <f>IFERROR(AVERAGE(DoNotChange[[#This Row],[RI_IQ1]],DoNotChange[[#This Row],[RI_IQ2]],DoNotChange[[#This Row],[RI_IQ3]]),"ERROR")</f>
        <v>ERROR</v>
      </c>
      <c r="Z326" s="93" t="str">
        <f>DoNotChange[[#This Row],[Community]]</f>
        <v xml:space="preserve">Tolsona  </v>
      </c>
      <c r="AA326" s="84">
        <f>IF(DoNotChange[[#This Row],[SNAP_PercentagePoints]]&gt;20%,1, IF(DoNotChange[[#This Row],[SNAP_PercentagePoints]]&lt;=10%, 3, 2))</f>
        <v>3</v>
      </c>
      <c r="AB326" s="93" t="str">
        <f>DoNotChange[[#This Row],[Community]]</f>
        <v xml:space="preserve">Tolsona  </v>
      </c>
      <c r="AC326" s="84">
        <f>IF(DoNotChange[[#This Row],[Poverty_PercentagePoints]]&gt;20%,1, IF(DoNotChange[[#This Row],[Poverty_PercentagePoints]]&lt;=10%, 3, 2))</f>
        <v>3</v>
      </c>
      <c r="AD326" s="93" t="str">
        <f>DoNotChange[[#This Row],[Community]]</f>
        <v xml:space="preserve">Tolsona  </v>
      </c>
      <c r="AE326" s="84">
        <f>IF(DoNotChange[[#This Row],[FTE_PercentagePoints]]&lt;=30%,1, IF(DoNotChange[[#This Row],[FTE_PercentagePoints]]&gt;50%, 3, 2))</f>
        <v>3</v>
      </c>
      <c r="AF326" s="93" t="str">
        <f>DoNotChange[[#This Row],[Community]]</f>
        <v xml:space="preserve">Tolsona  </v>
      </c>
      <c r="AG326" s="86">
        <f>AVERAGE(DoNotChange[[#This Row],[SNAP_FCI]],DoNotChange[[#This Row],[Poverty_FCI]],DoNotChange[[#This Row],[FTE_FCI]])</f>
        <v>3</v>
      </c>
      <c r="AH326" s="112"/>
      <c r="AI326" s="86">
        <f>IF(DoNotChange[[#This Row],[Village_FCI]]&gt;2.5, 0.24, IF(DoNotChange[[#This Row],[Village_FCI]]&lt;=1.5, 0.06, 0.15))</f>
        <v>0.24</v>
      </c>
      <c r="AJ326" s="86">
        <f>IF(DoNotChange[[#This Row],[Village_FCI]]&gt;2.5, 0.15, IF(DoNotChange[[#This Row],[Village_FCI]]&lt;=1.5, "FALSE", 0.06))</f>
        <v>0.15</v>
      </c>
      <c r="AK326" s="115" t="e">
        <f>(1/DoNotChange[[#This Row],[IQ1_Average]]+1/DoNotChange[[#This Row],[IQ2_Average]]+1/DoNotChange[[#This Row],[IQ3_Average]])</f>
        <v>#DIV/0!</v>
      </c>
      <c r="AL32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6" s="84" t="e">
        <f>ROUND(DoNotChange[[#This Row],[MediumBurden
Threshold_Calc]],1)</f>
        <v>#DIV/0!</v>
      </c>
      <c r="AN326" s="88" t="e">
        <f>(DoNotChange[[#This Row],[3RI_Calculation
Medium]]/DoNotChange[[#This Row],[Y = 1/IQ1+1/IQ2+1/IQ3]])/12</f>
        <v>#DIV/0!</v>
      </c>
      <c r="AO326" s="88" t="e">
        <f>DoNotChange[[#This Row],[MediumBurden
Threshold_Calc]]*12</f>
        <v>#DIV/0!</v>
      </c>
      <c r="AP326" s="137" t="e">
        <f>DoNotChange[[#This Row],[LowBurden
Annual]]/12</f>
        <v>#DIV/0!</v>
      </c>
      <c r="AQ326" s="88" t="e">
        <f>(DoNotChange[[#This Row],[3RI_Calculation
Low]]/DoNotChange[[#This Row],[Y = 1/IQ1+1/IQ2+1/IQ3]])</f>
        <v>#DIV/0!</v>
      </c>
      <c r="AR326" s="95"/>
      <c r="AS326" s="93" t="str">
        <f>Table1422[[#This Row],[Community]]</f>
        <v xml:space="preserve">Tolsona  </v>
      </c>
      <c r="AT326" s="87" t="e">
        <f>Table1422[[#This Row],[IQ1_Average]]</f>
        <v>#DIV/0!</v>
      </c>
      <c r="AU326" s="93" t="str">
        <f>DoNotChange[[#This Row],[Community]]</f>
        <v xml:space="preserve">Tolsona  </v>
      </c>
      <c r="AV326" s="96" t="e">
        <f>Table1422[[#This Row],[IQ2_Average]]</f>
        <v>#DIV/0!</v>
      </c>
      <c r="AW326" s="93" t="str">
        <f>DoNotChange[[#This Row],[Community]]</f>
        <v xml:space="preserve">Tolsona  </v>
      </c>
      <c r="AX326" s="97" t="e">
        <f>Table1422[[#This Row],[IQ3_Average]]</f>
        <v>#DIV/0!</v>
      </c>
      <c r="AY326" s="93" t="str">
        <f>DoNotChange[[#This Row],[Community]]</f>
        <v xml:space="preserve">Tolsona  </v>
      </c>
      <c r="AZ326" s="89">
        <f>Table1422[[#This Row],[SNAP_Average 
(Percentage Points)]]/100</f>
        <v>0</v>
      </c>
      <c r="BA326" s="98" t="str">
        <f>DoNotChange[[#This Row],[Community]]</f>
        <v xml:space="preserve">Tolsona  </v>
      </c>
      <c r="BB326" s="89">
        <f>Table1422[[#This Row],[Poverty_Average
(Percentage Points)]]/100</f>
        <v>0</v>
      </c>
      <c r="BC326" s="98" t="str">
        <f>DoNotChange[[#This Row],[Community]]</f>
        <v xml:space="preserve">Tolsona  </v>
      </c>
      <c r="BD326" s="89">
        <f>Table1422[[#This Row],[Full Time Employment_Average
(Percentage Points)]]/100</f>
        <v>1</v>
      </c>
    </row>
    <row r="327" spans="1:56" s="99" customFormat="1" x14ac:dyDescent="0.25">
      <c r="A327" s="93" t="str">
        <f>DoNotChange[[#This Row],[Community]]</f>
        <v xml:space="preserve">Tonsina  </v>
      </c>
      <c r="B32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7" s="93" t="str">
        <f>DoNotChange[[#This Row],[Community]]</f>
        <v xml:space="preserve">Tonsina  </v>
      </c>
      <c r="D327" s="109" t="str">
        <f>IFERROR(DoNotChange[[#This Row],[Medium Burden Threshold]],"Cannot Calculate")</f>
        <v>Cannot Calculate</v>
      </c>
      <c r="E327" s="118" t="str">
        <f>DoNotChange[[#This Row],[Community]]</f>
        <v xml:space="preserve">Tonsina  </v>
      </c>
      <c r="F327" s="109" t="str">
        <f>IFERROR(DoNotChange[[#This Row],[MediumBurden
Annual]], "Cannot Calculate")</f>
        <v>Cannot Calculate</v>
      </c>
      <c r="G327" s="93" t="str">
        <f>DoNotChange[[#This Row],[Community]]</f>
        <v xml:space="preserve">Tonsina  </v>
      </c>
      <c r="H327" s="140" t="str">
        <f>IFERROR(DoNotChange[[#This Row],[LowBurden
Threshold]],"Any fee will be at least a medium burden")</f>
        <v>Any fee will be at least a medium burden</v>
      </c>
      <c r="I327" s="118" t="str">
        <f>DoNotChange[[#This Row],[Community]]</f>
        <v xml:space="preserve">Tonsina  </v>
      </c>
      <c r="J327" s="109" t="str">
        <f>IFERROR(DoNotChange[[#This Row],[LowBurden
Annual]], "Any fee will be at least a medium burden")</f>
        <v>Any fee will be at least a medium burden</v>
      </c>
      <c r="K327" s="93" t="str">
        <f>DoNotChange[[#This Row],[Community]]</f>
        <v xml:space="preserve">Tonsina  </v>
      </c>
      <c r="L327" s="102">
        <f>Table1422[[#This Row],[Monthly Fees]]</f>
        <v>0</v>
      </c>
      <c r="M327" s="93" t="str">
        <f>DoNotChange[[#This Row],[Community]]</f>
        <v xml:space="preserve">Tonsina  </v>
      </c>
      <c r="N327" s="102" t="s">
        <v>88</v>
      </c>
      <c r="O327" s="93" t="str">
        <f>DoNotChange[[#This Row],[Community]]</f>
        <v xml:space="preserve">Tonsina  </v>
      </c>
      <c r="P327" s="94" t="str">
        <f>Table1422[[#This Row],[Notes]]</f>
        <v>The water and sewer charges are unknown</v>
      </c>
      <c r="Q327" s="95"/>
      <c r="R327" s="93" t="str">
        <f>DoNotChange[[#This Row],[Community]]</f>
        <v xml:space="preserve">Tonsina  </v>
      </c>
      <c r="S327" s="85" t="e">
        <f>IF(DoNotChange[[#This Row],[Annual_Fees]]/DoNotChange[[#This Row],[IQ1_Average]]&gt;0, DoNotChange[[#This Row],[Annual_Fees]]/DoNotChange[[#This Row],[IQ1_Average]], "Do not know fees")</f>
        <v>#VALUE!</v>
      </c>
      <c r="T327" s="93" t="str">
        <f>DoNotChange[[#This Row],[Community]]</f>
        <v xml:space="preserve">Tonsina  </v>
      </c>
      <c r="U327" s="85" t="e">
        <f>IF(DoNotChange[[#This Row],[Annual_Fees]]/DoNotChange[[#This Row],[IQ2_Average]]&gt;0, DoNotChange[[#This Row],[Annual_Fees]]/DoNotChange[[#This Row],[IQ2_Average]], "Do not know fees")</f>
        <v>#VALUE!</v>
      </c>
      <c r="V327" s="93" t="str">
        <f>DoNotChange[[#This Row],[Community]]</f>
        <v xml:space="preserve">Tonsina  </v>
      </c>
      <c r="W327" s="85" t="e">
        <f>IF(DoNotChange[[#This Row],[Annual_Fees]]/DoNotChange[[#This Row],[IQ3_Average]]&gt;0,DoNotChange[[#This Row],[Annual_Fees]]/DoNotChange[[#This Row],[IQ3_Average]], "Do not know fees")</f>
        <v>#VALUE!</v>
      </c>
      <c r="X327" s="93" t="str">
        <f>DoNotChange[[#This Row],[Community]]</f>
        <v xml:space="preserve">Tonsina  </v>
      </c>
      <c r="Y327" s="85" t="str">
        <f>IFERROR(AVERAGE(DoNotChange[[#This Row],[RI_IQ1]],DoNotChange[[#This Row],[RI_IQ2]],DoNotChange[[#This Row],[RI_IQ3]]),"ERROR")</f>
        <v>ERROR</v>
      </c>
      <c r="Z327" s="93" t="str">
        <f>DoNotChange[[#This Row],[Community]]</f>
        <v xml:space="preserve">Tonsina  </v>
      </c>
      <c r="AA327" s="84">
        <f>IF(DoNotChange[[#This Row],[SNAP_PercentagePoints]]&gt;20%,1, IF(DoNotChange[[#This Row],[SNAP_PercentagePoints]]&lt;=10%, 3, 2))</f>
        <v>3</v>
      </c>
      <c r="AB327" s="93" t="str">
        <f>DoNotChange[[#This Row],[Community]]</f>
        <v xml:space="preserve">Tonsina  </v>
      </c>
      <c r="AC327" s="84">
        <f>IF(DoNotChange[[#This Row],[Poverty_PercentagePoints]]&gt;20%,1, IF(DoNotChange[[#This Row],[Poverty_PercentagePoints]]&lt;=10%, 3, 2))</f>
        <v>3</v>
      </c>
      <c r="AD327" s="93" t="str">
        <f>DoNotChange[[#This Row],[Community]]</f>
        <v xml:space="preserve">Tonsina  </v>
      </c>
      <c r="AE327" s="84">
        <f>IF(DoNotChange[[#This Row],[FTE_PercentagePoints]]&lt;=30%,1, IF(DoNotChange[[#This Row],[FTE_PercentagePoints]]&gt;50%, 3, 2))</f>
        <v>3</v>
      </c>
      <c r="AF327" s="93" t="str">
        <f>DoNotChange[[#This Row],[Community]]</f>
        <v xml:space="preserve">Tonsina  </v>
      </c>
      <c r="AG327" s="86">
        <f>AVERAGE(DoNotChange[[#This Row],[SNAP_FCI]],DoNotChange[[#This Row],[Poverty_FCI]],DoNotChange[[#This Row],[FTE_FCI]])</f>
        <v>3</v>
      </c>
      <c r="AH327" s="112"/>
      <c r="AI327" s="86">
        <f>IF(DoNotChange[[#This Row],[Village_FCI]]&gt;2.5, 0.24, IF(DoNotChange[[#This Row],[Village_FCI]]&lt;=1.5, 0.06, 0.15))</f>
        <v>0.24</v>
      </c>
      <c r="AJ327" s="86">
        <f>IF(DoNotChange[[#This Row],[Village_FCI]]&gt;2.5, 0.15, IF(DoNotChange[[#This Row],[Village_FCI]]&lt;=1.5, "FALSE", 0.06))</f>
        <v>0.15</v>
      </c>
      <c r="AK327" s="115" t="e">
        <f>(1/DoNotChange[[#This Row],[IQ1_Average]]+1/DoNotChange[[#This Row],[IQ2_Average]]+1/DoNotChange[[#This Row],[IQ3_Average]])</f>
        <v>#DIV/0!</v>
      </c>
      <c r="AL32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27" s="84" t="e">
        <f>ROUND(DoNotChange[[#This Row],[MediumBurden
Threshold_Calc]],1)</f>
        <v>#DIV/0!</v>
      </c>
      <c r="AN327" s="88" t="e">
        <f>(DoNotChange[[#This Row],[3RI_Calculation
Medium]]/DoNotChange[[#This Row],[Y = 1/IQ1+1/IQ2+1/IQ3]])/12</f>
        <v>#DIV/0!</v>
      </c>
      <c r="AO327" s="88" t="e">
        <f>DoNotChange[[#This Row],[MediumBurden
Threshold_Calc]]*12</f>
        <v>#DIV/0!</v>
      </c>
      <c r="AP327" s="137" t="e">
        <f>DoNotChange[[#This Row],[LowBurden
Annual]]/12</f>
        <v>#DIV/0!</v>
      </c>
      <c r="AQ327" s="88" t="e">
        <f>(DoNotChange[[#This Row],[3RI_Calculation
Low]]/DoNotChange[[#This Row],[Y = 1/IQ1+1/IQ2+1/IQ3]])</f>
        <v>#DIV/0!</v>
      </c>
      <c r="AR327" s="95"/>
      <c r="AS327" s="93" t="str">
        <f>Table1422[[#This Row],[Community]]</f>
        <v xml:space="preserve">Tonsina  </v>
      </c>
      <c r="AT327" s="87" t="e">
        <f>Table1422[[#This Row],[IQ1_Average]]</f>
        <v>#DIV/0!</v>
      </c>
      <c r="AU327" s="93" t="str">
        <f>DoNotChange[[#This Row],[Community]]</f>
        <v xml:space="preserve">Tonsina  </v>
      </c>
      <c r="AV327" s="96" t="e">
        <f>Table1422[[#This Row],[IQ2_Average]]</f>
        <v>#DIV/0!</v>
      </c>
      <c r="AW327" s="93" t="str">
        <f>DoNotChange[[#This Row],[Community]]</f>
        <v xml:space="preserve">Tonsina  </v>
      </c>
      <c r="AX327" s="97" t="e">
        <f>Table1422[[#This Row],[IQ3_Average]]</f>
        <v>#DIV/0!</v>
      </c>
      <c r="AY327" s="93" t="str">
        <f>DoNotChange[[#This Row],[Community]]</f>
        <v xml:space="preserve">Tonsina  </v>
      </c>
      <c r="AZ327" s="89">
        <f>Table1422[[#This Row],[SNAP_Average 
(Percentage Points)]]/100</f>
        <v>0</v>
      </c>
      <c r="BA327" s="98" t="str">
        <f>DoNotChange[[#This Row],[Community]]</f>
        <v xml:space="preserve">Tonsina  </v>
      </c>
      <c r="BB327" s="89">
        <f>Table1422[[#This Row],[Poverty_Average
(Percentage Points)]]/100</f>
        <v>0</v>
      </c>
      <c r="BC327" s="98" t="str">
        <f>DoNotChange[[#This Row],[Community]]</f>
        <v xml:space="preserve">Tonsina  </v>
      </c>
      <c r="BD327" s="89">
        <f>Table1422[[#This Row],[Full Time Employment_Average
(Percentage Points)]]/100</f>
        <v>0.8</v>
      </c>
    </row>
    <row r="328" spans="1:56" s="99" customFormat="1" x14ac:dyDescent="0.25">
      <c r="A328" s="93" t="str">
        <f>DoNotChange[[#This Row],[Community]]</f>
        <v xml:space="preserve">Trapper Creek  </v>
      </c>
      <c r="B32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8" s="93" t="str">
        <f>DoNotChange[[#This Row],[Community]]</f>
        <v xml:space="preserve">Trapper Creek  </v>
      </c>
      <c r="D328" s="109">
        <f>IFERROR(DoNotChange[[#This Row],[Medium Burden Threshold]],"Cannot Calculate")</f>
        <v>140.69999999999999</v>
      </c>
      <c r="E328" s="118" t="str">
        <f>DoNotChange[[#This Row],[Community]]</f>
        <v xml:space="preserve">Trapper Creek  </v>
      </c>
      <c r="F328" s="109">
        <f>IFERROR(DoNotChange[[#This Row],[MediumBurden
Annual]], "Cannot Calculate")</f>
        <v>1688.6949808165264</v>
      </c>
      <c r="G328" s="93" t="str">
        <f>DoNotChange[[#This Row],[Community]]</f>
        <v xml:space="preserve">Trapper Creek  </v>
      </c>
      <c r="H328" s="140">
        <f>IFERROR(DoNotChange[[#This Row],[LowBurden
Threshold]],"Any fee will be at least a medium burden")</f>
        <v>56.289832693884222</v>
      </c>
      <c r="I328" s="118" t="str">
        <f>DoNotChange[[#This Row],[Community]]</f>
        <v xml:space="preserve">Trapper Creek  </v>
      </c>
      <c r="J328" s="109">
        <f>IFERROR(DoNotChange[[#This Row],[LowBurden
Annual]], "Any fee will be at least a medium burden")</f>
        <v>675.47799232661066</v>
      </c>
      <c r="K328" s="93" t="str">
        <f>DoNotChange[[#This Row],[Community]]</f>
        <v xml:space="preserve">Trapper Creek  </v>
      </c>
      <c r="L328" s="102">
        <f>Table1422[[#This Row],[Monthly Fees]]</f>
        <v>0</v>
      </c>
      <c r="M328" s="93" t="str">
        <f>DoNotChange[[#This Row],[Community]]</f>
        <v xml:space="preserve">Trapper Creek  </v>
      </c>
      <c r="N328" s="102" t="s">
        <v>88</v>
      </c>
      <c r="O328" s="93" t="str">
        <f>DoNotChange[[#This Row],[Community]]</f>
        <v xml:space="preserve">Trapper Creek  </v>
      </c>
      <c r="P328" s="94" t="str">
        <f>Table1422[[#This Row],[Notes]]</f>
        <v>The water and sewer charges are unknown</v>
      </c>
      <c r="Q328" s="95"/>
      <c r="R328" s="93" t="str">
        <f>DoNotChange[[#This Row],[Community]]</f>
        <v xml:space="preserve">Trapper Creek  </v>
      </c>
      <c r="S328" s="85" t="e">
        <f>IF(DoNotChange[[#This Row],[Annual_Fees]]/DoNotChange[[#This Row],[IQ1_Average]]&gt;0, DoNotChange[[#This Row],[Annual_Fees]]/DoNotChange[[#This Row],[IQ1_Average]], "Do not know fees")</f>
        <v>#VALUE!</v>
      </c>
      <c r="T328" s="93" t="str">
        <f>DoNotChange[[#This Row],[Community]]</f>
        <v xml:space="preserve">Trapper Creek  </v>
      </c>
      <c r="U328" s="85" t="e">
        <f>IF(DoNotChange[[#This Row],[Annual_Fees]]/DoNotChange[[#This Row],[IQ2_Average]]&gt;0, DoNotChange[[#This Row],[Annual_Fees]]/DoNotChange[[#This Row],[IQ2_Average]], "Do not know fees")</f>
        <v>#VALUE!</v>
      </c>
      <c r="V328" s="93" t="str">
        <f>DoNotChange[[#This Row],[Community]]</f>
        <v xml:space="preserve">Trapper Creek  </v>
      </c>
      <c r="W328" s="85" t="e">
        <f>IF(DoNotChange[[#This Row],[Annual_Fees]]/DoNotChange[[#This Row],[IQ3_Average]]&gt;0,DoNotChange[[#This Row],[Annual_Fees]]/DoNotChange[[#This Row],[IQ3_Average]], "Do not know fees")</f>
        <v>#VALUE!</v>
      </c>
      <c r="X328" s="93" t="str">
        <f>DoNotChange[[#This Row],[Community]]</f>
        <v xml:space="preserve">Trapper Creek  </v>
      </c>
      <c r="Y328" s="85" t="str">
        <f>IFERROR(AVERAGE(DoNotChange[[#This Row],[RI_IQ1]],DoNotChange[[#This Row],[RI_IQ2]],DoNotChange[[#This Row],[RI_IQ3]]),"ERROR")</f>
        <v>ERROR</v>
      </c>
      <c r="Z328" s="93" t="str">
        <f>DoNotChange[[#This Row],[Community]]</f>
        <v xml:space="preserve">Trapper Creek  </v>
      </c>
      <c r="AA328" s="84">
        <f>IF(DoNotChange[[#This Row],[SNAP_PercentagePoints]]&gt;20%,1, IF(DoNotChange[[#This Row],[SNAP_PercentagePoints]]&lt;=10%, 3, 2))</f>
        <v>3</v>
      </c>
      <c r="AB328" s="93" t="str">
        <f>DoNotChange[[#This Row],[Community]]</f>
        <v xml:space="preserve">Trapper Creek  </v>
      </c>
      <c r="AC328" s="84">
        <f>IF(DoNotChange[[#This Row],[Poverty_PercentagePoints]]&gt;20%,1, IF(DoNotChange[[#This Row],[Poverty_PercentagePoints]]&lt;=10%, 3, 2))</f>
        <v>1</v>
      </c>
      <c r="AD328" s="93" t="str">
        <f>DoNotChange[[#This Row],[Community]]</f>
        <v xml:space="preserve">Trapper Creek  </v>
      </c>
      <c r="AE328" s="84">
        <f>IF(DoNotChange[[#This Row],[FTE_PercentagePoints]]&lt;=30%,1, IF(DoNotChange[[#This Row],[FTE_PercentagePoints]]&gt;50%, 3, 2))</f>
        <v>2</v>
      </c>
      <c r="AF328" s="93" t="str">
        <f>DoNotChange[[#This Row],[Community]]</f>
        <v xml:space="preserve">Trapper Creek  </v>
      </c>
      <c r="AG328" s="86">
        <f>AVERAGE(DoNotChange[[#This Row],[SNAP_FCI]],DoNotChange[[#This Row],[Poverty_FCI]],DoNotChange[[#This Row],[FTE_FCI]])</f>
        <v>2</v>
      </c>
      <c r="AH328" s="112"/>
      <c r="AI328" s="86">
        <f>IF(DoNotChange[[#This Row],[Village_FCI]]&gt;2.5, 0.24, IF(DoNotChange[[#This Row],[Village_FCI]]&lt;=1.5, 0.06, 0.15))</f>
        <v>0.15</v>
      </c>
      <c r="AJ328" s="86">
        <f>IF(DoNotChange[[#This Row],[Village_FCI]]&gt;2.5, 0.15, IF(DoNotChange[[#This Row],[Village_FCI]]&lt;=1.5, "FALSE", 0.06))</f>
        <v>0.06</v>
      </c>
      <c r="AK328" s="115">
        <f>(1/DoNotChange[[#This Row],[IQ1_Average]]+1/DoNotChange[[#This Row],[IQ2_Average]]+1/DoNotChange[[#This Row],[IQ3_Average]])</f>
        <v>8.8825987939794321E-5</v>
      </c>
      <c r="AL32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8" s="84">
        <f>ROUND(DoNotChange[[#This Row],[MediumBurden
Threshold_Calc]],1)</f>
        <v>140.69999999999999</v>
      </c>
      <c r="AN328" s="88">
        <f>(DoNotChange[[#This Row],[3RI_Calculation
Medium]]/DoNotChange[[#This Row],[Y = 1/IQ1+1/IQ2+1/IQ3]])/12</f>
        <v>140.72458173471054</v>
      </c>
      <c r="AO328" s="88">
        <f>DoNotChange[[#This Row],[MediumBurden
Threshold_Calc]]*12</f>
        <v>1688.6949808165264</v>
      </c>
      <c r="AP328" s="137">
        <f>DoNotChange[[#This Row],[LowBurden
Annual]]/12</f>
        <v>56.289832693884222</v>
      </c>
      <c r="AQ328" s="88">
        <f>(DoNotChange[[#This Row],[3RI_Calculation
Low]]/DoNotChange[[#This Row],[Y = 1/IQ1+1/IQ2+1/IQ3]])</f>
        <v>675.47799232661066</v>
      </c>
      <c r="AR328" s="95"/>
      <c r="AS328" s="93" t="str">
        <f>Table1422[[#This Row],[Community]]</f>
        <v xml:space="preserve">Trapper Creek  </v>
      </c>
      <c r="AT328" s="87">
        <f>Table1422[[#This Row],[IQ1_Average]]</f>
        <v>21389</v>
      </c>
      <c r="AU328" s="93" t="str">
        <f>DoNotChange[[#This Row],[Community]]</f>
        <v xml:space="preserve">Trapper Creek  </v>
      </c>
      <c r="AV328" s="96">
        <f>Table1422[[#This Row],[IQ2_Average]]</f>
        <v>37802.6</v>
      </c>
      <c r="AW328" s="93" t="str">
        <f>DoNotChange[[#This Row],[Community]]</f>
        <v xml:space="preserve">Trapper Creek  </v>
      </c>
      <c r="AX328" s="97">
        <f>Table1422[[#This Row],[IQ3_Average]]</f>
        <v>64021.4</v>
      </c>
      <c r="AY328" s="93" t="str">
        <f>DoNotChange[[#This Row],[Community]]</f>
        <v xml:space="preserve">Trapper Creek  </v>
      </c>
      <c r="AZ328" s="89">
        <f>Table1422[[#This Row],[SNAP_Average 
(Percentage Points)]]/100</f>
        <v>3.6000000000000004E-2</v>
      </c>
      <c r="BA328" s="98" t="str">
        <f>DoNotChange[[#This Row],[Community]]</f>
        <v xml:space="preserve">Trapper Creek  </v>
      </c>
      <c r="BB328" s="89">
        <f>Table1422[[#This Row],[Poverty_Average
(Percentage Points)]]/100</f>
        <v>0.27539999999999998</v>
      </c>
      <c r="BC328" s="98" t="str">
        <f>DoNotChange[[#This Row],[Community]]</f>
        <v xml:space="preserve">Trapper Creek  </v>
      </c>
      <c r="BD328" s="89">
        <f>Table1422[[#This Row],[Full Time Employment_Average
(Percentage Points)]]/100</f>
        <v>0.44060000000000005</v>
      </c>
    </row>
    <row r="329" spans="1:56" s="99" customFormat="1" x14ac:dyDescent="0.25">
      <c r="A329" s="93" t="str">
        <f>DoNotChange[[#This Row],[Community]]</f>
        <v xml:space="preserve">Tuluksak  </v>
      </c>
      <c r="B32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29" s="93" t="str">
        <f>DoNotChange[[#This Row],[Community]]</f>
        <v xml:space="preserve">Tuluksak  </v>
      </c>
      <c r="D329" s="109">
        <f>IFERROR(DoNotChange[[#This Row],[Medium Burden Threshold]],"Cannot Calculate")</f>
        <v>89.7</v>
      </c>
      <c r="E329" s="118" t="str">
        <f>DoNotChange[[#This Row],[Community]]</f>
        <v xml:space="preserve">Tuluksak  </v>
      </c>
      <c r="F329" s="109">
        <f>IFERROR(DoNotChange[[#This Row],[MediumBurden
Annual]], "Cannot Calculate")</f>
        <v>1076.2929244092802</v>
      </c>
      <c r="G329" s="93" t="str">
        <f>DoNotChange[[#This Row],[Community]]</f>
        <v xml:space="preserve">Tuluksak  </v>
      </c>
      <c r="H329" s="140">
        <f>IFERROR(DoNotChange[[#This Row],[LowBurden
Threshold]],"Any fee will be at least a medium burden")</f>
        <v>35.876430813642671</v>
      </c>
      <c r="I329" s="118" t="str">
        <f>DoNotChange[[#This Row],[Community]]</f>
        <v xml:space="preserve">Tuluksak  </v>
      </c>
      <c r="J329" s="109">
        <f>IFERROR(DoNotChange[[#This Row],[LowBurden
Annual]], "Any fee will be at least a medium burden")</f>
        <v>430.51716976371205</v>
      </c>
      <c r="K329" s="93" t="str">
        <f>DoNotChange[[#This Row],[Community]]</f>
        <v xml:space="preserve">Tuluksak  </v>
      </c>
      <c r="L329" s="102">
        <f>Table1422[[#This Row],[Monthly Fees]]</f>
        <v>0</v>
      </c>
      <c r="M329" s="93" t="str">
        <f>DoNotChange[[#This Row],[Community]]</f>
        <v xml:space="preserve">Tuluksak  </v>
      </c>
      <c r="N329" s="102" t="s">
        <v>88</v>
      </c>
      <c r="O329" s="93" t="str">
        <f>DoNotChange[[#This Row],[Community]]</f>
        <v xml:space="preserve">Tuluksak  </v>
      </c>
      <c r="P329" s="94" t="str">
        <f>Table1422[[#This Row],[Notes]]</f>
        <v>The water and sewer charges are unknown</v>
      </c>
      <c r="Q329" s="95"/>
      <c r="R329" s="93" t="str">
        <f>DoNotChange[[#This Row],[Community]]</f>
        <v xml:space="preserve">Tuluksak  </v>
      </c>
      <c r="S329" s="85" t="e">
        <f>IF(DoNotChange[[#This Row],[Annual_Fees]]/DoNotChange[[#This Row],[IQ1_Average]]&gt;0, DoNotChange[[#This Row],[Annual_Fees]]/DoNotChange[[#This Row],[IQ1_Average]], "Do not know fees")</f>
        <v>#VALUE!</v>
      </c>
      <c r="T329" s="93" t="str">
        <f>DoNotChange[[#This Row],[Community]]</f>
        <v xml:space="preserve">Tuluksak  </v>
      </c>
      <c r="U329" s="85" t="e">
        <f>IF(DoNotChange[[#This Row],[Annual_Fees]]/DoNotChange[[#This Row],[IQ2_Average]]&gt;0, DoNotChange[[#This Row],[Annual_Fees]]/DoNotChange[[#This Row],[IQ2_Average]], "Do not know fees")</f>
        <v>#VALUE!</v>
      </c>
      <c r="V329" s="93" t="str">
        <f>DoNotChange[[#This Row],[Community]]</f>
        <v xml:space="preserve">Tuluksak  </v>
      </c>
      <c r="W329" s="85" t="e">
        <f>IF(DoNotChange[[#This Row],[Annual_Fees]]/DoNotChange[[#This Row],[IQ3_Average]]&gt;0,DoNotChange[[#This Row],[Annual_Fees]]/DoNotChange[[#This Row],[IQ3_Average]], "Do not know fees")</f>
        <v>#VALUE!</v>
      </c>
      <c r="X329" s="93" t="str">
        <f>DoNotChange[[#This Row],[Community]]</f>
        <v xml:space="preserve">Tuluksak  </v>
      </c>
      <c r="Y329" s="85" t="str">
        <f>IFERROR(AVERAGE(DoNotChange[[#This Row],[RI_IQ1]],DoNotChange[[#This Row],[RI_IQ2]],DoNotChange[[#This Row],[RI_IQ3]]),"ERROR")</f>
        <v>ERROR</v>
      </c>
      <c r="Z329" s="93" t="str">
        <f>DoNotChange[[#This Row],[Community]]</f>
        <v xml:space="preserve">Tuluksak  </v>
      </c>
      <c r="AA329" s="84">
        <f>IF(DoNotChange[[#This Row],[SNAP_PercentagePoints]]&gt;20%,1, IF(DoNotChange[[#This Row],[SNAP_PercentagePoints]]&lt;=10%, 3, 2))</f>
        <v>1</v>
      </c>
      <c r="AB329" s="93" t="str">
        <f>DoNotChange[[#This Row],[Community]]</f>
        <v xml:space="preserve">Tuluksak  </v>
      </c>
      <c r="AC329" s="84">
        <f>IF(DoNotChange[[#This Row],[Poverty_PercentagePoints]]&gt;20%,1, IF(DoNotChange[[#This Row],[Poverty_PercentagePoints]]&lt;=10%, 3, 2))</f>
        <v>1</v>
      </c>
      <c r="AD329" s="93" t="str">
        <f>DoNotChange[[#This Row],[Community]]</f>
        <v xml:space="preserve">Tuluksak  </v>
      </c>
      <c r="AE329" s="84">
        <f>IF(DoNotChange[[#This Row],[FTE_PercentagePoints]]&lt;=30%,1, IF(DoNotChange[[#This Row],[FTE_PercentagePoints]]&gt;50%, 3, 2))</f>
        <v>3</v>
      </c>
      <c r="AF329" s="93" t="str">
        <f>DoNotChange[[#This Row],[Community]]</f>
        <v xml:space="preserve">Tuluksak  </v>
      </c>
      <c r="AG329" s="86">
        <f>AVERAGE(DoNotChange[[#This Row],[SNAP_FCI]],DoNotChange[[#This Row],[Poverty_FCI]],DoNotChange[[#This Row],[FTE_FCI]])</f>
        <v>1.6666666666666667</v>
      </c>
      <c r="AH329" s="112"/>
      <c r="AI329" s="86">
        <f>IF(DoNotChange[[#This Row],[Village_FCI]]&gt;2.5, 0.24, IF(DoNotChange[[#This Row],[Village_FCI]]&lt;=1.5, 0.06, 0.15))</f>
        <v>0.15</v>
      </c>
      <c r="AJ329" s="86">
        <f>IF(DoNotChange[[#This Row],[Village_FCI]]&gt;2.5, 0.15, IF(DoNotChange[[#This Row],[Village_FCI]]&lt;=1.5, "FALSE", 0.06))</f>
        <v>0.06</v>
      </c>
      <c r="AK329" s="115">
        <f>(1/DoNotChange[[#This Row],[IQ1_Average]]+1/DoNotChange[[#This Row],[IQ2_Average]]+1/DoNotChange[[#This Row],[IQ3_Average]])</f>
        <v>1.3936726387226507E-4</v>
      </c>
      <c r="AL32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29" s="84">
        <f>ROUND(DoNotChange[[#This Row],[MediumBurden
Threshold_Calc]],1)</f>
        <v>89.7</v>
      </c>
      <c r="AN329" s="88">
        <f>(DoNotChange[[#This Row],[3RI_Calculation
Medium]]/DoNotChange[[#This Row],[Y = 1/IQ1+1/IQ2+1/IQ3]])/12</f>
        <v>89.691077034106684</v>
      </c>
      <c r="AO329" s="88">
        <f>DoNotChange[[#This Row],[MediumBurden
Threshold_Calc]]*12</f>
        <v>1076.2929244092802</v>
      </c>
      <c r="AP329" s="137">
        <f>DoNotChange[[#This Row],[LowBurden
Annual]]/12</f>
        <v>35.876430813642671</v>
      </c>
      <c r="AQ329" s="88">
        <f>(DoNotChange[[#This Row],[3RI_Calculation
Low]]/DoNotChange[[#This Row],[Y = 1/IQ1+1/IQ2+1/IQ3]])</f>
        <v>430.51716976371205</v>
      </c>
      <c r="AR329" s="95"/>
      <c r="AS329" s="93" t="str">
        <f>Table1422[[#This Row],[Community]]</f>
        <v xml:space="preserve">Tuluksak  </v>
      </c>
      <c r="AT329" s="87">
        <f>Table1422[[#This Row],[IQ1_Average]]</f>
        <v>12116.8</v>
      </c>
      <c r="AU329" s="93" t="str">
        <f>DoNotChange[[#This Row],[Community]]</f>
        <v xml:space="preserve">Tuluksak  </v>
      </c>
      <c r="AV329" s="96">
        <f>Table1422[[#This Row],[IQ2_Average]]</f>
        <v>27280</v>
      </c>
      <c r="AW329" s="93" t="str">
        <f>DoNotChange[[#This Row],[Community]]</f>
        <v xml:space="preserve">Tuluksak  </v>
      </c>
      <c r="AX329" s="97">
        <f>Table1422[[#This Row],[IQ3_Average]]</f>
        <v>49553.2</v>
      </c>
      <c r="AY329" s="93" t="str">
        <f>DoNotChange[[#This Row],[Community]]</f>
        <v xml:space="preserve">Tuluksak  </v>
      </c>
      <c r="AZ329" s="89">
        <f>Table1422[[#This Row],[SNAP_Average 
(Percentage Points)]]/100</f>
        <v>0.66080000000000017</v>
      </c>
      <c r="BA329" s="98" t="str">
        <f>DoNotChange[[#This Row],[Community]]</f>
        <v xml:space="preserve">Tuluksak  </v>
      </c>
      <c r="BB329" s="89">
        <f>Table1422[[#This Row],[Poverty_Average
(Percentage Points)]]/100</f>
        <v>0.70020000000000016</v>
      </c>
      <c r="BC329" s="98" t="str">
        <f>DoNotChange[[#This Row],[Community]]</f>
        <v xml:space="preserve">Tuluksak  </v>
      </c>
      <c r="BD329" s="89">
        <f>Table1422[[#This Row],[Full Time Employment_Average
(Percentage Points)]]/100</f>
        <v>0.69540000000000002</v>
      </c>
    </row>
    <row r="330" spans="1:56" s="99" customFormat="1" x14ac:dyDescent="0.25">
      <c r="A330" s="93" t="str">
        <f>DoNotChange[[#This Row],[Community]]</f>
        <v xml:space="preserve">Tuntutuliak  </v>
      </c>
      <c r="B33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0" s="93" t="str">
        <f>DoNotChange[[#This Row],[Community]]</f>
        <v xml:space="preserve">Tuntutuliak  </v>
      </c>
      <c r="D330" s="109">
        <f>IFERROR(DoNotChange[[#This Row],[Medium Burden Threshold]],"Cannot Calculate")</f>
        <v>52.7</v>
      </c>
      <c r="E330" s="118" t="str">
        <f>DoNotChange[[#This Row],[Community]]</f>
        <v xml:space="preserve">Tuntutuliak  </v>
      </c>
      <c r="F330" s="109">
        <f>IFERROR(DoNotChange[[#This Row],[MediumBurden
Annual]], "Cannot Calculate")</f>
        <v>632.6072455858947</v>
      </c>
      <c r="G330" s="93" t="str">
        <f>DoNotChange[[#This Row],[Community]]</f>
        <v xml:space="preserve">Tuntutuliak  </v>
      </c>
      <c r="H330" s="140" t="str">
        <f>IFERROR(DoNotChange[[#This Row],[LowBurden
Threshold]],"Any fee will be at least a medium burden")</f>
        <v>Any fee will be at least a medium burden</v>
      </c>
      <c r="I330" s="118" t="str">
        <f>DoNotChange[[#This Row],[Community]]</f>
        <v xml:space="preserve">Tuntutuliak  </v>
      </c>
      <c r="J330" s="109" t="str">
        <f>IFERROR(DoNotChange[[#This Row],[LowBurden
Annual]], "Any fee will be at least a medium burden")</f>
        <v>Any fee will be at least a medium burden</v>
      </c>
      <c r="K330" s="93" t="str">
        <f>DoNotChange[[#This Row],[Community]]</f>
        <v xml:space="preserve">Tuntutuliak  </v>
      </c>
      <c r="L330" s="102">
        <f>Table1422[[#This Row],[Monthly Fees]]</f>
        <v>0</v>
      </c>
      <c r="M330" s="93" t="str">
        <f>DoNotChange[[#This Row],[Community]]</f>
        <v xml:space="preserve">Tuntutuliak  </v>
      </c>
      <c r="N330" s="102" t="s">
        <v>88</v>
      </c>
      <c r="O330" s="93" t="str">
        <f>DoNotChange[[#This Row],[Community]]</f>
        <v xml:space="preserve">Tuntutuliak  </v>
      </c>
      <c r="P330" s="94" t="str">
        <f>Table1422[[#This Row],[Notes]]</f>
        <v>The water and sewer charges are unknown</v>
      </c>
      <c r="Q330" s="95"/>
      <c r="R330" s="93" t="str">
        <f>DoNotChange[[#This Row],[Community]]</f>
        <v xml:space="preserve">Tuntutuliak  </v>
      </c>
      <c r="S330" s="85" t="e">
        <f>IF(DoNotChange[[#This Row],[Annual_Fees]]/DoNotChange[[#This Row],[IQ1_Average]]&gt;0, DoNotChange[[#This Row],[Annual_Fees]]/DoNotChange[[#This Row],[IQ1_Average]], "Do not know fees")</f>
        <v>#VALUE!</v>
      </c>
      <c r="T330" s="93" t="str">
        <f>DoNotChange[[#This Row],[Community]]</f>
        <v xml:space="preserve">Tuntutuliak  </v>
      </c>
      <c r="U330" s="85" t="e">
        <f>IF(DoNotChange[[#This Row],[Annual_Fees]]/DoNotChange[[#This Row],[IQ2_Average]]&gt;0, DoNotChange[[#This Row],[Annual_Fees]]/DoNotChange[[#This Row],[IQ2_Average]], "Do not know fees")</f>
        <v>#VALUE!</v>
      </c>
      <c r="V330" s="93" t="str">
        <f>DoNotChange[[#This Row],[Community]]</f>
        <v xml:space="preserve">Tuntutuliak  </v>
      </c>
      <c r="W330" s="85" t="e">
        <f>IF(DoNotChange[[#This Row],[Annual_Fees]]/DoNotChange[[#This Row],[IQ3_Average]]&gt;0,DoNotChange[[#This Row],[Annual_Fees]]/DoNotChange[[#This Row],[IQ3_Average]], "Do not know fees")</f>
        <v>#VALUE!</v>
      </c>
      <c r="X330" s="93" t="str">
        <f>DoNotChange[[#This Row],[Community]]</f>
        <v xml:space="preserve">Tuntutuliak  </v>
      </c>
      <c r="Y330" s="85" t="str">
        <f>IFERROR(AVERAGE(DoNotChange[[#This Row],[RI_IQ1]],DoNotChange[[#This Row],[RI_IQ2]],DoNotChange[[#This Row],[RI_IQ3]]),"ERROR")</f>
        <v>ERROR</v>
      </c>
      <c r="Z330" s="93" t="str">
        <f>DoNotChange[[#This Row],[Community]]</f>
        <v xml:space="preserve">Tuntutuliak  </v>
      </c>
      <c r="AA330" s="84">
        <f>IF(DoNotChange[[#This Row],[SNAP_PercentagePoints]]&gt;20%,1, IF(DoNotChange[[#This Row],[SNAP_PercentagePoints]]&lt;=10%, 3, 2))</f>
        <v>1</v>
      </c>
      <c r="AB330" s="93" t="str">
        <f>DoNotChange[[#This Row],[Community]]</f>
        <v xml:space="preserve">Tuntutuliak  </v>
      </c>
      <c r="AC330" s="84">
        <f>IF(DoNotChange[[#This Row],[Poverty_PercentagePoints]]&gt;20%,1, IF(DoNotChange[[#This Row],[Poverty_PercentagePoints]]&lt;=10%, 3, 2))</f>
        <v>1</v>
      </c>
      <c r="AD330" s="93" t="str">
        <f>DoNotChange[[#This Row],[Community]]</f>
        <v xml:space="preserve">Tuntutuliak  </v>
      </c>
      <c r="AE330" s="84">
        <f>IF(DoNotChange[[#This Row],[FTE_PercentagePoints]]&lt;=30%,1, IF(DoNotChange[[#This Row],[FTE_PercentagePoints]]&gt;50%, 3, 2))</f>
        <v>2</v>
      </c>
      <c r="AF330" s="93" t="str">
        <f>DoNotChange[[#This Row],[Community]]</f>
        <v xml:space="preserve">Tuntutuliak  </v>
      </c>
      <c r="AG330" s="86">
        <f>AVERAGE(DoNotChange[[#This Row],[SNAP_FCI]],DoNotChange[[#This Row],[Poverty_FCI]],DoNotChange[[#This Row],[FTE_FCI]])</f>
        <v>1.3333333333333333</v>
      </c>
      <c r="AH330" s="112"/>
      <c r="AI330" s="86">
        <f>IF(DoNotChange[[#This Row],[Village_FCI]]&gt;2.5, 0.24, IF(DoNotChange[[#This Row],[Village_FCI]]&lt;=1.5, 0.06, 0.15))</f>
        <v>0.06</v>
      </c>
      <c r="AJ330" s="86" t="str">
        <f>IF(DoNotChange[[#This Row],[Village_FCI]]&gt;2.5, 0.15, IF(DoNotChange[[#This Row],[Village_FCI]]&lt;=1.5, "FALSE", 0.06))</f>
        <v>FALSE</v>
      </c>
      <c r="AK330" s="115">
        <f>(1/DoNotChange[[#This Row],[IQ1_Average]]+1/DoNotChange[[#This Row],[IQ2_Average]]+1/DoNotChange[[#This Row],[IQ3_Average]])</f>
        <v>9.48455782298707E-5</v>
      </c>
      <c r="AL33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0" s="84">
        <f>ROUND(DoNotChange[[#This Row],[MediumBurden
Threshold_Calc]],1)</f>
        <v>52.7</v>
      </c>
      <c r="AN330" s="88">
        <f>(DoNotChange[[#This Row],[3RI_Calculation
Medium]]/DoNotChange[[#This Row],[Y = 1/IQ1+1/IQ2+1/IQ3]])/12</f>
        <v>52.717270465491225</v>
      </c>
      <c r="AO330" s="88">
        <f>DoNotChange[[#This Row],[MediumBurden
Threshold_Calc]]*12</f>
        <v>632.6072455858947</v>
      </c>
      <c r="AP330" s="137" t="e">
        <f>DoNotChange[[#This Row],[LowBurden
Annual]]/12</f>
        <v>#VALUE!</v>
      </c>
      <c r="AQ330" s="88" t="e">
        <f>(DoNotChange[[#This Row],[3RI_Calculation
Low]]/DoNotChange[[#This Row],[Y = 1/IQ1+1/IQ2+1/IQ3]])</f>
        <v>#VALUE!</v>
      </c>
      <c r="AR330" s="95"/>
      <c r="AS330" s="93" t="str">
        <f>Table1422[[#This Row],[Community]]</f>
        <v xml:space="preserve">Tuntutuliak  </v>
      </c>
      <c r="AT330" s="87">
        <f>Table1422[[#This Row],[IQ1_Average]]</f>
        <v>20094.400000000001</v>
      </c>
      <c r="AU330" s="93" t="str">
        <f>DoNotChange[[#This Row],[Community]]</f>
        <v xml:space="preserve">Tuntutuliak  </v>
      </c>
      <c r="AV330" s="96">
        <f>Table1422[[#This Row],[IQ2_Average]]</f>
        <v>39145.4</v>
      </c>
      <c r="AW330" s="93" t="str">
        <f>DoNotChange[[#This Row],[Community]]</f>
        <v xml:space="preserve">Tuntutuliak  </v>
      </c>
      <c r="AX330" s="97">
        <f>Table1422[[#This Row],[IQ3_Average]]</f>
        <v>51191</v>
      </c>
      <c r="AY330" s="93" t="str">
        <f>DoNotChange[[#This Row],[Community]]</f>
        <v xml:space="preserve">Tuntutuliak  </v>
      </c>
      <c r="AZ330" s="89">
        <f>Table1422[[#This Row],[SNAP_Average 
(Percentage Points)]]/100</f>
        <v>0.70479999999999987</v>
      </c>
      <c r="BA330" s="98" t="str">
        <f>DoNotChange[[#This Row],[Community]]</f>
        <v xml:space="preserve">Tuntutuliak  </v>
      </c>
      <c r="BB330" s="89">
        <f>Table1422[[#This Row],[Poverty_Average
(Percentage Points)]]/100</f>
        <v>0.4456</v>
      </c>
      <c r="BC330" s="98" t="str">
        <f>DoNotChange[[#This Row],[Community]]</f>
        <v xml:space="preserve">Tuntutuliak  </v>
      </c>
      <c r="BD330" s="89">
        <f>Table1422[[#This Row],[Full Time Employment_Average
(Percentage Points)]]/100</f>
        <v>0.45340000000000003</v>
      </c>
    </row>
    <row r="331" spans="1:56" s="99" customFormat="1" x14ac:dyDescent="0.25">
      <c r="A331" s="93" t="str">
        <f>DoNotChange[[#This Row],[Community]]</f>
        <v xml:space="preserve">Tununak  </v>
      </c>
      <c r="B33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1" s="93" t="str">
        <f>DoNotChange[[#This Row],[Community]]</f>
        <v xml:space="preserve">Tununak  </v>
      </c>
      <c r="D331" s="109">
        <f>IFERROR(DoNotChange[[#This Row],[Medium Burden Threshold]],"Cannot Calculate")</f>
        <v>56.4</v>
      </c>
      <c r="E331" s="118" t="str">
        <f>DoNotChange[[#This Row],[Community]]</f>
        <v xml:space="preserve">Tununak  </v>
      </c>
      <c r="F331" s="109">
        <f>IFERROR(DoNotChange[[#This Row],[MediumBurden
Annual]], "Cannot Calculate")</f>
        <v>677.3364889659249</v>
      </c>
      <c r="G331" s="93" t="str">
        <f>DoNotChange[[#This Row],[Community]]</f>
        <v xml:space="preserve">Tununak  </v>
      </c>
      <c r="H331" s="140" t="str">
        <f>IFERROR(DoNotChange[[#This Row],[LowBurden
Threshold]],"Any fee will be at least a medium burden")</f>
        <v>Any fee will be at least a medium burden</v>
      </c>
      <c r="I331" s="118" t="str">
        <f>DoNotChange[[#This Row],[Community]]</f>
        <v xml:space="preserve">Tununak  </v>
      </c>
      <c r="J331" s="109" t="str">
        <f>IFERROR(DoNotChange[[#This Row],[LowBurden
Annual]], "Any fee will be at least a medium burden")</f>
        <v>Any fee will be at least a medium burden</v>
      </c>
      <c r="K331" s="93" t="str">
        <f>DoNotChange[[#This Row],[Community]]</f>
        <v xml:space="preserve">Tununak  </v>
      </c>
      <c r="L331" s="102">
        <f>Table1422[[#This Row],[Monthly Fees]]</f>
        <v>0</v>
      </c>
      <c r="M331" s="93" t="str">
        <f>DoNotChange[[#This Row],[Community]]</f>
        <v xml:space="preserve">Tununak  </v>
      </c>
      <c r="N331" s="102" t="s">
        <v>88</v>
      </c>
      <c r="O331" s="93" t="str">
        <f>DoNotChange[[#This Row],[Community]]</f>
        <v xml:space="preserve">Tununak  </v>
      </c>
      <c r="P331" s="94" t="str">
        <f>Table1422[[#This Row],[Notes]]</f>
        <v>The water and sewer charges are unknown</v>
      </c>
      <c r="Q331" s="95"/>
      <c r="R331" s="93" t="str">
        <f>DoNotChange[[#This Row],[Community]]</f>
        <v xml:space="preserve">Tununak  </v>
      </c>
      <c r="S331" s="85" t="e">
        <f>IF(DoNotChange[[#This Row],[Annual_Fees]]/DoNotChange[[#This Row],[IQ1_Average]]&gt;0, DoNotChange[[#This Row],[Annual_Fees]]/DoNotChange[[#This Row],[IQ1_Average]], "Do not know fees")</f>
        <v>#VALUE!</v>
      </c>
      <c r="T331" s="93" t="str">
        <f>DoNotChange[[#This Row],[Community]]</f>
        <v xml:space="preserve">Tununak  </v>
      </c>
      <c r="U331" s="85" t="e">
        <f>IF(DoNotChange[[#This Row],[Annual_Fees]]/DoNotChange[[#This Row],[IQ2_Average]]&gt;0, DoNotChange[[#This Row],[Annual_Fees]]/DoNotChange[[#This Row],[IQ2_Average]], "Do not know fees")</f>
        <v>#VALUE!</v>
      </c>
      <c r="V331" s="93" t="str">
        <f>DoNotChange[[#This Row],[Community]]</f>
        <v xml:space="preserve">Tununak  </v>
      </c>
      <c r="W331" s="85" t="e">
        <f>IF(DoNotChange[[#This Row],[Annual_Fees]]/DoNotChange[[#This Row],[IQ3_Average]]&gt;0,DoNotChange[[#This Row],[Annual_Fees]]/DoNotChange[[#This Row],[IQ3_Average]], "Do not know fees")</f>
        <v>#VALUE!</v>
      </c>
      <c r="X331" s="93" t="str">
        <f>DoNotChange[[#This Row],[Community]]</f>
        <v xml:space="preserve">Tununak  </v>
      </c>
      <c r="Y331" s="85" t="str">
        <f>IFERROR(AVERAGE(DoNotChange[[#This Row],[RI_IQ1]],DoNotChange[[#This Row],[RI_IQ2]],DoNotChange[[#This Row],[RI_IQ3]]),"ERROR")</f>
        <v>ERROR</v>
      </c>
      <c r="Z331" s="93" t="str">
        <f>DoNotChange[[#This Row],[Community]]</f>
        <v xml:space="preserve">Tununak  </v>
      </c>
      <c r="AA331" s="84">
        <f>IF(DoNotChange[[#This Row],[SNAP_PercentagePoints]]&gt;20%,1, IF(DoNotChange[[#This Row],[SNAP_PercentagePoints]]&lt;=10%, 3, 2))</f>
        <v>1</v>
      </c>
      <c r="AB331" s="93" t="str">
        <f>DoNotChange[[#This Row],[Community]]</f>
        <v xml:space="preserve">Tununak  </v>
      </c>
      <c r="AC331" s="84">
        <f>IF(DoNotChange[[#This Row],[Poverty_PercentagePoints]]&gt;20%,1, IF(DoNotChange[[#This Row],[Poverty_PercentagePoints]]&lt;=10%, 3, 2))</f>
        <v>1</v>
      </c>
      <c r="AD331" s="93" t="str">
        <f>DoNotChange[[#This Row],[Community]]</f>
        <v xml:space="preserve">Tununak  </v>
      </c>
      <c r="AE331" s="84">
        <f>IF(DoNotChange[[#This Row],[FTE_PercentagePoints]]&lt;=30%,1, IF(DoNotChange[[#This Row],[FTE_PercentagePoints]]&gt;50%, 3, 2))</f>
        <v>1</v>
      </c>
      <c r="AF331" s="93" t="str">
        <f>DoNotChange[[#This Row],[Community]]</f>
        <v xml:space="preserve">Tununak  </v>
      </c>
      <c r="AG331" s="86">
        <f>AVERAGE(DoNotChange[[#This Row],[SNAP_FCI]],DoNotChange[[#This Row],[Poverty_FCI]],DoNotChange[[#This Row],[FTE_FCI]])</f>
        <v>1</v>
      </c>
      <c r="AH331" s="112"/>
      <c r="AI331" s="86">
        <f>IF(DoNotChange[[#This Row],[Village_FCI]]&gt;2.5, 0.24, IF(DoNotChange[[#This Row],[Village_FCI]]&lt;=1.5, 0.06, 0.15))</f>
        <v>0.06</v>
      </c>
      <c r="AJ331" s="86" t="str">
        <f>IF(DoNotChange[[#This Row],[Village_FCI]]&gt;2.5, 0.15, IF(DoNotChange[[#This Row],[Village_FCI]]&lt;=1.5, "FALSE", 0.06))</f>
        <v>FALSE</v>
      </c>
      <c r="AK331" s="115">
        <f>(1/DoNotChange[[#This Row],[IQ1_Average]]+1/DoNotChange[[#This Row],[IQ2_Average]]+1/DoNotChange[[#This Row],[IQ3_Average]])</f>
        <v>8.8582264468876784E-5</v>
      </c>
      <c r="AL33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1" s="84">
        <f>ROUND(DoNotChange[[#This Row],[MediumBurden
Threshold_Calc]],1)</f>
        <v>56.4</v>
      </c>
      <c r="AN331" s="88">
        <f>(DoNotChange[[#This Row],[3RI_Calculation
Medium]]/DoNotChange[[#This Row],[Y = 1/IQ1+1/IQ2+1/IQ3]])/12</f>
        <v>56.444707413827075</v>
      </c>
      <c r="AO331" s="88">
        <f>DoNotChange[[#This Row],[MediumBurden
Threshold_Calc]]*12</f>
        <v>677.3364889659249</v>
      </c>
      <c r="AP331" s="137" t="e">
        <f>DoNotChange[[#This Row],[LowBurden
Annual]]/12</f>
        <v>#VALUE!</v>
      </c>
      <c r="AQ331" s="88" t="e">
        <f>(DoNotChange[[#This Row],[3RI_Calculation
Low]]/DoNotChange[[#This Row],[Y = 1/IQ1+1/IQ2+1/IQ3]])</f>
        <v>#VALUE!</v>
      </c>
      <c r="AR331" s="95"/>
      <c r="AS331" s="93" t="str">
        <f>Table1422[[#This Row],[Community]]</f>
        <v xml:space="preserve">Tununak  </v>
      </c>
      <c r="AT331" s="87">
        <f>Table1422[[#This Row],[IQ1_Average]]</f>
        <v>26665.8</v>
      </c>
      <c r="AU331" s="93" t="str">
        <f>DoNotChange[[#This Row],[Community]]</f>
        <v xml:space="preserve">Tununak  </v>
      </c>
      <c r="AV331" s="96">
        <f>Table1422[[#This Row],[IQ2_Average]]</f>
        <v>34615.599999999999</v>
      </c>
      <c r="AW331" s="93" t="str">
        <f>DoNotChange[[#This Row],[Community]]</f>
        <v xml:space="preserve">Tununak  </v>
      </c>
      <c r="AX331" s="97">
        <f>Table1422[[#This Row],[IQ3_Average]]</f>
        <v>45060.6</v>
      </c>
      <c r="AY331" s="93" t="str">
        <f>DoNotChange[[#This Row],[Community]]</f>
        <v xml:space="preserve">Tununak  </v>
      </c>
      <c r="AZ331" s="89">
        <f>Table1422[[#This Row],[SNAP_Average 
(Percentage Points)]]/100</f>
        <v>0.61720000000000008</v>
      </c>
      <c r="BA331" s="98" t="str">
        <f>DoNotChange[[#This Row],[Community]]</f>
        <v xml:space="preserve">Tununak  </v>
      </c>
      <c r="BB331" s="89">
        <f>Table1422[[#This Row],[Poverty_Average
(Percentage Points)]]/100</f>
        <v>0.47159999999999996</v>
      </c>
      <c r="BC331" s="98" t="str">
        <f>DoNotChange[[#This Row],[Community]]</f>
        <v xml:space="preserve">Tununak  </v>
      </c>
      <c r="BD331" s="89">
        <f>Table1422[[#This Row],[Full Time Employment_Average
(Percentage Points)]]/100</f>
        <v>0.10559999999999999</v>
      </c>
    </row>
    <row r="332" spans="1:56" s="99" customFormat="1" x14ac:dyDescent="0.25">
      <c r="A332" s="93" t="str">
        <f>DoNotChange[[#This Row],[Community]]</f>
        <v xml:space="preserve">Twin Hills  </v>
      </c>
      <c r="B33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2" s="93" t="str">
        <f>DoNotChange[[#This Row],[Community]]</f>
        <v xml:space="preserve">Twin Hills  </v>
      </c>
      <c r="D332" s="109">
        <f>IFERROR(DoNotChange[[#This Row],[Medium Burden Threshold]],"Cannot Calculate")</f>
        <v>41.4</v>
      </c>
      <c r="E332" s="118" t="str">
        <f>DoNotChange[[#This Row],[Community]]</f>
        <v xml:space="preserve">Twin Hills  </v>
      </c>
      <c r="F332" s="109">
        <f>IFERROR(DoNotChange[[#This Row],[MediumBurden
Annual]], "Cannot Calculate")</f>
        <v>497.28651888722868</v>
      </c>
      <c r="G332" s="93" t="str">
        <f>DoNotChange[[#This Row],[Community]]</f>
        <v xml:space="preserve">Twin Hills  </v>
      </c>
      <c r="H332" s="140" t="str">
        <f>IFERROR(DoNotChange[[#This Row],[LowBurden
Threshold]],"Any fee will be at least a medium burden")</f>
        <v>Any fee will be at least a medium burden</v>
      </c>
      <c r="I332" s="118" t="str">
        <f>DoNotChange[[#This Row],[Community]]</f>
        <v xml:space="preserve">Twin Hills  </v>
      </c>
      <c r="J332" s="109" t="str">
        <f>IFERROR(DoNotChange[[#This Row],[LowBurden
Annual]], "Any fee will be at least a medium burden")</f>
        <v>Any fee will be at least a medium burden</v>
      </c>
      <c r="K332" s="93" t="str">
        <f>DoNotChange[[#This Row],[Community]]</f>
        <v xml:space="preserve">Twin Hills  </v>
      </c>
      <c r="L332" s="102">
        <f>Table1422[[#This Row],[Monthly Fees]]</f>
        <v>50</v>
      </c>
      <c r="M332" s="93" t="str">
        <f>DoNotChange[[#This Row],[Community]]</f>
        <v xml:space="preserve">Twin Hills  </v>
      </c>
      <c r="N332" s="102">
        <f>DoNotChange[[#This Row],[Monthly_Fees]]*12</f>
        <v>600</v>
      </c>
      <c r="O332" s="93" t="str">
        <f>DoNotChange[[#This Row],[Community]]</f>
        <v xml:space="preserve">Twin Hills  </v>
      </c>
      <c r="P332" s="94" t="str">
        <f>Table1422[[#This Row],[Notes]]</f>
        <v xml:space="preserve">This is the reported user fee for this community for combined water and sewer.   </v>
      </c>
      <c r="Q332" s="95"/>
      <c r="R332" s="93" t="str">
        <f>DoNotChange[[#This Row],[Community]]</f>
        <v xml:space="preserve">Twin Hills  </v>
      </c>
      <c r="S332" s="85">
        <f>IF(DoNotChange[[#This Row],[Annual_Fees]]/DoNotChange[[#This Row],[IQ1_Average]]&gt;0, DoNotChange[[#This Row],[Annual_Fees]]/DoNotChange[[#This Row],[IQ1_Average]], "Do not know fees")</f>
        <v>3.4682080924855488E-2</v>
      </c>
      <c r="T332" s="93" t="str">
        <f>DoNotChange[[#This Row],[Community]]</f>
        <v xml:space="preserve">Twin Hills  </v>
      </c>
      <c r="U332" s="85">
        <f>IF(DoNotChange[[#This Row],[Annual_Fees]]/DoNotChange[[#This Row],[IQ2_Average]]&gt;0, DoNotChange[[#This Row],[Annual_Fees]]/DoNotChange[[#This Row],[IQ2_Average]], "Do not know fees")</f>
        <v>2.3980815347721823E-2</v>
      </c>
      <c r="V332" s="93" t="str">
        <f>DoNotChange[[#This Row],[Community]]</f>
        <v xml:space="preserve">Twin Hills  </v>
      </c>
      <c r="W332" s="85">
        <f>IF(DoNotChange[[#This Row],[Annual_Fees]]/DoNotChange[[#This Row],[IQ3_Average]]&gt;0,DoNotChange[[#This Row],[Annual_Fees]]/DoNotChange[[#This Row],[IQ3_Average]], "Do not know fees")</f>
        <v>1.3729977116704805E-2</v>
      </c>
      <c r="X332" s="93" t="str">
        <f>DoNotChange[[#This Row],[Community]]</f>
        <v xml:space="preserve">Twin Hills  </v>
      </c>
      <c r="Y332" s="85">
        <f>IFERROR(AVERAGE(DoNotChange[[#This Row],[RI_IQ1]],DoNotChange[[#This Row],[RI_IQ2]],DoNotChange[[#This Row],[RI_IQ3]]),"ERROR")</f>
        <v>2.4130957796427373E-2</v>
      </c>
      <c r="Z332" s="93" t="str">
        <f>DoNotChange[[#This Row],[Community]]</f>
        <v xml:space="preserve">Twin Hills  </v>
      </c>
      <c r="AA332" s="84">
        <f>IF(DoNotChange[[#This Row],[SNAP_PercentagePoints]]&gt;20%,1, IF(DoNotChange[[#This Row],[SNAP_PercentagePoints]]&lt;=10%, 3, 2))</f>
        <v>1</v>
      </c>
      <c r="AB332" s="93" t="str">
        <f>DoNotChange[[#This Row],[Community]]</f>
        <v xml:space="preserve">Twin Hills  </v>
      </c>
      <c r="AC332" s="84">
        <f>IF(DoNotChange[[#This Row],[Poverty_PercentagePoints]]&gt;20%,1, IF(DoNotChange[[#This Row],[Poverty_PercentagePoints]]&lt;=10%, 3, 2))</f>
        <v>1</v>
      </c>
      <c r="AD332" s="93" t="str">
        <f>DoNotChange[[#This Row],[Community]]</f>
        <v xml:space="preserve">Twin Hills  </v>
      </c>
      <c r="AE332" s="84">
        <f>IF(DoNotChange[[#This Row],[FTE_PercentagePoints]]&lt;=30%,1, IF(DoNotChange[[#This Row],[FTE_PercentagePoints]]&gt;50%, 3, 2))</f>
        <v>2</v>
      </c>
      <c r="AF332" s="93" t="str">
        <f>DoNotChange[[#This Row],[Community]]</f>
        <v xml:space="preserve">Twin Hills  </v>
      </c>
      <c r="AG332" s="86">
        <f>AVERAGE(DoNotChange[[#This Row],[SNAP_FCI]],DoNotChange[[#This Row],[Poverty_FCI]],DoNotChange[[#This Row],[FTE_FCI]])</f>
        <v>1.3333333333333333</v>
      </c>
      <c r="AH332" s="112"/>
      <c r="AI332" s="86">
        <f>IF(DoNotChange[[#This Row],[Village_FCI]]&gt;2.5, 0.24, IF(DoNotChange[[#This Row],[Village_FCI]]&lt;=1.5, 0.06, 0.15))</f>
        <v>0.06</v>
      </c>
      <c r="AJ332" s="86" t="str">
        <f>IF(DoNotChange[[#This Row],[Village_FCI]]&gt;2.5, 0.15, IF(DoNotChange[[#This Row],[Village_FCI]]&lt;=1.5, "FALSE", 0.06))</f>
        <v>FALSE</v>
      </c>
      <c r="AK332" s="115">
        <f>(1/DoNotChange[[#This Row],[IQ1_Average]]+1/DoNotChange[[#This Row],[IQ2_Average]]+1/DoNotChange[[#This Row],[IQ3_Average]])</f>
        <v>1.2065478898213688E-4</v>
      </c>
      <c r="AL33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2" s="84">
        <f>ROUND(DoNotChange[[#This Row],[MediumBurden
Threshold_Calc]],1)</f>
        <v>41.4</v>
      </c>
      <c r="AN332" s="88">
        <f>(DoNotChange[[#This Row],[3RI_Calculation
Medium]]/DoNotChange[[#This Row],[Y = 1/IQ1+1/IQ2+1/IQ3]])/12</f>
        <v>41.440543240602388</v>
      </c>
      <c r="AO332" s="88">
        <f>DoNotChange[[#This Row],[MediumBurden
Threshold_Calc]]*12</f>
        <v>497.28651888722868</v>
      </c>
      <c r="AP332" s="137" t="e">
        <f>DoNotChange[[#This Row],[LowBurden
Annual]]/12</f>
        <v>#VALUE!</v>
      </c>
      <c r="AQ332" s="88" t="e">
        <f>(DoNotChange[[#This Row],[3RI_Calculation
Low]]/DoNotChange[[#This Row],[Y = 1/IQ1+1/IQ2+1/IQ3]])</f>
        <v>#VALUE!</v>
      </c>
      <c r="AR332" s="95"/>
      <c r="AS332" s="93" t="str">
        <f>Table1422[[#This Row],[Community]]</f>
        <v xml:space="preserve">Twin Hills  </v>
      </c>
      <c r="AT332" s="87">
        <f>Table1422[[#This Row],[IQ1_Average]]</f>
        <v>17300</v>
      </c>
      <c r="AU332" s="93" t="str">
        <f>DoNotChange[[#This Row],[Community]]</f>
        <v xml:space="preserve">Twin Hills  </v>
      </c>
      <c r="AV332" s="96">
        <f>Table1422[[#This Row],[IQ2_Average]]</f>
        <v>25020</v>
      </c>
      <c r="AW332" s="93" t="str">
        <f>DoNotChange[[#This Row],[Community]]</f>
        <v xml:space="preserve">Twin Hills  </v>
      </c>
      <c r="AX332" s="97">
        <f>Table1422[[#This Row],[IQ3_Average]]</f>
        <v>43700</v>
      </c>
      <c r="AY332" s="93" t="str">
        <f>DoNotChange[[#This Row],[Community]]</f>
        <v xml:space="preserve">Twin Hills  </v>
      </c>
      <c r="AZ332" s="89">
        <f>Table1422[[#This Row],[SNAP_Average 
(Percentage Points)]]/100</f>
        <v>0.21379999999999999</v>
      </c>
      <c r="BA332" s="98" t="str">
        <f>DoNotChange[[#This Row],[Community]]</f>
        <v xml:space="preserve">Twin Hills  </v>
      </c>
      <c r="BB332" s="89">
        <f>Table1422[[#This Row],[Poverty_Average
(Percentage Points)]]/100</f>
        <v>0.72760000000000002</v>
      </c>
      <c r="BC332" s="98" t="str">
        <f>DoNotChange[[#This Row],[Community]]</f>
        <v xml:space="preserve">Twin Hills  </v>
      </c>
      <c r="BD332" s="89">
        <f>Table1422[[#This Row],[Full Time Employment_Average
(Percentage Points)]]/100</f>
        <v>0.433</v>
      </c>
    </row>
    <row r="333" spans="1:56" s="99" customFormat="1" x14ac:dyDescent="0.25">
      <c r="A333" s="93" t="str">
        <f>DoNotChange[[#This Row],[Community]]</f>
        <v xml:space="preserve">Two Rivers  </v>
      </c>
      <c r="B33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3" s="93" t="str">
        <f>DoNotChange[[#This Row],[Community]]</f>
        <v xml:space="preserve">Two Rivers  </v>
      </c>
      <c r="D333" s="109">
        <f>IFERROR(DoNotChange[[#This Row],[Medium Burden Threshold]],"Cannot Calculate")</f>
        <v>467</v>
      </c>
      <c r="E333" s="118" t="str">
        <f>DoNotChange[[#This Row],[Community]]</f>
        <v xml:space="preserve">Two Rivers  </v>
      </c>
      <c r="F333" s="109">
        <f>IFERROR(DoNotChange[[#This Row],[MediumBurden
Annual]], "Cannot Calculate")</f>
        <v>5603.5171038954277</v>
      </c>
      <c r="G333" s="93" t="str">
        <f>DoNotChange[[#This Row],[Community]]</f>
        <v xml:space="preserve">Two Rivers  </v>
      </c>
      <c r="H333" s="140">
        <f>IFERROR(DoNotChange[[#This Row],[LowBurden
Threshold]],"Any fee will be at least a medium burden")</f>
        <v>291.84984916122016</v>
      </c>
      <c r="I333" s="118" t="str">
        <f>DoNotChange[[#This Row],[Community]]</f>
        <v xml:space="preserve">Two Rivers  </v>
      </c>
      <c r="J333" s="109">
        <f>IFERROR(DoNotChange[[#This Row],[LowBurden
Annual]], "Any fee will be at least a medium burden")</f>
        <v>3502.198189934642</v>
      </c>
      <c r="K333" s="93" t="str">
        <f>DoNotChange[[#This Row],[Community]]</f>
        <v xml:space="preserve">Two Rivers  </v>
      </c>
      <c r="L333" s="102">
        <f>Table1422[[#This Row],[Monthly Fees]]</f>
        <v>0</v>
      </c>
      <c r="M333" s="93" t="str">
        <f>DoNotChange[[#This Row],[Community]]</f>
        <v xml:space="preserve">Two Rivers  </v>
      </c>
      <c r="N333" s="102" t="s">
        <v>88</v>
      </c>
      <c r="O333" s="93" t="str">
        <f>DoNotChange[[#This Row],[Community]]</f>
        <v xml:space="preserve">Two Rivers  </v>
      </c>
      <c r="P333" s="94" t="str">
        <f>Table1422[[#This Row],[Notes]]</f>
        <v>The water and sewer charges are unknown</v>
      </c>
      <c r="Q333" s="95"/>
      <c r="R333" s="93" t="str">
        <f>DoNotChange[[#This Row],[Community]]</f>
        <v xml:space="preserve">Two Rivers  </v>
      </c>
      <c r="S333" s="85" t="e">
        <f>IF(DoNotChange[[#This Row],[Annual_Fees]]/DoNotChange[[#This Row],[IQ1_Average]]&gt;0, DoNotChange[[#This Row],[Annual_Fees]]/DoNotChange[[#This Row],[IQ1_Average]], "Do not know fees")</f>
        <v>#VALUE!</v>
      </c>
      <c r="T333" s="93" t="str">
        <f>DoNotChange[[#This Row],[Community]]</f>
        <v xml:space="preserve">Two Rivers  </v>
      </c>
      <c r="U333" s="85" t="e">
        <f>IF(DoNotChange[[#This Row],[Annual_Fees]]/DoNotChange[[#This Row],[IQ2_Average]]&gt;0, DoNotChange[[#This Row],[Annual_Fees]]/DoNotChange[[#This Row],[IQ2_Average]], "Do not know fees")</f>
        <v>#VALUE!</v>
      </c>
      <c r="V333" s="93" t="str">
        <f>DoNotChange[[#This Row],[Community]]</f>
        <v xml:space="preserve">Two Rivers  </v>
      </c>
      <c r="W333" s="85" t="e">
        <f>IF(DoNotChange[[#This Row],[Annual_Fees]]/DoNotChange[[#This Row],[IQ3_Average]]&gt;0,DoNotChange[[#This Row],[Annual_Fees]]/DoNotChange[[#This Row],[IQ3_Average]], "Do not know fees")</f>
        <v>#VALUE!</v>
      </c>
      <c r="X333" s="93" t="str">
        <f>DoNotChange[[#This Row],[Community]]</f>
        <v xml:space="preserve">Two Rivers  </v>
      </c>
      <c r="Y333" s="85" t="str">
        <f>IFERROR(AVERAGE(DoNotChange[[#This Row],[RI_IQ1]],DoNotChange[[#This Row],[RI_IQ2]],DoNotChange[[#This Row],[RI_IQ3]]),"ERROR")</f>
        <v>ERROR</v>
      </c>
      <c r="Z333" s="93" t="str">
        <f>DoNotChange[[#This Row],[Community]]</f>
        <v xml:space="preserve">Two Rivers  </v>
      </c>
      <c r="AA333" s="84">
        <f>IF(DoNotChange[[#This Row],[SNAP_PercentagePoints]]&gt;20%,1, IF(DoNotChange[[#This Row],[SNAP_PercentagePoints]]&lt;=10%, 3, 2))</f>
        <v>2</v>
      </c>
      <c r="AB333" s="93" t="str">
        <f>DoNotChange[[#This Row],[Community]]</f>
        <v xml:space="preserve">Two Rivers  </v>
      </c>
      <c r="AC333" s="84">
        <f>IF(DoNotChange[[#This Row],[Poverty_PercentagePoints]]&gt;20%,1, IF(DoNotChange[[#This Row],[Poverty_PercentagePoints]]&lt;=10%, 3, 2))</f>
        <v>3</v>
      </c>
      <c r="AD333" s="93" t="str">
        <f>DoNotChange[[#This Row],[Community]]</f>
        <v xml:space="preserve">Two Rivers  </v>
      </c>
      <c r="AE333" s="84">
        <f>IF(DoNotChange[[#This Row],[FTE_PercentagePoints]]&lt;=30%,1, IF(DoNotChange[[#This Row],[FTE_PercentagePoints]]&gt;50%, 3, 2))</f>
        <v>3</v>
      </c>
      <c r="AF333" s="93" t="str">
        <f>DoNotChange[[#This Row],[Community]]</f>
        <v xml:space="preserve">Two Rivers  </v>
      </c>
      <c r="AG333" s="86">
        <f>AVERAGE(DoNotChange[[#This Row],[SNAP_FCI]],DoNotChange[[#This Row],[Poverty_FCI]],DoNotChange[[#This Row],[FTE_FCI]])</f>
        <v>2.6666666666666665</v>
      </c>
      <c r="AH333" s="112"/>
      <c r="AI333" s="86">
        <f>IF(DoNotChange[[#This Row],[Village_FCI]]&gt;2.5, 0.24, IF(DoNotChange[[#This Row],[Village_FCI]]&lt;=1.5, 0.06, 0.15))</f>
        <v>0.24</v>
      </c>
      <c r="AJ333" s="86">
        <f>IF(DoNotChange[[#This Row],[Village_FCI]]&gt;2.5, 0.15, IF(DoNotChange[[#This Row],[Village_FCI]]&lt;=1.5, "FALSE", 0.06))</f>
        <v>0.15</v>
      </c>
      <c r="AK333" s="115">
        <f>(1/DoNotChange[[#This Row],[IQ1_Average]]+1/DoNotChange[[#This Row],[IQ2_Average]]+1/DoNotChange[[#This Row],[IQ3_Average]])</f>
        <v>4.283024314018028E-5</v>
      </c>
      <c r="AL33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33" s="84">
        <f>ROUND(DoNotChange[[#This Row],[MediumBurden
Threshold_Calc]],1)</f>
        <v>467</v>
      </c>
      <c r="AN333" s="88">
        <f>(DoNotChange[[#This Row],[3RI_Calculation
Medium]]/DoNotChange[[#This Row],[Y = 1/IQ1+1/IQ2+1/IQ3]])/12</f>
        <v>466.95975865795231</v>
      </c>
      <c r="AO333" s="88">
        <f>DoNotChange[[#This Row],[MediumBurden
Threshold_Calc]]*12</f>
        <v>5603.5171038954277</v>
      </c>
      <c r="AP333" s="137">
        <f>DoNotChange[[#This Row],[LowBurden
Annual]]/12</f>
        <v>291.84984916122016</v>
      </c>
      <c r="AQ333" s="88">
        <f>(DoNotChange[[#This Row],[3RI_Calculation
Low]]/DoNotChange[[#This Row],[Y = 1/IQ1+1/IQ2+1/IQ3]])</f>
        <v>3502.198189934642</v>
      </c>
      <c r="AR333" s="95"/>
      <c r="AS333" s="93" t="str">
        <f>Table1422[[#This Row],[Community]]</f>
        <v xml:space="preserve">Two Rivers  </v>
      </c>
      <c r="AT333" s="87">
        <f>Table1422[[#This Row],[IQ1_Average]]</f>
        <v>47100.2</v>
      </c>
      <c r="AU333" s="93" t="str">
        <f>DoNotChange[[#This Row],[Community]]</f>
        <v xml:space="preserve">Two Rivers  </v>
      </c>
      <c r="AV333" s="96">
        <f>Table1422[[#This Row],[IQ2_Average]]</f>
        <v>60724</v>
      </c>
      <c r="AW333" s="93" t="str">
        <f>DoNotChange[[#This Row],[Community]]</f>
        <v xml:space="preserve">Two Rivers  </v>
      </c>
      <c r="AX333" s="97">
        <f>Table1422[[#This Row],[IQ3_Average]]</f>
        <v>194895.4</v>
      </c>
      <c r="AY333" s="93" t="str">
        <f>DoNotChange[[#This Row],[Community]]</f>
        <v xml:space="preserve">Two Rivers  </v>
      </c>
      <c r="AZ333" s="89">
        <f>Table1422[[#This Row],[SNAP_Average 
(Percentage Points)]]/100</f>
        <v>0.1704</v>
      </c>
      <c r="BA333" s="98" t="str">
        <f>DoNotChange[[#This Row],[Community]]</f>
        <v xml:space="preserve">Two Rivers  </v>
      </c>
      <c r="BB333" s="89">
        <f>Table1422[[#This Row],[Poverty_Average
(Percentage Points)]]/100</f>
        <v>3.3799999999999997E-2</v>
      </c>
      <c r="BC333" s="98" t="str">
        <f>DoNotChange[[#This Row],[Community]]</f>
        <v xml:space="preserve">Two Rivers  </v>
      </c>
      <c r="BD333" s="89">
        <f>Table1422[[#This Row],[Full Time Employment_Average
(Percentage Points)]]/100</f>
        <v>0.85640000000000016</v>
      </c>
    </row>
    <row r="334" spans="1:56" s="99" customFormat="1" x14ac:dyDescent="0.25">
      <c r="A334" s="93" t="str">
        <f>DoNotChange[[#This Row],[Community]]</f>
        <v xml:space="preserve">Tyonek  </v>
      </c>
      <c r="B33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4" s="93" t="str">
        <f>DoNotChange[[#This Row],[Community]]</f>
        <v xml:space="preserve">Tyonek  </v>
      </c>
      <c r="D334" s="109">
        <f>IFERROR(DoNotChange[[#This Row],[Medium Burden Threshold]],"Cannot Calculate")</f>
        <v>51.3</v>
      </c>
      <c r="E334" s="118" t="str">
        <f>DoNotChange[[#This Row],[Community]]</f>
        <v xml:space="preserve">Tyonek  </v>
      </c>
      <c r="F334" s="109">
        <f>IFERROR(DoNotChange[[#This Row],[MediumBurden
Annual]], "Cannot Calculate")</f>
        <v>615.73930782419495</v>
      </c>
      <c r="G334" s="93" t="str">
        <f>DoNotChange[[#This Row],[Community]]</f>
        <v xml:space="preserve">Tyonek  </v>
      </c>
      <c r="H334" s="140" t="str">
        <f>IFERROR(DoNotChange[[#This Row],[LowBurden
Threshold]],"Any fee will be at least a medium burden")</f>
        <v>Any fee will be at least a medium burden</v>
      </c>
      <c r="I334" s="118" t="str">
        <f>DoNotChange[[#This Row],[Community]]</f>
        <v xml:space="preserve">Tyonek  </v>
      </c>
      <c r="J334" s="109" t="str">
        <f>IFERROR(DoNotChange[[#This Row],[LowBurden
Annual]], "Any fee will be at least a medium burden")</f>
        <v>Any fee will be at least a medium burden</v>
      </c>
      <c r="K334" s="93" t="str">
        <f>DoNotChange[[#This Row],[Community]]</f>
        <v xml:space="preserve">Tyonek  </v>
      </c>
      <c r="L334" s="102">
        <f>Table1422[[#This Row],[Monthly Fees]]</f>
        <v>128.25</v>
      </c>
      <c r="M334" s="93" t="str">
        <f>DoNotChange[[#This Row],[Community]]</f>
        <v xml:space="preserve">Tyonek  </v>
      </c>
      <c r="N334" s="102">
        <f>DoNotChange[[#This Row],[Monthly_Fees]]*12</f>
        <v>1539</v>
      </c>
      <c r="O334" s="93" t="str">
        <f>DoNotChange[[#This Row],[Community]]</f>
        <v xml:space="preserve">Tyonek  </v>
      </c>
      <c r="P334" s="94" t="str">
        <f>Table1422[[#This Row],[Notes]]</f>
        <v xml:space="preserve">This is the reported user fee for this community for combined water and sewer.   </v>
      </c>
      <c r="Q334" s="95"/>
      <c r="R334" s="93" t="str">
        <f>DoNotChange[[#This Row],[Community]]</f>
        <v xml:space="preserve">Tyonek  </v>
      </c>
      <c r="S334" s="85">
        <f>IF(DoNotChange[[#This Row],[Annual_Fees]]/DoNotChange[[#This Row],[IQ1_Average]]&gt;0, DoNotChange[[#This Row],[Annual_Fees]]/DoNotChange[[#This Row],[IQ1_Average]], "Do not know fees")</f>
        <v>8.4434252106741575E-2</v>
      </c>
      <c r="T334" s="93" t="str">
        <f>DoNotChange[[#This Row],[Community]]</f>
        <v xml:space="preserve">Tyonek  </v>
      </c>
      <c r="U334" s="85">
        <f>IF(DoNotChange[[#This Row],[Annual_Fees]]/DoNotChange[[#This Row],[IQ2_Average]]&gt;0, DoNotChange[[#This Row],[Annual_Fees]]/DoNotChange[[#This Row],[IQ2_Average]], "Do not know fees")</f>
        <v>3.9282450775694394E-2</v>
      </c>
      <c r="V334" s="93" t="str">
        <f>DoNotChange[[#This Row],[Community]]</f>
        <v xml:space="preserve">Tyonek  </v>
      </c>
      <c r="W334" s="85">
        <f>IF(DoNotChange[[#This Row],[Annual_Fees]]/DoNotChange[[#This Row],[IQ3_Average]]&gt;0,DoNotChange[[#This Row],[Annual_Fees]]/DoNotChange[[#This Row],[IQ3_Average]], "Do not know fees")</f>
        <v>2.624936039570186E-2</v>
      </c>
      <c r="X334" s="93" t="str">
        <f>DoNotChange[[#This Row],[Community]]</f>
        <v xml:space="preserve">Tyonek  </v>
      </c>
      <c r="Y334" s="85">
        <f>IFERROR(AVERAGE(DoNotChange[[#This Row],[RI_IQ1]],DoNotChange[[#This Row],[RI_IQ2]],DoNotChange[[#This Row],[RI_IQ3]]),"ERROR")</f>
        <v>4.9988687759379279E-2</v>
      </c>
      <c r="Z334" s="93" t="str">
        <f>DoNotChange[[#This Row],[Community]]</f>
        <v xml:space="preserve">Tyonek  </v>
      </c>
      <c r="AA334" s="84">
        <f>IF(DoNotChange[[#This Row],[SNAP_PercentagePoints]]&gt;20%,1, IF(DoNotChange[[#This Row],[SNAP_PercentagePoints]]&lt;=10%, 3, 2))</f>
        <v>1</v>
      </c>
      <c r="AB334" s="93" t="str">
        <f>DoNotChange[[#This Row],[Community]]</f>
        <v xml:space="preserve">Tyonek  </v>
      </c>
      <c r="AC334" s="84">
        <f>IF(DoNotChange[[#This Row],[Poverty_PercentagePoints]]&gt;20%,1, IF(DoNotChange[[#This Row],[Poverty_PercentagePoints]]&lt;=10%, 3, 2))</f>
        <v>1</v>
      </c>
      <c r="AD334" s="93" t="str">
        <f>DoNotChange[[#This Row],[Community]]</f>
        <v xml:space="preserve">Tyonek  </v>
      </c>
      <c r="AE334" s="84">
        <f>IF(DoNotChange[[#This Row],[FTE_PercentagePoints]]&lt;=30%,1, IF(DoNotChange[[#This Row],[FTE_PercentagePoints]]&gt;50%, 3, 2))</f>
        <v>2</v>
      </c>
      <c r="AF334" s="93" t="str">
        <f>DoNotChange[[#This Row],[Community]]</f>
        <v xml:space="preserve">Tyonek  </v>
      </c>
      <c r="AG334" s="86">
        <f>AVERAGE(DoNotChange[[#This Row],[SNAP_FCI]],DoNotChange[[#This Row],[Poverty_FCI]],DoNotChange[[#This Row],[FTE_FCI]])</f>
        <v>1.3333333333333333</v>
      </c>
      <c r="AH334" s="112"/>
      <c r="AI334" s="86">
        <f>IF(DoNotChange[[#This Row],[Village_FCI]]&gt;2.5, 0.24, IF(DoNotChange[[#This Row],[Village_FCI]]&lt;=1.5, 0.06, 0.15))</f>
        <v>0.06</v>
      </c>
      <c r="AJ334" s="86" t="str">
        <f>IF(DoNotChange[[#This Row],[Village_FCI]]&gt;2.5, 0.15, IF(DoNotChange[[#This Row],[Village_FCI]]&lt;=1.5, "FALSE", 0.06))</f>
        <v>FALSE</v>
      </c>
      <c r="AK334" s="115">
        <f>(1/DoNotChange[[#This Row],[IQ1_Average]]+1/DoNotChange[[#This Row],[IQ2_Average]]+1/DoNotChange[[#This Row],[IQ3_Average]])</f>
        <v>9.7443835788263693E-5</v>
      </c>
      <c r="AL33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4" s="84">
        <f>ROUND(DoNotChange[[#This Row],[MediumBurden
Threshold_Calc]],1)</f>
        <v>51.3</v>
      </c>
      <c r="AN334" s="88">
        <f>(DoNotChange[[#This Row],[3RI_Calculation
Medium]]/DoNotChange[[#This Row],[Y = 1/IQ1+1/IQ2+1/IQ3]])/12</f>
        <v>51.311608985349579</v>
      </c>
      <c r="AO334" s="88">
        <f>DoNotChange[[#This Row],[MediumBurden
Threshold_Calc]]*12</f>
        <v>615.73930782419495</v>
      </c>
      <c r="AP334" s="137" t="e">
        <f>DoNotChange[[#This Row],[LowBurden
Annual]]/12</f>
        <v>#VALUE!</v>
      </c>
      <c r="AQ334" s="88" t="e">
        <f>(DoNotChange[[#This Row],[3RI_Calculation
Low]]/DoNotChange[[#This Row],[Y = 1/IQ1+1/IQ2+1/IQ3]])</f>
        <v>#VALUE!</v>
      </c>
      <c r="AR334" s="95"/>
      <c r="AS334" s="93" t="str">
        <f>Table1422[[#This Row],[Community]]</f>
        <v xml:space="preserve">Tyonek  </v>
      </c>
      <c r="AT334" s="87">
        <f>Table1422[[#This Row],[IQ1_Average]]</f>
        <v>18227.2</v>
      </c>
      <c r="AU334" s="93" t="str">
        <f>DoNotChange[[#This Row],[Community]]</f>
        <v xml:space="preserve">Tyonek  </v>
      </c>
      <c r="AV334" s="96">
        <f>Table1422[[#This Row],[IQ2_Average]]</f>
        <v>39177.800000000003</v>
      </c>
      <c r="AW334" s="93" t="str">
        <f>DoNotChange[[#This Row],[Community]]</f>
        <v xml:space="preserve">Tyonek  </v>
      </c>
      <c r="AX334" s="97">
        <f>Table1422[[#This Row],[IQ3_Average]]</f>
        <v>58630</v>
      </c>
      <c r="AY334" s="93" t="str">
        <f>DoNotChange[[#This Row],[Community]]</f>
        <v xml:space="preserve">Tyonek  </v>
      </c>
      <c r="AZ334" s="89">
        <f>Table1422[[#This Row],[SNAP_Average 
(Percentage Points)]]/100</f>
        <v>0.32939999999999997</v>
      </c>
      <c r="BA334" s="98" t="str">
        <f>DoNotChange[[#This Row],[Community]]</f>
        <v xml:space="preserve">Tyonek  </v>
      </c>
      <c r="BB334" s="89">
        <f>Table1422[[#This Row],[Poverty_Average
(Percentage Points)]]/100</f>
        <v>0.31780000000000003</v>
      </c>
      <c r="BC334" s="98" t="str">
        <f>DoNotChange[[#This Row],[Community]]</f>
        <v xml:space="preserve">Tyonek  </v>
      </c>
      <c r="BD334" s="89">
        <f>Table1422[[#This Row],[Full Time Employment_Average
(Percentage Points)]]/100</f>
        <v>0.46140000000000003</v>
      </c>
    </row>
    <row r="335" spans="1:56" s="99" customFormat="1" x14ac:dyDescent="0.25">
      <c r="A335" s="93" t="str">
        <f>DoNotChange[[#This Row],[Community]]</f>
        <v xml:space="preserve">Ugashik  </v>
      </c>
      <c r="B33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5" s="93" t="str">
        <f>DoNotChange[[#This Row],[Community]]</f>
        <v xml:space="preserve">Ugashik  </v>
      </c>
      <c r="D335" s="109" t="str">
        <f>IFERROR(DoNotChange[[#This Row],[Medium Burden Threshold]],"Cannot Calculate")</f>
        <v>Cannot Calculate</v>
      </c>
      <c r="E335" s="118" t="str">
        <f>DoNotChange[[#This Row],[Community]]</f>
        <v xml:space="preserve">Ugashik  </v>
      </c>
      <c r="F335" s="109" t="str">
        <f>IFERROR(DoNotChange[[#This Row],[MediumBurden
Annual]], "Cannot Calculate")</f>
        <v>Cannot Calculate</v>
      </c>
      <c r="G335" s="93" t="str">
        <f>DoNotChange[[#This Row],[Community]]</f>
        <v xml:space="preserve">Ugashik  </v>
      </c>
      <c r="H335" s="140" t="str">
        <f>IFERROR(DoNotChange[[#This Row],[LowBurden
Threshold]],"Any fee will be at least a medium burden")</f>
        <v>Any fee will be at least a medium burden</v>
      </c>
      <c r="I335" s="118" t="str">
        <f>DoNotChange[[#This Row],[Community]]</f>
        <v xml:space="preserve">Ugashik  </v>
      </c>
      <c r="J335" s="109" t="str">
        <f>IFERROR(DoNotChange[[#This Row],[LowBurden
Annual]], "Any fee will be at least a medium burden")</f>
        <v>Any fee will be at least a medium burden</v>
      </c>
      <c r="K335" s="93" t="str">
        <f>DoNotChange[[#This Row],[Community]]</f>
        <v xml:space="preserve">Ugashik  </v>
      </c>
      <c r="L335" s="102">
        <f>Table1422[[#This Row],[Monthly Fees]]</f>
        <v>0</v>
      </c>
      <c r="M335" s="93" t="str">
        <f>DoNotChange[[#This Row],[Community]]</f>
        <v xml:space="preserve">Ugashik  </v>
      </c>
      <c r="N335" s="102" t="s">
        <v>88</v>
      </c>
      <c r="O335" s="93" t="str">
        <f>DoNotChange[[#This Row],[Community]]</f>
        <v xml:space="preserve">Ugashik  </v>
      </c>
      <c r="P335" s="94" t="str">
        <f>Table1422[[#This Row],[Notes]]</f>
        <v>The water and sewer charges are unknown</v>
      </c>
      <c r="Q335" s="95"/>
      <c r="R335" s="93" t="str">
        <f>DoNotChange[[#This Row],[Community]]</f>
        <v xml:space="preserve">Ugashik  </v>
      </c>
      <c r="S335" s="85" t="e">
        <f>IF(DoNotChange[[#This Row],[Annual_Fees]]/DoNotChange[[#This Row],[IQ1_Average]]&gt;0, DoNotChange[[#This Row],[Annual_Fees]]/DoNotChange[[#This Row],[IQ1_Average]], "Do not know fees")</f>
        <v>#VALUE!</v>
      </c>
      <c r="T335" s="93" t="str">
        <f>DoNotChange[[#This Row],[Community]]</f>
        <v xml:space="preserve">Ugashik  </v>
      </c>
      <c r="U335" s="85" t="e">
        <f>IF(DoNotChange[[#This Row],[Annual_Fees]]/DoNotChange[[#This Row],[IQ2_Average]]&gt;0, DoNotChange[[#This Row],[Annual_Fees]]/DoNotChange[[#This Row],[IQ2_Average]], "Do not know fees")</f>
        <v>#VALUE!</v>
      </c>
      <c r="V335" s="93" t="str">
        <f>DoNotChange[[#This Row],[Community]]</f>
        <v xml:space="preserve">Ugashik  </v>
      </c>
      <c r="W335" s="85" t="e">
        <f>IF(DoNotChange[[#This Row],[Annual_Fees]]/DoNotChange[[#This Row],[IQ3_Average]]&gt;0,DoNotChange[[#This Row],[Annual_Fees]]/DoNotChange[[#This Row],[IQ3_Average]], "Do not know fees")</f>
        <v>#VALUE!</v>
      </c>
      <c r="X335" s="93" t="str">
        <f>DoNotChange[[#This Row],[Community]]</f>
        <v xml:space="preserve">Ugashik  </v>
      </c>
      <c r="Y335" s="85" t="str">
        <f>IFERROR(AVERAGE(DoNotChange[[#This Row],[RI_IQ1]],DoNotChange[[#This Row],[RI_IQ2]],DoNotChange[[#This Row],[RI_IQ3]]),"ERROR")</f>
        <v>ERROR</v>
      </c>
      <c r="Z335" s="93" t="str">
        <f>DoNotChange[[#This Row],[Community]]</f>
        <v xml:space="preserve">Ugashik  </v>
      </c>
      <c r="AA335" s="84">
        <f>IF(DoNotChange[[#This Row],[SNAP_PercentagePoints]]&gt;20%,1, IF(DoNotChange[[#This Row],[SNAP_PercentagePoints]]&lt;=10%, 3, 2))</f>
        <v>3</v>
      </c>
      <c r="AB335" s="93" t="str">
        <f>DoNotChange[[#This Row],[Community]]</f>
        <v xml:space="preserve">Ugashik  </v>
      </c>
      <c r="AC335" s="84">
        <f>IF(DoNotChange[[#This Row],[Poverty_PercentagePoints]]&gt;20%,1, IF(DoNotChange[[#This Row],[Poverty_PercentagePoints]]&lt;=10%, 3, 2))</f>
        <v>3</v>
      </c>
      <c r="AD335" s="93" t="str">
        <f>DoNotChange[[#This Row],[Community]]</f>
        <v xml:space="preserve">Ugashik  </v>
      </c>
      <c r="AE335" s="84">
        <f>IF(DoNotChange[[#This Row],[FTE_PercentagePoints]]&lt;=30%,1, IF(DoNotChange[[#This Row],[FTE_PercentagePoints]]&gt;50%, 3, 2))</f>
        <v>1</v>
      </c>
      <c r="AF335" s="93" t="str">
        <f>DoNotChange[[#This Row],[Community]]</f>
        <v xml:space="preserve">Ugashik  </v>
      </c>
      <c r="AG335" s="86">
        <f>AVERAGE(DoNotChange[[#This Row],[SNAP_FCI]],DoNotChange[[#This Row],[Poverty_FCI]],DoNotChange[[#This Row],[FTE_FCI]])</f>
        <v>2.3333333333333335</v>
      </c>
      <c r="AH335" s="112"/>
      <c r="AI335" s="86">
        <f>IF(DoNotChange[[#This Row],[Village_FCI]]&gt;2.5, 0.24, IF(DoNotChange[[#This Row],[Village_FCI]]&lt;=1.5, 0.06, 0.15))</f>
        <v>0.15</v>
      </c>
      <c r="AJ335" s="86">
        <f>IF(DoNotChange[[#This Row],[Village_FCI]]&gt;2.5, 0.15, IF(DoNotChange[[#This Row],[Village_FCI]]&lt;=1.5, "FALSE", 0.06))</f>
        <v>0.06</v>
      </c>
      <c r="AK335" s="115" t="e">
        <f>(1/DoNotChange[[#This Row],[IQ1_Average]]+1/DoNotChange[[#This Row],[IQ2_Average]]+1/DoNotChange[[#This Row],[IQ3_Average]])</f>
        <v>#DIV/0!</v>
      </c>
      <c r="AL33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5" s="84" t="e">
        <f>ROUND(DoNotChange[[#This Row],[MediumBurden
Threshold_Calc]],1)</f>
        <v>#DIV/0!</v>
      </c>
      <c r="AN335" s="88" t="e">
        <f>(DoNotChange[[#This Row],[3RI_Calculation
Medium]]/DoNotChange[[#This Row],[Y = 1/IQ1+1/IQ2+1/IQ3]])/12</f>
        <v>#DIV/0!</v>
      </c>
      <c r="AO335" s="88" t="e">
        <f>DoNotChange[[#This Row],[MediumBurden
Threshold_Calc]]*12</f>
        <v>#DIV/0!</v>
      </c>
      <c r="AP335" s="137" t="e">
        <f>DoNotChange[[#This Row],[LowBurden
Annual]]/12</f>
        <v>#DIV/0!</v>
      </c>
      <c r="AQ335" s="88" t="e">
        <f>(DoNotChange[[#This Row],[3RI_Calculation
Low]]/DoNotChange[[#This Row],[Y = 1/IQ1+1/IQ2+1/IQ3]])</f>
        <v>#DIV/0!</v>
      </c>
      <c r="AR335" s="95"/>
      <c r="AS335" s="93" t="str">
        <f>Table1422[[#This Row],[Community]]</f>
        <v xml:space="preserve">Ugashik  </v>
      </c>
      <c r="AT335" s="87" t="e">
        <f>Table1422[[#This Row],[IQ1_Average]]</f>
        <v>#DIV/0!</v>
      </c>
      <c r="AU335" s="93" t="str">
        <f>DoNotChange[[#This Row],[Community]]</f>
        <v xml:space="preserve">Ugashik  </v>
      </c>
      <c r="AV335" s="96" t="e">
        <f>Table1422[[#This Row],[IQ2_Average]]</f>
        <v>#DIV/0!</v>
      </c>
      <c r="AW335" s="93" t="str">
        <f>DoNotChange[[#This Row],[Community]]</f>
        <v xml:space="preserve">Ugashik  </v>
      </c>
      <c r="AX335" s="97" t="e">
        <f>Table1422[[#This Row],[IQ3_Average]]</f>
        <v>#DIV/0!</v>
      </c>
      <c r="AY335" s="93" t="str">
        <f>DoNotChange[[#This Row],[Community]]</f>
        <v xml:space="preserve">Ugashik  </v>
      </c>
      <c r="AZ335" s="89">
        <f>Table1422[[#This Row],[SNAP_Average 
(Percentage Points)]]/100</f>
        <v>0</v>
      </c>
      <c r="BA335" s="98" t="str">
        <f>DoNotChange[[#This Row],[Community]]</f>
        <v xml:space="preserve">Ugashik  </v>
      </c>
      <c r="BB335" s="89">
        <f>Table1422[[#This Row],[Poverty_Average
(Percentage Points)]]/100</f>
        <v>0</v>
      </c>
      <c r="BC335" s="98" t="str">
        <f>DoNotChange[[#This Row],[Community]]</f>
        <v xml:space="preserve">Ugashik  </v>
      </c>
      <c r="BD335" s="89">
        <f>Table1422[[#This Row],[Full Time Employment_Average
(Percentage Points)]]/100</f>
        <v>0</v>
      </c>
    </row>
    <row r="336" spans="1:56" s="99" customFormat="1" x14ac:dyDescent="0.25">
      <c r="A336" s="93" t="str">
        <f>DoNotChange[[#This Row],[Community]]</f>
        <v xml:space="preserve">Unalakleet </v>
      </c>
      <c r="B33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6" s="93" t="str">
        <f>DoNotChange[[#This Row],[Community]]</f>
        <v xml:space="preserve">Unalakleet </v>
      </c>
      <c r="D336" s="109">
        <f>IFERROR(DoNotChange[[#This Row],[Medium Burden Threshold]],"Cannot Calculate")</f>
        <v>79.099999999999994</v>
      </c>
      <c r="E336" s="118" t="str">
        <f>DoNotChange[[#This Row],[Community]]</f>
        <v xml:space="preserve">Unalakleet </v>
      </c>
      <c r="F336" s="109">
        <f>IFERROR(DoNotChange[[#This Row],[MediumBurden
Annual]], "Cannot Calculate")</f>
        <v>949.54831174701462</v>
      </c>
      <c r="G336" s="93" t="str">
        <f>DoNotChange[[#This Row],[Community]]</f>
        <v xml:space="preserve">Unalakleet </v>
      </c>
      <c r="H336" s="140" t="str">
        <f>IFERROR(DoNotChange[[#This Row],[LowBurden
Threshold]],"Any fee will be at least a medium burden")</f>
        <v>Any fee will be at least a medium burden</v>
      </c>
      <c r="I336" s="118" t="str">
        <f>DoNotChange[[#This Row],[Community]]</f>
        <v xml:space="preserve">Unalakleet </v>
      </c>
      <c r="J336" s="109" t="str">
        <f>IFERROR(DoNotChange[[#This Row],[LowBurden
Annual]], "Any fee will be at least a medium burden")</f>
        <v>Any fee will be at least a medium burden</v>
      </c>
      <c r="K336" s="93" t="str">
        <f>DoNotChange[[#This Row],[Community]]</f>
        <v xml:space="preserve">Unalakleet </v>
      </c>
      <c r="L336" s="102">
        <f>Table1422[[#This Row],[Monthly Fees]]</f>
        <v>90</v>
      </c>
      <c r="M336" s="93" t="str">
        <f>DoNotChange[[#This Row],[Community]]</f>
        <v xml:space="preserve">Unalakleet </v>
      </c>
      <c r="N336" s="102">
        <f>DoNotChange[[#This Row],[Monthly_Fees]]*12</f>
        <v>1080</v>
      </c>
      <c r="O336" s="93" t="str">
        <f>DoNotChange[[#This Row],[Community]]</f>
        <v xml:space="preserve">Unalakleet </v>
      </c>
      <c r="P336" s="94" t="str">
        <f>Table1422[[#This Row],[Notes]]</f>
        <v xml:space="preserve">This is the reported user fee for this community for combined water and sewer.   </v>
      </c>
      <c r="Q336" s="95"/>
      <c r="R336" s="93" t="str">
        <f>DoNotChange[[#This Row],[Community]]</f>
        <v xml:space="preserve">Unalakleet </v>
      </c>
      <c r="S336" s="85">
        <f>IF(DoNotChange[[#This Row],[Annual_Fees]]/DoNotChange[[#This Row],[IQ1_Average]]&gt;0, DoNotChange[[#This Row],[Annual_Fees]]/DoNotChange[[#This Row],[IQ1_Average]], "Do not know fees")</f>
        <v>3.9733637467348516E-2</v>
      </c>
      <c r="T336" s="93" t="str">
        <f>DoNotChange[[#This Row],[Community]]</f>
        <v xml:space="preserve">Unalakleet </v>
      </c>
      <c r="U336" s="85">
        <f>IF(DoNotChange[[#This Row],[Annual_Fees]]/DoNotChange[[#This Row],[IQ2_Average]]&gt;0, DoNotChange[[#This Row],[Annual_Fees]]/DoNotChange[[#This Row],[IQ2_Average]], "Do not know fees")</f>
        <v>1.8504240555127217E-2</v>
      </c>
      <c r="V336" s="93" t="str">
        <f>DoNotChange[[#This Row],[Community]]</f>
        <v xml:space="preserve">Unalakleet </v>
      </c>
      <c r="W336" s="85">
        <f>IF(DoNotChange[[#This Row],[Annual_Fees]]/DoNotChange[[#This Row],[IQ3_Average]]&gt;0,DoNotChange[[#This Row],[Annual_Fees]]/DoNotChange[[#This Row],[IQ3_Average]], "Do not know fees")</f>
        <v>1.0005095187363935E-2</v>
      </c>
      <c r="X336" s="93" t="str">
        <f>DoNotChange[[#This Row],[Community]]</f>
        <v xml:space="preserve">Unalakleet </v>
      </c>
      <c r="Y336" s="85">
        <f>IFERROR(AVERAGE(DoNotChange[[#This Row],[RI_IQ1]],DoNotChange[[#This Row],[RI_IQ2]],DoNotChange[[#This Row],[RI_IQ3]]),"ERROR")</f>
        <v>2.2747657736613223E-2</v>
      </c>
      <c r="Z336" s="93" t="str">
        <f>DoNotChange[[#This Row],[Community]]</f>
        <v xml:space="preserve">Unalakleet </v>
      </c>
      <c r="AA336" s="84">
        <f>IF(DoNotChange[[#This Row],[SNAP_PercentagePoints]]&gt;20%,1, IF(DoNotChange[[#This Row],[SNAP_PercentagePoints]]&lt;=10%, 3, 2))</f>
        <v>1</v>
      </c>
      <c r="AB336" s="93" t="str">
        <f>DoNotChange[[#This Row],[Community]]</f>
        <v xml:space="preserve">Unalakleet </v>
      </c>
      <c r="AC336" s="84">
        <f>IF(DoNotChange[[#This Row],[Poverty_PercentagePoints]]&gt;20%,1, IF(DoNotChange[[#This Row],[Poverty_PercentagePoints]]&lt;=10%, 3, 2))</f>
        <v>1</v>
      </c>
      <c r="AD336" s="93" t="str">
        <f>DoNotChange[[#This Row],[Community]]</f>
        <v xml:space="preserve">Unalakleet </v>
      </c>
      <c r="AE336" s="84">
        <f>IF(DoNotChange[[#This Row],[FTE_PercentagePoints]]&lt;=30%,1, IF(DoNotChange[[#This Row],[FTE_PercentagePoints]]&gt;50%, 3, 2))</f>
        <v>2</v>
      </c>
      <c r="AF336" s="93" t="str">
        <f>DoNotChange[[#This Row],[Community]]</f>
        <v xml:space="preserve">Unalakleet </v>
      </c>
      <c r="AG336" s="86">
        <f>AVERAGE(DoNotChange[[#This Row],[SNAP_FCI]],DoNotChange[[#This Row],[Poverty_FCI]],DoNotChange[[#This Row],[FTE_FCI]])</f>
        <v>1.3333333333333333</v>
      </c>
      <c r="AH336" s="112"/>
      <c r="AI336" s="86">
        <f>IF(DoNotChange[[#This Row],[Village_FCI]]&gt;2.5, 0.24, IF(DoNotChange[[#This Row],[Village_FCI]]&lt;=1.5, 0.06, 0.15))</f>
        <v>0.06</v>
      </c>
      <c r="AJ336" s="86" t="str">
        <f>IF(DoNotChange[[#This Row],[Village_FCI]]&gt;2.5, 0.15, IF(DoNotChange[[#This Row],[Village_FCI]]&lt;=1.5, "FALSE", 0.06))</f>
        <v>FALSE</v>
      </c>
      <c r="AK336" s="115">
        <f>(1/DoNotChange[[#This Row],[IQ1_Average]]+1/DoNotChange[[#This Row],[IQ2_Average]]+1/DoNotChange[[#This Row],[IQ3_Average]])</f>
        <v>6.3187938157258954E-5</v>
      </c>
      <c r="AL33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6" s="84">
        <f>ROUND(DoNotChange[[#This Row],[MediumBurden
Threshold_Calc]],1)</f>
        <v>79.099999999999994</v>
      </c>
      <c r="AN336" s="88">
        <f>(DoNotChange[[#This Row],[3RI_Calculation
Medium]]/DoNotChange[[#This Row],[Y = 1/IQ1+1/IQ2+1/IQ3]])/12</f>
        <v>79.12902597891788</v>
      </c>
      <c r="AO336" s="88">
        <f>DoNotChange[[#This Row],[MediumBurden
Threshold_Calc]]*12</f>
        <v>949.54831174701462</v>
      </c>
      <c r="AP336" s="137" t="e">
        <f>DoNotChange[[#This Row],[LowBurden
Annual]]/12</f>
        <v>#VALUE!</v>
      </c>
      <c r="AQ336" s="88" t="e">
        <f>(DoNotChange[[#This Row],[3RI_Calculation
Low]]/DoNotChange[[#This Row],[Y = 1/IQ1+1/IQ2+1/IQ3]])</f>
        <v>#VALUE!</v>
      </c>
      <c r="AR336" s="95"/>
      <c r="AS336" s="93" t="str">
        <f>Table1422[[#This Row],[Community]]</f>
        <v xml:space="preserve">Unalakleet </v>
      </c>
      <c r="AT336" s="87">
        <f>Table1422[[#This Row],[IQ1_Average]]</f>
        <v>27181</v>
      </c>
      <c r="AU336" s="93" t="str">
        <f>DoNotChange[[#This Row],[Community]]</f>
        <v xml:space="preserve">Unalakleet </v>
      </c>
      <c r="AV336" s="96">
        <f>Table1422[[#This Row],[IQ2_Average]]</f>
        <v>58365</v>
      </c>
      <c r="AW336" s="93" t="str">
        <f>DoNotChange[[#This Row],[Community]]</f>
        <v xml:space="preserve">Unalakleet </v>
      </c>
      <c r="AX336" s="97">
        <f>Table1422[[#This Row],[IQ3_Average]]</f>
        <v>107945</v>
      </c>
      <c r="AY336" s="93" t="str">
        <f>DoNotChange[[#This Row],[Community]]</f>
        <v xml:space="preserve">Unalakleet </v>
      </c>
      <c r="AZ336" s="89">
        <f>Table1422[[#This Row],[SNAP_Average 
(Percentage Points)]]/100</f>
        <v>0.20860000000000001</v>
      </c>
      <c r="BA336" s="98" t="str">
        <f>DoNotChange[[#This Row],[Community]]</f>
        <v xml:space="preserve">Unalakleet </v>
      </c>
      <c r="BB336" s="89">
        <f>Table1422[[#This Row],[Poverty_Average
(Percentage Points)]]/100</f>
        <v>0.31879999999999997</v>
      </c>
      <c r="BC336" s="98" t="str">
        <f>DoNotChange[[#This Row],[Community]]</f>
        <v xml:space="preserve">Unalakleet </v>
      </c>
      <c r="BD336" s="89">
        <f>Table1422[[#This Row],[Full Time Employment_Average
(Percentage Points)]]/100</f>
        <v>0.42259999999999998</v>
      </c>
    </row>
    <row r="337" spans="1:56" s="99" customFormat="1" x14ac:dyDescent="0.25">
      <c r="A337" s="93" t="str">
        <f>DoNotChange[[#This Row],[Community]]</f>
        <v xml:space="preserve">Unalaska </v>
      </c>
      <c r="B33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7" s="93" t="str">
        <f>DoNotChange[[#This Row],[Community]]</f>
        <v xml:space="preserve">Unalaska </v>
      </c>
      <c r="D337" s="109">
        <f>IFERROR(DoNotChange[[#This Row],[Medium Burden Threshold]],"Cannot Calculate")</f>
        <v>367.8</v>
      </c>
      <c r="E337" s="118" t="str">
        <f>DoNotChange[[#This Row],[Community]]</f>
        <v xml:space="preserve">Unalaska </v>
      </c>
      <c r="F337" s="109">
        <f>IFERROR(DoNotChange[[#This Row],[MediumBurden
Annual]], "Cannot Calculate")</f>
        <v>4413.0255292317051</v>
      </c>
      <c r="G337" s="93" t="str">
        <f>DoNotChange[[#This Row],[Community]]</f>
        <v xml:space="preserve">Unalaska </v>
      </c>
      <c r="H337" s="140">
        <f>IFERROR(DoNotChange[[#This Row],[LowBurden
Threshold]],"Any fee will be at least a medium burden")</f>
        <v>147.10085097439017</v>
      </c>
      <c r="I337" s="118" t="str">
        <f>DoNotChange[[#This Row],[Community]]</f>
        <v xml:space="preserve">Unalaska </v>
      </c>
      <c r="J337" s="109">
        <f>IFERROR(DoNotChange[[#This Row],[LowBurden
Annual]], "Any fee will be at least a medium burden")</f>
        <v>1765.2102116926822</v>
      </c>
      <c r="K337" s="93" t="str">
        <f>DoNotChange[[#This Row],[Community]]</f>
        <v xml:space="preserve">Unalaska </v>
      </c>
      <c r="L337" s="102">
        <f>Table1422[[#This Row],[Monthly Fees]]</f>
        <v>0</v>
      </c>
      <c r="M337" s="93" t="str">
        <f>DoNotChange[[#This Row],[Community]]</f>
        <v xml:space="preserve">Unalaska </v>
      </c>
      <c r="N337" s="102">
        <f>DoNotChange[[#This Row],[Monthly_Fees]]*12</f>
        <v>0</v>
      </c>
      <c r="O337" s="93" t="str">
        <f>DoNotChange[[#This Row],[Community]]</f>
        <v xml:space="preserve">Unalaska </v>
      </c>
      <c r="P337" s="94" t="str">
        <f>Table1422[[#This Row],[Notes]]</f>
        <v>The water and sewer charges are unknown</v>
      </c>
      <c r="Q337" s="95"/>
      <c r="R337" s="93" t="str">
        <f>DoNotChange[[#This Row],[Community]]</f>
        <v xml:space="preserve">Unalaska </v>
      </c>
      <c r="S337" s="85" t="str">
        <f>IF(DoNotChange[[#This Row],[Annual_Fees]]/DoNotChange[[#This Row],[IQ1_Average]]&gt;0, DoNotChange[[#This Row],[Annual_Fees]]/DoNotChange[[#This Row],[IQ1_Average]], "Do not know fees")</f>
        <v>Do not know fees</v>
      </c>
      <c r="T337" s="93" t="str">
        <f>DoNotChange[[#This Row],[Community]]</f>
        <v xml:space="preserve">Unalaska </v>
      </c>
      <c r="U337" s="85" t="str">
        <f>IF(DoNotChange[[#This Row],[Annual_Fees]]/DoNotChange[[#This Row],[IQ2_Average]]&gt;0, DoNotChange[[#This Row],[Annual_Fees]]/DoNotChange[[#This Row],[IQ2_Average]], "Do not know fees")</f>
        <v>Do not know fees</v>
      </c>
      <c r="V337" s="93" t="str">
        <f>DoNotChange[[#This Row],[Community]]</f>
        <v xml:space="preserve">Unalaska </v>
      </c>
      <c r="W337" s="85" t="str">
        <f>IF(DoNotChange[[#This Row],[Annual_Fees]]/DoNotChange[[#This Row],[IQ3_Average]]&gt;0,DoNotChange[[#This Row],[Annual_Fees]]/DoNotChange[[#This Row],[IQ3_Average]], "Do not know fees")</f>
        <v>Do not know fees</v>
      </c>
      <c r="X337" s="93" t="str">
        <f>DoNotChange[[#This Row],[Community]]</f>
        <v xml:space="preserve">Unalaska </v>
      </c>
      <c r="Y337" s="85" t="str">
        <f>IFERROR(AVERAGE(DoNotChange[[#This Row],[RI_IQ1]],DoNotChange[[#This Row],[RI_IQ2]],DoNotChange[[#This Row],[RI_IQ3]]),"ERROR")</f>
        <v>ERROR</v>
      </c>
      <c r="Z337" s="93" t="str">
        <f>DoNotChange[[#This Row],[Community]]</f>
        <v xml:space="preserve">Unalaska </v>
      </c>
      <c r="AA337" s="84">
        <f>IF(DoNotChange[[#This Row],[SNAP_PercentagePoints]]&gt;20%,1, IF(DoNotChange[[#This Row],[SNAP_PercentagePoints]]&lt;=10%, 3, 2))</f>
        <v>3</v>
      </c>
      <c r="AB337" s="93" t="str">
        <f>DoNotChange[[#This Row],[Community]]</f>
        <v xml:space="preserve">Unalaska </v>
      </c>
      <c r="AC337" s="84">
        <f>IF(DoNotChange[[#This Row],[Poverty_PercentagePoints]]&gt;20%,1, IF(DoNotChange[[#This Row],[Poverty_PercentagePoints]]&lt;=10%, 3, 2))</f>
        <v>1</v>
      </c>
      <c r="AD337" s="93" t="str">
        <f>DoNotChange[[#This Row],[Community]]</f>
        <v xml:space="preserve">Unalaska </v>
      </c>
      <c r="AE337" s="84">
        <f>IF(DoNotChange[[#This Row],[FTE_PercentagePoints]]&lt;=30%,1, IF(DoNotChange[[#This Row],[FTE_PercentagePoints]]&gt;50%, 3, 2))</f>
        <v>3</v>
      </c>
      <c r="AF337" s="93" t="str">
        <f>DoNotChange[[#This Row],[Community]]</f>
        <v xml:space="preserve">Unalaska </v>
      </c>
      <c r="AG337" s="86">
        <f>AVERAGE(DoNotChange[[#This Row],[SNAP_FCI]],DoNotChange[[#This Row],[Poverty_FCI]],DoNotChange[[#This Row],[FTE_FCI]])</f>
        <v>2.3333333333333335</v>
      </c>
      <c r="AH337" s="112"/>
      <c r="AI337" s="86">
        <f>IF(DoNotChange[[#This Row],[Village_FCI]]&gt;2.5, 0.24, IF(DoNotChange[[#This Row],[Village_FCI]]&lt;=1.5, 0.06, 0.15))</f>
        <v>0.15</v>
      </c>
      <c r="AJ337" s="86">
        <f>IF(DoNotChange[[#This Row],[Village_FCI]]&gt;2.5, 0.15, IF(DoNotChange[[#This Row],[Village_FCI]]&lt;=1.5, "FALSE", 0.06))</f>
        <v>0.06</v>
      </c>
      <c r="AK337" s="115">
        <f>(1/DoNotChange[[#This Row],[IQ1_Average]]+1/DoNotChange[[#This Row],[IQ2_Average]]+1/DoNotChange[[#This Row],[IQ3_Average]])</f>
        <v>3.3990286030843458E-5</v>
      </c>
      <c r="AL33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7" s="84">
        <f>ROUND(DoNotChange[[#This Row],[MediumBurden
Threshold_Calc]],1)</f>
        <v>367.8</v>
      </c>
      <c r="AN337" s="88">
        <f>(DoNotChange[[#This Row],[3RI_Calculation
Medium]]/DoNotChange[[#This Row],[Y = 1/IQ1+1/IQ2+1/IQ3]])/12</f>
        <v>367.75212743597541</v>
      </c>
      <c r="AO337" s="88">
        <f>DoNotChange[[#This Row],[MediumBurden
Threshold_Calc]]*12</f>
        <v>4413.0255292317051</v>
      </c>
      <c r="AP337" s="137">
        <f>DoNotChange[[#This Row],[LowBurden
Annual]]/12</f>
        <v>147.10085097439017</v>
      </c>
      <c r="AQ337" s="88">
        <f>(DoNotChange[[#This Row],[3RI_Calculation
Low]]/DoNotChange[[#This Row],[Y = 1/IQ1+1/IQ2+1/IQ3]])</f>
        <v>1765.2102116926822</v>
      </c>
      <c r="AR337" s="95"/>
      <c r="AS337" s="93" t="str">
        <f>Table1422[[#This Row],[Community]]</f>
        <v xml:space="preserve">Unalaska </v>
      </c>
      <c r="AT337" s="87">
        <f>Table1422[[#This Row],[IQ1_Average]]</f>
        <v>67488</v>
      </c>
      <c r="AU337" s="93" t="str">
        <f>DoNotChange[[#This Row],[Community]]</f>
        <v xml:space="preserve">Unalaska </v>
      </c>
      <c r="AV337" s="96">
        <f>Table1422[[#This Row],[IQ2_Average]]</f>
        <v>91066.8</v>
      </c>
      <c r="AW337" s="93" t="str">
        <f>DoNotChange[[#This Row],[Community]]</f>
        <v xml:space="preserve">Unalaska </v>
      </c>
      <c r="AX337" s="97">
        <f>Table1422[[#This Row],[IQ3_Average]]</f>
        <v>122072</v>
      </c>
      <c r="AY337" s="93" t="str">
        <f>DoNotChange[[#This Row],[Community]]</f>
        <v xml:space="preserve">Unalaska </v>
      </c>
      <c r="AZ337" s="89">
        <f>Table1422[[#This Row],[SNAP_Average 
(Percentage Points)]]/100</f>
        <v>4.8600000000000004E-2</v>
      </c>
      <c r="BA337" s="98" t="str">
        <f>DoNotChange[[#This Row],[Community]]</f>
        <v xml:space="preserve">Unalaska </v>
      </c>
      <c r="BB337" s="89">
        <f>Table1422[[#This Row],[Poverty_Average
(Percentage Points)]]/100</f>
        <v>0.22620000000000001</v>
      </c>
      <c r="BC337" s="98" t="str">
        <f>DoNotChange[[#This Row],[Community]]</f>
        <v xml:space="preserve">Unalaska </v>
      </c>
      <c r="BD337" s="89">
        <f>Table1422[[#This Row],[Full Time Employment_Average
(Percentage Points)]]/100</f>
        <v>0.65700000000000003</v>
      </c>
    </row>
    <row r="338" spans="1:56" s="99" customFormat="1" x14ac:dyDescent="0.25">
      <c r="A338" s="93" t="str">
        <f>DoNotChange[[#This Row],[Community]]</f>
        <v xml:space="preserve">Upper Kalskag </v>
      </c>
      <c r="B33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38" s="93" t="str">
        <f>DoNotChange[[#This Row],[Community]]</f>
        <v xml:space="preserve">Upper Kalskag </v>
      </c>
      <c r="D338" s="109">
        <f>IFERROR(DoNotChange[[#This Row],[Medium Burden Threshold]],"Cannot Calculate")</f>
        <v>55</v>
      </c>
      <c r="E338" s="118" t="str">
        <f>DoNotChange[[#This Row],[Community]]</f>
        <v xml:space="preserve">Upper Kalskag </v>
      </c>
      <c r="F338" s="109">
        <f>IFERROR(DoNotChange[[#This Row],[MediumBurden
Annual]], "Cannot Calculate")</f>
        <v>660.47548733697499</v>
      </c>
      <c r="G338" s="93" t="str">
        <f>DoNotChange[[#This Row],[Community]]</f>
        <v xml:space="preserve">Upper Kalskag </v>
      </c>
      <c r="H338" s="140" t="str">
        <f>IFERROR(DoNotChange[[#This Row],[LowBurden
Threshold]],"Any fee will be at least a medium burden")</f>
        <v>Any fee will be at least a medium burden</v>
      </c>
      <c r="I338" s="118" t="str">
        <f>DoNotChange[[#This Row],[Community]]</f>
        <v xml:space="preserve">Upper Kalskag </v>
      </c>
      <c r="J338" s="109" t="str">
        <f>IFERROR(DoNotChange[[#This Row],[LowBurden
Annual]], "Any fee will be at least a medium burden")</f>
        <v>Any fee will be at least a medium burden</v>
      </c>
      <c r="K338" s="93" t="str">
        <f>DoNotChange[[#This Row],[Community]]</f>
        <v xml:space="preserve">Upper Kalskag </v>
      </c>
      <c r="L338" s="102">
        <f>Table1422[[#This Row],[Monthly Fees]]</f>
        <v>157.38999999999999</v>
      </c>
      <c r="M338" s="93" t="str">
        <f>DoNotChange[[#This Row],[Community]]</f>
        <v xml:space="preserve">Upper Kalskag </v>
      </c>
      <c r="N338" s="102">
        <f>DoNotChange[[#This Row],[Monthly_Fees]]*12</f>
        <v>1888.6799999999998</v>
      </c>
      <c r="O338" s="93" t="str">
        <f>DoNotChange[[#This Row],[Community]]</f>
        <v xml:space="preserve">Upper Kalskag </v>
      </c>
      <c r="P338" s="94" t="str">
        <f>Table1422[[#This Row],[Notes]]</f>
        <v>This is the reported user fee for the piped sewer services in this community.  $500 for commercial and $1500 for school rates.</v>
      </c>
      <c r="Q338" s="95"/>
      <c r="R338" s="93" t="str">
        <f>DoNotChange[[#This Row],[Community]]</f>
        <v xml:space="preserve">Upper Kalskag </v>
      </c>
      <c r="S338" s="85">
        <f>IF(DoNotChange[[#This Row],[Annual_Fees]]/DoNotChange[[#This Row],[IQ1_Average]]&gt;0, DoNotChange[[#This Row],[Annual_Fees]]/DoNotChange[[#This Row],[IQ1_Average]], "Do not know fees")</f>
        <v>8.7303084091413352E-2</v>
      </c>
      <c r="T338" s="93" t="str">
        <f>DoNotChange[[#This Row],[Community]]</f>
        <v xml:space="preserve">Upper Kalskag </v>
      </c>
      <c r="U338" s="85">
        <f>IF(DoNotChange[[#This Row],[Annual_Fees]]/DoNotChange[[#This Row],[IQ2_Average]]&gt;0, DoNotChange[[#This Row],[Annual_Fees]]/DoNotChange[[#This Row],[IQ2_Average]], "Do not know fees")</f>
        <v>5.2582227592389459E-2</v>
      </c>
      <c r="V338" s="93" t="str">
        <f>DoNotChange[[#This Row],[Community]]</f>
        <v xml:space="preserve">Upper Kalskag </v>
      </c>
      <c r="W338" s="85">
        <f>IF(DoNotChange[[#This Row],[Annual_Fees]]/DoNotChange[[#This Row],[IQ3_Average]]&gt;0,DoNotChange[[#This Row],[Annual_Fees]]/DoNotChange[[#This Row],[IQ3_Average]], "Do not know fees")</f>
        <v>3.1689261744966439E-2</v>
      </c>
      <c r="X338" s="93" t="str">
        <f>DoNotChange[[#This Row],[Community]]</f>
        <v xml:space="preserve">Upper Kalskag </v>
      </c>
      <c r="Y338" s="85">
        <f>IFERROR(AVERAGE(DoNotChange[[#This Row],[RI_IQ1]],DoNotChange[[#This Row],[RI_IQ2]],DoNotChange[[#This Row],[RI_IQ3]]),"ERROR")</f>
        <v>5.7191524476256417E-2</v>
      </c>
      <c r="Z338" s="93" t="str">
        <f>DoNotChange[[#This Row],[Community]]</f>
        <v xml:space="preserve">Upper Kalskag </v>
      </c>
      <c r="AA338" s="84">
        <f>IF(DoNotChange[[#This Row],[SNAP_PercentagePoints]]&gt;20%,1, IF(DoNotChange[[#This Row],[SNAP_PercentagePoints]]&lt;=10%, 3, 2))</f>
        <v>1</v>
      </c>
      <c r="AB338" s="93" t="str">
        <f>DoNotChange[[#This Row],[Community]]</f>
        <v xml:space="preserve">Upper Kalskag </v>
      </c>
      <c r="AC338" s="84">
        <f>IF(DoNotChange[[#This Row],[Poverty_PercentagePoints]]&gt;20%,1, IF(DoNotChange[[#This Row],[Poverty_PercentagePoints]]&lt;=10%, 3, 2))</f>
        <v>1</v>
      </c>
      <c r="AD338" s="93" t="str">
        <f>DoNotChange[[#This Row],[Community]]</f>
        <v xml:space="preserve">Upper Kalskag </v>
      </c>
      <c r="AE338" s="84">
        <f>IF(DoNotChange[[#This Row],[FTE_PercentagePoints]]&lt;=30%,1, IF(DoNotChange[[#This Row],[FTE_PercentagePoints]]&gt;50%, 3, 2))</f>
        <v>1</v>
      </c>
      <c r="AF338" s="93" t="str">
        <f>DoNotChange[[#This Row],[Community]]</f>
        <v xml:space="preserve">Upper Kalskag </v>
      </c>
      <c r="AG338" s="86">
        <f>AVERAGE(DoNotChange[[#This Row],[SNAP_FCI]],DoNotChange[[#This Row],[Poverty_FCI]],DoNotChange[[#This Row],[FTE_FCI]])</f>
        <v>1</v>
      </c>
      <c r="AH338" s="112"/>
      <c r="AI338" s="86">
        <f>IF(DoNotChange[[#This Row],[Village_FCI]]&gt;2.5, 0.24, IF(DoNotChange[[#This Row],[Village_FCI]]&lt;=1.5, 0.06, 0.15))</f>
        <v>0.06</v>
      </c>
      <c r="AJ338" s="86" t="str">
        <f>IF(DoNotChange[[#This Row],[Village_FCI]]&gt;2.5, 0.15, IF(DoNotChange[[#This Row],[Village_FCI]]&lt;=1.5, "FALSE", 0.06))</f>
        <v>FALSE</v>
      </c>
      <c r="AK338" s="115">
        <f>(1/DoNotChange[[#This Row],[IQ1_Average]]+1/DoNotChange[[#This Row],[IQ2_Average]]+1/DoNotChange[[#This Row],[IQ3_Average]])</f>
        <v>9.0843643935854289E-5</v>
      </c>
      <c r="AL338"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8" s="84">
        <f>ROUND(DoNotChange[[#This Row],[MediumBurden
Threshold_Calc]],1)</f>
        <v>55</v>
      </c>
      <c r="AN338" s="88">
        <f>(DoNotChange[[#This Row],[3RI_Calculation
Medium]]/DoNotChange[[#This Row],[Y = 1/IQ1+1/IQ2+1/IQ3]])/12</f>
        <v>55.039623944747916</v>
      </c>
      <c r="AO338" s="88">
        <f>DoNotChange[[#This Row],[MediumBurden
Threshold_Calc]]*12</f>
        <v>660.47548733697499</v>
      </c>
      <c r="AP338" s="137" t="e">
        <f>DoNotChange[[#This Row],[LowBurden
Annual]]/12</f>
        <v>#VALUE!</v>
      </c>
      <c r="AQ338" s="88" t="e">
        <f>(DoNotChange[[#This Row],[3RI_Calculation
Low]]/DoNotChange[[#This Row],[Y = 1/IQ1+1/IQ2+1/IQ3]])</f>
        <v>#VALUE!</v>
      </c>
      <c r="AR338" s="95"/>
      <c r="AS338" s="93" t="str">
        <f>Table1422[[#This Row],[Community]]</f>
        <v xml:space="preserve">Upper Kalskag </v>
      </c>
      <c r="AT338" s="87">
        <f>Table1422[[#This Row],[IQ1_Average]]</f>
        <v>21633.599999999999</v>
      </c>
      <c r="AU338" s="93" t="str">
        <f>DoNotChange[[#This Row],[Community]]</f>
        <v xml:space="preserve">Upper Kalskag </v>
      </c>
      <c r="AV338" s="96">
        <f>Table1422[[#This Row],[IQ2_Average]]</f>
        <v>35918.6</v>
      </c>
      <c r="AW338" s="93" t="str">
        <f>DoNotChange[[#This Row],[Community]]</f>
        <v xml:space="preserve">Upper Kalskag </v>
      </c>
      <c r="AX338" s="97">
        <f>Table1422[[#This Row],[IQ3_Average]]</f>
        <v>59600</v>
      </c>
      <c r="AY338" s="93" t="str">
        <f>DoNotChange[[#This Row],[Community]]</f>
        <v xml:space="preserve">Upper Kalskag </v>
      </c>
      <c r="AZ338" s="89">
        <f>Table1422[[#This Row],[SNAP_Average 
(Percentage Points)]]/100</f>
        <v>0.40300000000000002</v>
      </c>
      <c r="BA338" s="98" t="str">
        <f>DoNotChange[[#This Row],[Community]]</f>
        <v xml:space="preserve">Upper Kalskag </v>
      </c>
      <c r="BB338" s="89">
        <f>Table1422[[#This Row],[Poverty_Average
(Percentage Points)]]/100</f>
        <v>0.3664</v>
      </c>
      <c r="BC338" s="98" t="str">
        <f>DoNotChange[[#This Row],[Community]]</f>
        <v xml:space="preserve">Upper Kalskag </v>
      </c>
      <c r="BD338" s="89">
        <f>Table1422[[#This Row],[Full Time Employment_Average
(Percentage Points)]]/100</f>
        <v>0.2102</v>
      </c>
    </row>
    <row r="339" spans="1:56" s="99" customFormat="1" x14ac:dyDescent="0.25">
      <c r="A339" s="93" t="str">
        <f>DoNotChange[[#This Row],[Community]]</f>
        <v xml:space="preserve">Utqiagvik </v>
      </c>
      <c r="B33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39" s="93" t="str">
        <f>DoNotChange[[#This Row],[Community]]</f>
        <v xml:space="preserve">Utqiagvik </v>
      </c>
      <c r="D339" s="109">
        <f>IFERROR(DoNotChange[[#This Row],[Medium Burden Threshold]],"Cannot Calculate")</f>
        <v>257.7</v>
      </c>
      <c r="E339" s="118" t="str">
        <f>DoNotChange[[#This Row],[Community]]</f>
        <v xml:space="preserve">Utqiagvik </v>
      </c>
      <c r="F339" s="109">
        <f>IFERROR(DoNotChange[[#This Row],[MediumBurden
Annual]], "Cannot Calculate")</f>
        <v>3092.8177038634576</v>
      </c>
      <c r="G339" s="93" t="str">
        <f>DoNotChange[[#This Row],[Community]]</f>
        <v xml:space="preserve">Utqiagvik </v>
      </c>
      <c r="H339" s="140">
        <f>IFERROR(DoNotChange[[#This Row],[LowBurden
Threshold]],"Any fee will be at least a medium burden")</f>
        <v>103.09392346211526</v>
      </c>
      <c r="I339" s="118" t="str">
        <f>DoNotChange[[#This Row],[Community]]</f>
        <v xml:space="preserve">Utqiagvik </v>
      </c>
      <c r="J339" s="109">
        <f>IFERROR(DoNotChange[[#This Row],[LowBurden
Annual]], "Any fee will be at least a medium burden")</f>
        <v>1237.1270815453831</v>
      </c>
      <c r="K339" s="93" t="str">
        <f>DoNotChange[[#This Row],[Community]]</f>
        <v xml:space="preserve">Utqiagvik </v>
      </c>
      <c r="L339" s="102">
        <f>Table1422[[#This Row],[Monthly Fees]]</f>
        <v>0</v>
      </c>
      <c r="M339" s="93" t="str">
        <f>DoNotChange[[#This Row],[Community]]</f>
        <v xml:space="preserve">Utqiagvik </v>
      </c>
      <c r="N339" s="102">
        <f>DoNotChange[[#This Row],[Monthly_Fees]]*12</f>
        <v>0</v>
      </c>
      <c r="O339" s="93" t="str">
        <f>DoNotChange[[#This Row],[Community]]</f>
        <v xml:space="preserve">Utqiagvik </v>
      </c>
      <c r="P339" s="94" t="str">
        <f>Table1422[[#This Row],[Notes]]</f>
        <v>The water and sewer charges are unknown</v>
      </c>
      <c r="Q339" s="95"/>
      <c r="R339" s="93" t="str">
        <f>DoNotChange[[#This Row],[Community]]</f>
        <v xml:space="preserve">Utqiagvik </v>
      </c>
      <c r="S339" s="85" t="str">
        <f>IF(DoNotChange[[#This Row],[Annual_Fees]]/DoNotChange[[#This Row],[IQ1_Average]]&gt;0, DoNotChange[[#This Row],[Annual_Fees]]/DoNotChange[[#This Row],[IQ1_Average]], "Do not know fees")</f>
        <v>Do not know fees</v>
      </c>
      <c r="T339" s="93" t="str">
        <f>DoNotChange[[#This Row],[Community]]</f>
        <v xml:space="preserve">Utqiagvik </v>
      </c>
      <c r="U339" s="85" t="str">
        <f>IF(DoNotChange[[#This Row],[Annual_Fees]]/DoNotChange[[#This Row],[IQ2_Average]]&gt;0, DoNotChange[[#This Row],[Annual_Fees]]/DoNotChange[[#This Row],[IQ2_Average]], "Do not know fees")</f>
        <v>Do not know fees</v>
      </c>
      <c r="V339" s="93" t="str">
        <f>DoNotChange[[#This Row],[Community]]</f>
        <v xml:space="preserve">Utqiagvik </v>
      </c>
      <c r="W339" s="85" t="str">
        <f>IF(DoNotChange[[#This Row],[Annual_Fees]]/DoNotChange[[#This Row],[IQ3_Average]]&gt;0,DoNotChange[[#This Row],[Annual_Fees]]/DoNotChange[[#This Row],[IQ3_Average]], "Do not know fees")</f>
        <v>Do not know fees</v>
      </c>
      <c r="X339" s="93" t="str">
        <f>DoNotChange[[#This Row],[Community]]</f>
        <v xml:space="preserve">Utqiagvik </v>
      </c>
      <c r="Y339" s="85" t="str">
        <f>IFERROR(AVERAGE(DoNotChange[[#This Row],[RI_IQ1]],DoNotChange[[#This Row],[RI_IQ2]],DoNotChange[[#This Row],[RI_IQ3]]),"ERROR")</f>
        <v>ERROR</v>
      </c>
      <c r="Z339" s="93" t="str">
        <f>DoNotChange[[#This Row],[Community]]</f>
        <v xml:space="preserve">Utqiagvik </v>
      </c>
      <c r="AA339" s="84">
        <f>IF(DoNotChange[[#This Row],[SNAP_PercentagePoints]]&gt;20%,1, IF(DoNotChange[[#This Row],[SNAP_PercentagePoints]]&lt;=10%, 3, 2))</f>
        <v>2</v>
      </c>
      <c r="AB339" s="93" t="str">
        <f>DoNotChange[[#This Row],[Community]]</f>
        <v xml:space="preserve">Utqiagvik </v>
      </c>
      <c r="AC339" s="84">
        <f>IF(DoNotChange[[#This Row],[Poverty_PercentagePoints]]&gt;20%,1, IF(DoNotChange[[#This Row],[Poverty_PercentagePoints]]&lt;=10%, 3, 2))</f>
        <v>1</v>
      </c>
      <c r="AD339" s="93" t="str">
        <f>DoNotChange[[#This Row],[Community]]</f>
        <v xml:space="preserve">Utqiagvik </v>
      </c>
      <c r="AE339" s="84">
        <f>IF(DoNotChange[[#This Row],[FTE_PercentagePoints]]&lt;=30%,1, IF(DoNotChange[[#This Row],[FTE_PercentagePoints]]&gt;50%, 3, 2))</f>
        <v>3</v>
      </c>
      <c r="AF339" s="93" t="str">
        <f>DoNotChange[[#This Row],[Community]]</f>
        <v xml:space="preserve">Utqiagvik </v>
      </c>
      <c r="AG339" s="86">
        <f>AVERAGE(DoNotChange[[#This Row],[SNAP_FCI]],DoNotChange[[#This Row],[Poverty_FCI]],DoNotChange[[#This Row],[FTE_FCI]])</f>
        <v>2</v>
      </c>
      <c r="AH339" s="112"/>
      <c r="AI339" s="86">
        <f>IF(DoNotChange[[#This Row],[Village_FCI]]&gt;2.5, 0.24, IF(DoNotChange[[#This Row],[Village_FCI]]&lt;=1.5, 0.06, 0.15))</f>
        <v>0.15</v>
      </c>
      <c r="AJ339" s="86">
        <f>IF(DoNotChange[[#This Row],[Village_FCI]]&gt;2.5, 0.15, IF(DoNotChange[[#This Row],[Village_FCI]]&lt;=1.5, "FALSE", 0.06))</f>
        <v>0.06</v>
      </c>
      <c r="AK339" s="115">
        <f>(1/DoNotChange[[#This Row],[IQ1_Average]]+1/DoNotChange[[#This Row],[IQ2_Average]]+1/DoNotChange[[#This Row],[IQ3_Average]])</f>
        <v>4.8499463713177914E-5</v>
      </c>
      <c r="AL33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39" s="84">
        <f>ROUND(DoNotChange[[#This Row],[MediumBurden
Threshold_Calc]],1)</f>
        <v>257.7</v>
      </c>
      <c r="AN339" s="88">
        <f>(DoNotChange[[#This Row],[3RI_Calculation
Medium]]/DoNotChange[[#This Row],[Y = 1/IQ1+1/IQ2+1/IQ3]])/12</f>
        <v>257.73480865528813</v>
      </c>
      <c r="AO339" s="88">
        <f>DoNotChange[[#This Row],[MediumBurden
Threshold_Calc]]*12</f>
        <v>3092.8177038634576</v>
      </c>
      <c r="AP339" s="137">
        <f>DoNotChange[[#This Row],[LowBurden
Annual]]/12</f>
        <v>103.09392346211526</v>
      </c>
      <c r="AQ339" s="88">
        <f>(DoNotChange[[#This Row],[3RI_Calculation
Low]]/DoNotChange[[#This Row],[Y = 1/IQ1+1/IQ2+1/IQ3]])</f>
        <v>1237.1270815453831</v>
      </c>
      <c r="AR339" s="95"/>
      <c r="AS339" s="93" t="str">
        <f>Table1422[[#This Row],[Community]]</f>
        <v xml:space="preserve">Utqiagvik </v>
      </c>
      <c r="AT339" s="87">
        <f>Table1422[[#This Row],[IQ1_Average]]</f>
        <v>40510.199999999997</v>
      </c>
      <c r="AU339" s="93" t="str">
        <f>DoNotChange[[#This Row],[Community]]</f>
        <v xml:space="preserve">Utqiagvik </v>
      </c>
      <c r="AV339" s="96">
        <f>Table1422[[#This Row],[IQ2_Average]]</f>
        <v>67590.8</v>
      </c>
      <c r="AW339" s="93" t="str">
        <f>DoNotChange[[#This Row],[Community]]</f>
        <v xml:space="preserve">Utqiagvik </v>
      </c>
      <c r="AX339" s="97">
        <f>Table1422[[#This Row],[IQ3_Average]]</f>
        <v>110872</v>
      </c>
      <c r="AY339" s="93" t="str">
        <f>DoNotChange[[#This Row],[Community]]</f>
        <v xml:space="preserve">Utqiagvik </v>
      </c>
      <c r="AZ339" s="89">
        <f>Table1422[[#This Row],[SNAP_Average 
(Percentage Points)]]/100</f>
        <v>0.11779999999999999</v>
      </c>
      <c r="BA339" s="98" t="str">
        <f>DoNotChange[[#This Row],[Community]]</f>
        <v xml:space="preserve">Utqiagvik </v>
      </c>
      <c r="BB339" s="89">
        <f>Table1422[[#This Row],[Poverty_Average
(Percentage Points)]]/100</f>
        <v>0.30560000000000004</v>
      </c>
      <c r="BC339" s="98" t="str">
        <f>DoNotChange[[#This Row],[Community]]</f>
        <v xml:space="preserve">Utqiagvik </v>
      </c>
      <c r="BD339" s="89">
        <f>Table1422[[#This Row],[Full Time Employment_Average
(Percentage Points)]]/100</f>
        <v>0.67139999999999989</v>
      </c>
    </row>
    <row r="340" spans="1:56" s="99" customFormat="1" x14ac:dyDescent="0.25">
      <c r="A340" s="93" t="str">
        <f>DoNotChange[[#This Row],[Community]]</f>
        <v xml:space="preserve">Valdez </v>
      </c>
      <c r="B34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0" s="93" t="str">
        <f>DoNotChange[[#This Row],[Community]]</f>
        <v xml:space="preserve">Valdez </v>
      </c>
      <c r="D340" s="109">
        <f>IFERROR(DoNotChange[[#This Row],[Medium Burden Threshold]],"Cannot Calculate")</f>
        <v>451.4</v>
      </c>
      <c r="E340" s="118" t="str">
        <f>DoNotChange[[#This Row],[Community]]</f>
        <v xml:space="preserve">Valdez </v>
      </c>
      <c r="F340" s="109">
        <f>IFERROR(DoNotChange[[#This Row],[MediumBurden
Annual]], "Cannot Calculate")</f>
        <v>5416.8205804528734</v>
      </c>
      <c r="G340" s="93" t="str">
        <f>DoNotChange[[#This Row],[Community]]</f>
        <v xml:space="preserve">Valdez </v>
      </c>
      <c r="H340" s="140">
        <f>IFERROR(DoNotChange[[#This Row],[LowBurden
Threshold]],"Any fee will be at least a medium burden")</f>
        <v>282.12607189858716</v>
      </c>
      <c r="I340" s="118" t="str">
        <f>DoNotChange[[#This Row],[Community]]</f>
        <v xml:space="preserve">Valdez </v>
      </c>
      <c r="J340" s="109">
        <f>IFERROR(DoNotChange[[#This Row],[LowBurden
Annual]], "Any fee will be at least a medium burden")</f>
        <v>3385.5128627830459</v>
      </c>
      <c r="K340" s="93" t="str">
        <f>DoNotChange[[#This Row],[Community]]</f>
        <v xml:space="preserve">Valdez </v>
      </c>
      <c r="L340" s="102">
        <f>Table1422[[#This Row],[Monthly Fees]]</f>
        <v>0</v>
      </c>
      <c r="M340" s="93" t="str">
        <f>DoNotChange[[#This Row],[Community]]</f>
        <v xml:space="preserve">Valdez </v>
      </c>
      <c r="N340" s="102">
        <f>DoNotChange[[#This Row],[Monthly_Fees]]*12</f>
        <v>0</v>
      </c>
      <c r="O340" s="93" t="str">
        <f>DoNotChange[[#This Row],[Community]]</f>
        <v xml:space="preserve">Valdez </v>
      </c>
      <c r="P340" s="94" t="str">
        <f>Table1422[[#This Row],[Notes]]</f>
        <v>This is the reported user fee for combined water and sewer services.</v>
      </c>
      <c r="Q340" s="95"/>
      <c r="R340" s="93" t="str">
        <f>DoNotChange[[#This Row],[Community]]</f>
        <v xml:space="preserve">Valdez </v>
      </c>
      <c r="S340" s="85" t="str">
        <f>IF(DoNotChange[[#This Row],[Annual_Fees]]/DoNotChange[[#This Row],[IQ1_Average]]&gt;0, DoNotChange[[#This Row],[Annual_Fees]]/DoNotChange[[#This Row],[IQ1_Average]], "Do not know fees")</f>
        <v>Do not know fees</v>
      </c>
      <c r="T340" s="93" t="str">
        <f>DoNotChange[[#This Row],[Community]]</f>
        <v xml:space="preserve">Valdez </v>
      </c>
      <c r="U340" s="85" t="str">
        <f>IF(DoNotChange[[#This Row],[Annual_Fees]]/DoNotChange[[#This Row],[IQ2_Average]]&gt;0, DoNotChange[[#This Row],[Annual_Fees]]/DoNotChange[[#This Row],[IQ2_Average]], "Do not know fees")</f>
        <v>Do not know fees</v>
      </c>
      <c r="V340" s="93" t="str">
        <f>DoNotChange[[#This Row],[Community]]</f>
        <v xml:space="preserve">Valdez </v>
      </c>
      <c r="W340" s="85" t="str">
        <f>IF(DoNotChange[[#This Row],[Annual_Fees]]/DoNotChange[[#This Row],[IQ3_Average]]&gt;0,DoNotChange[[#This Row],[Annual_Fees]]/DoNotChange[[#This Row],[IQ3_Average]], "Do not know fees")</f>
        <v>Do not know fees</v>
      </c>
      <c r="X340" s="93" t="str">
        <f>DoNotChange[[#This Row],[Community]]</f>
        <v xml:space="preserve">Valdez </v>
      </c>
      <c r="Y340" s="85" t="str">
        <f>IFERROR(AVERAGE(DoNotChange[[#This Row],[RI_IQ1]],DoNotChange[[#This Row],[RI_IQ2]],DoNotChange[[#This Row],[RI_IQ3]]),"ERROR")</f>
        <v>ERROR</v>
      </c>
      <c r="Z340" s="93" t="str">
        <f>DoNotChange[[#This Row],[Community]]</f>
        <v xml:space="preserve">Valdez </v>
      </c>
      <c r="AA340" s="84">
        <f>IF(DoNotChange[[#This Row],[SNAP_PercentagePoints]]&gt;20%,1, IF(DoNotChange[[#This Row],[SNAP_PercentagePoints]]&lt;=10%, 3, 2))</f>
        <v>3</v>
      </c>
      <c r="AB340" s="93" t="str">
        <f>DoNotChange[[#This Row],[Community]]</f>
        <v xml:space="preserve">Valdez </v>
      </c>
      <c r="AC340" s="84">
        <f>IF(DoNotChange[[#This Row],[Poverty_PercentagePoints]]&gt;20%,1, IF(DoNotChange[[#This Row],[Poverty_PercentagePoints]]&lt;=10%, 3, 2))</f>
        <v>3</v>
      </c>
      <c r="AD340" s="93" t="str">
        <f>DoNotChange[[#This Row],[Community]]</f>
        <v xml:space="preserve">Valdez </v>
      </c>
      <c r="AE340" s="84">
        <f>IF(DoNotChange[[#This Row],[FTE_PercentagePoints]]&lt;=30%,1, IF(DoNotChange[[#This Row],[FTE_PercentagePoints]]&gt;50%, 3, 2))</f>
        <v>3</v>
      </c>
      <c r="AF340" s="93" t="str">
        <f>DoNotChange[[#This Row],[Community]]</f>
        <v xml:space="preserve">Valdez </v>
      </c>
      <c r="AG340" s="86">
        <f>AVERAGE(DoNotChange[[#This Row],[SNAP_FCI]],DoNotChange[[#This Row],[Poverty_FCI]],DoNotChange[[#This Row],[FTE_FCI]])</f>
        <v>3</v>
      </c>
      <c r="AH340" s="112"/>
      <c r="AI340" s="86">
        <f>IF(DoNotChange[[#This Row],[Village_FCI]]&gt;2.5, 0.24, IF(DoNotChange[[#This Row],[Village_FCI]]&lt;=1.5, 0.06, 0.15))</f>
        <v>0.24</v>
      </c>
      <c r="AJ340" s="86">
        <f>IF(DoNotChange[[#This Row],[Village_FCI]]&gt;2.5, 0.15, IF(DoNotChange[[#This Row],[Village_FCI]]&lt;=1.5, "FALSE", 0.06))</f>
        <v>0.15</v>
      </c>
      <c r="AK340" s="115">
        <f>(1/DoNotChange[[#This Row],[IQ1_Average]]+1/DoNotChange[[#This Row],[IQ2_Average]]+1/DoNotChange[[#This Row],[IQ3_Average]])</f>
        <v>4.4306433346908967E-5</v>
      </c>
      <c r="AL34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0" s="84">
        <f>ROUND(DoNotChange[[#This Row],[MediumBurden
Threshold_Calc]],1)</f>
        <v>451.4</v>
      </c>
      <c r="AN340" s="88">
        <f>(DoNotChange[[#This Row],[3RI_Calculation
Medium]]/DoNotChange[[#This Row],[Y = 1/IQ1+1/IQ2+1/IQ3]])/12</f>
        <v>451.40171503773945</v>
      </c>
      <c r="AO340" s="88">
        <f>DoNotChange[[#This Row],[MediumBurden
Threshold_Calc]]*12</f>
        <v>5416.8205804528734</v>
      </c>
      <c r="AP340" s="137">
        <f>DoNotChange[[#This Row],[LowBurden
Annual]]/12</f>
        <v>282.12607189858716</v>
      </c>
      <c r="AQ340" s="88">
        <f>(DoNotChange[[#This Row],[3RI_Calculation
Low]]/DoNotChange[[#This Row],[Y = 1/IQ1+1/IQ2+1/IQ3]])</f>
        <v>3385.5128627830459</v>
      </c>
      <c r="AR340" s="95"/>
      <c r="AS340" s="93" t="str">
        <f>Table1422[[#This Row],[Community]]</f>
        <v xml:space="preserve">Valdez </v>
      </c>
      <c r="AT340" s="87">
        <f>Table1422[[#This Row],[IQ1_Average]]</f>
        <v>46312.6</v>
      </c>
      <c r="AU340" s="93" t="str">
        <f>DoNotChange[[#This Row],[Community]]</f>
        <v xml:space="preserve">Valdez </v>
      </c>
      <c r="AV340" s="96">
        <f>Table1422[[#This Row],[IQ2_Average]]</f>
        <v>72052.399999999994</v>
      </c>
      <c r="AW340" s="93" t="str">
        <f>DoNotChange[[#This Row],[Community]]</f>
        <v xml:space="preserve">Valdez </v>
      </c>
      <c r="AX340" s="97">
        <f>Table1422[[#This Row],[IQ3_Average]]</f>
        <v>113183</v>
      </c>
      <c r="AY340" s="93" t="str">
        <f>DoNotChange[[#This Row],[Community]]</f>
        <v xml:space="preserve">Valdez </v>
      </c>
      <c r="AZ340" s="89">
        <f>Table1422[[#This Row],[SNAP_Average 
(Percentage Points)]]/100</f>
        <v>6.1599999999999995E-2</v>
      </c>
      <c r="BA340" s="98" t="str">
        <f>DoNotChange[[#This Row],[Community]]</f>
        <v xml:space="preserve">Valdez </v>
      </c>
      <c r="BB340" s="89">
        <f>Table1422[[#This Row],[Poverty_Average
(Percentage Points)]]/100</f>
        <v>5.0999999999999997E-2</v>
      </c>
      <c r="BC340" s="98" t="str">
        <f>DoNotChange[[#This Row],[Community]]</f>
        <v xml:space="preserve">Valdez </v>
      </c>
      <c r="BD340" s="89">
        <f>Table1422[[#This Row],[Full Time Employment_Average
(Percentage Points)]]/100</f>
        <v>0.64119999999999999</v>
      </c>
    </row>
    <row r="341" spans="1:56" s="99" customFormat="1" x14ac:dyDescent="0.25">
      <c r="A341" s="93" t="str">
        <f>DoNotChange[[#This Row],[Community]]</f>
        <v xml:space="preserve">Venetie  </v>
      </c>
      <c r="B34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1" s="93" t="str">
        <f>DoNotChange[[#This Row],[Community]]</f>
        <v xml:space="preserve">Venetie  </v>
      </c>
      <c r="D341" s="109">
        <f>IFERROR(DoNotChange[[#This Row],[Medium Burden Threshold]],"Cannot Calculate")</f>
        <v>29.7</v>
      </c>
      <c r="E341" s="118" t="str">
        <f>DoNotChange[[#This Row],[Community]]</f>
        <v xml:space="preserve">Venetie  </v>
      </c>
      <c r="F341" s="109">
        <f>IFERROR(DoNotChange[[#This Row],[MediumBurden
Annual]], "Cannot Calculate")</f>
        <v>356.51925798028446</v>
      </c>
      <c r="G341" s="93" t="str">
        <f>DoNotChange[[#This Row],[Community]]</f>
        <v xml:space="preserve">Venetie  </v>
      </c>
      <c r="H341" s="140" t="str">
        <f>IFERROR(DoNotChange[[#This Row],[LowBurden
Threshold]],"Any fee will be at least a medium burden")</f>
        <v>Any fee will be at least a medium burden</v>
      </c>
      <c r="I341" s="118" t="str">
        <f>DoNotChange[[#This Row],[Community]]</f>
        <v xml:space="preserve">Venetie  </v>
      </c>
      <c r="J341" s="109" t="str">
        <f>IFERROR(DoNotChange[[#This Row],[LowBurden
Annual]], "Any fee will be at least a medium burden")</f>
        <v>Any fee will be at least a medium burden</v>
      </c>
      <c r="K341" s="93" t="str">
        <f>DoNotChange[[#This Row],[Community]]</f>
        <v xml:space="preserve">Venetie  </v>
      </c>
      <c r="L341" s="102">
        <f>Table1422[[#This Row],[Monthly Fees]]</f>
        <v>0</v>
      </c>
      <c r="M341" s="93" t="str">
        <f>DoNotChange[[#This Row],[Community]]</f>
        <v xml:space="preserve">Venetie  </v>
      </c>
      <c r="N341" s="102">
        <f>DoNotChange[[#This Row],[Monthly_Fees]]*12</f>
        <v>0</v>
      </c>
      <c r="O341" s="93" t="str">
        <f>DoNotChange[[#This Row],[Community]]</f>
        <v xml:space="preserve">Venetie  </v>
      </c>
      <c r="P341" s="94" t="str">
        <f>Table1422[[#This Row],[Notes]]</f>
        <v>The water and sewer charges are unknown</v>
      </c>
      <c r="Q341" s="95"/>
      <c r="R341" s="93" t="str">
        <f>DoNotChange[[#This Row],[Community]]</f>
        <v xml:space="preserve">Venetie  </v>
      </c>
      <c r="S341" s="85" t="str">
        <f>IF(DoNotChange[[#This Row],[Annual_Fees]]/DoNotChange[[#This Row],[IQ1_Average]]&gt;0, DoNotChange[[#This Row],[Annual_Fees]]/DoNotChange[[#This Row],[IQ1_Average]], "Do not know fees")</f>
        <v>Do not know fees</v>
      </c>
      <c r="T341" s="93" t="str">
        <f>DoNotChange[[#This Row],[Community]]</f>
        <v xml:space="preserve">Venetie  </v>
      </c>
      <c r="U341" s="85" t="str">
        <f>IF(DoNotChange[[#This Row],[Annual_Fees]]/DoNotChange[[#This Row],[IQ2_Average]]&gt;0, DoNotChange[[#This Row],[Annual_Fees]]/DoNotChange[[#This Row],[IQ2_Average]], "Do not know fees")</f>
        <v>Do not know fees</v>
      </c>
      <c r="V341" s="93" t="str">
        <f>DoNotChange[[#This Row],[Community]]</f>
        <v xml:space="preserve">Venetie  </v>
      </c>
      <c r="W341" s="85" t="str">
        <f>IF(DoNotChange[[#This Row],[Annual_Fees]]/DoNotChange[[#This Row],[IQ3_Average]]&gt;0,DoNotChange[[#This Row],[Annual_Fees]]/DoNotChange[[#This Row],[IQ3_Average]], "Do not know fees")</f>
        <v>Do not know fees</v>
      </c>
      <c r="X341" s="93" t="str">
        <f>DoNotChange[[#This Row],[Community]]</f>
        <v xml:space="preserve">Venetie  </v>
      </c>
      <c r="Y341" s="85" t="str">
        <f>IFERROR(AVERAGE(DoNotChange[[#This Row],[RI_IQ1]],DoNotChange[[#This Row],[RI_IQ2]],DoNotChange[[#This Row],[RI_IQ3]]),"ERROR")</f>
        <v>ERROR</v>
      </c>
      <c r="Z341" s="93" t="str">
        <f>DoNotChange[[#This Row],[Community]]</f>
        <v xml:space="preserve">Venetie  </v>
      </c>
      <c r="AA341" s="84">
        <f>IF(DoNotChange[[#This Row],[SNAP_PercentagePoints]]&gt;20%,1, IF(DoNotChange[[#This Row],[SNAP_PercentagePoints]]&lt;=10%, 3, 2))</f>
        <v>1</v>
      </c>
      <c r="AB341" s="93" t="str">
        <f>DoNotChange[[#This Row],[Community]]</f>
        <v xml:space="preserve">Venetie  </v>
      </c>
      <c r="AC341" s="84">
        <f>IF(DoNotChange[[#This Row],[Poverty_PercentagePoints]]&gt;20%,1, IF(DoNotChange[[#This Row],[Poverty_PercentagePoints]]&lt;=10%, 3, 2))</f>
        <v>1</v>
      </c>
      <c r="AD341" s="93" t="str">
        <f>DoNotChange[[#This Row],[Community]]</f>
        <v xml:space="preserve">Venetie  </v>
      </c>
      <c r="AE341" s="84">
        <f>IF(DoNotChange[[#This Row],[FTE_PercentagePoints]]&lt;=30%,1, IF(DoNotChange[[#This Row],[FTE_PercentagePoints]]&gt;50%, 3, 2))</f>
        <v>2</v>
      </c>
      <c r="AF341" s="93" t="str">
        <f>DoNotChange[[#This Row],[Community]]</f>
        <v xml:space="preserve">Venetie  </v>
      </c>
      <c r="AG341" s="86">
        <f>AVERAGE(DoNotChange[[#This Row],[SNAP_FCI]],DoNotChange[[#This Row],[Poverty_FCI]],DoNotChange[[#This Row],[FTE_FCI]])</f>
        <v>1.3333333333333333</v>
      </c>
      <c r="AH341" s="112"/>
      <c r="AI341" s="86">
        <f>IF(DoNotChange[[#This Row],[Village_FCI]]&gt;2.5, 0.24, IF(DoNotChange[[#This Row],[Village_FCI]]&lt;=1.5, 0.06, 0.15))</f>
        <v>0.06</v>
      </c>
      <c r="AJ341" s="86" t="str">
        <f>IF(DoNotChange[[#This Row],[Village_FCI]]&gt;2.5, 0.15, IF(DoNotChange[[#This Row],[Village_FCI]]&lt;=1.5, "FALSE", 0.06))</f>
        <v>FALSE</v>
      </c>
      <c r="AK341" s="115">
        <f>(1/DoNotChange[[#This Row],[IQ1_Average]]+1/DoNotChange[[#This Row],[IQ2_Average]]+1/DoNotChange[[#This Row],[IQ3_Average]])</f>
        <v>1.6829385413821881E-4</v>
      </c>
      <c r="AL34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1" s="84">
        <f>ROUND(DoNotChange[[#This Row],[MediumBurden
Threshold_Calc]],1)</f>
        <v>29.7</v>
      </c>
      <c r="AN341" s="88">
        <f>(DoNotChange[[#This Row],[3RI_Calculation
Medium]]/DoNotChange[[#This Row],[Y = 1/IQ1+1/IQ2+1/IQ3]])/12</f>
        <v>29.709938165023704</v>
      </c>
      <c r="AO341" s="88">
        <f>DoNotChange[[#This Row],[MediumBurden
Threshold_Calc]]*12</f>
        <v>356.51925798028446</v>
      </c>
      <c r="AP341" s="137" t="e">
        <f>DoNotChange[[#This Row],[LowBurden
Annual]]/12</f>
        <v>#VALUE!</v>
      </c>
      <c r="AQ341" s="88" t="e">
        <f>(DoNotChange[[#This Row],[3RI_Calculation
Low]]/DoNotChange[[#This Row],[Y = 1/IQ1+1/IQ2+1/IQ3]])</f>
        <v>#VALUE!</v>
      </c>
      <c r="AR341" s="95"/>
      <c r="AS341" s="93" t="str">
        <f>Table1422[[#This Row],[Community]]</f>
        <v xml:space="preserve">Venetie  </v>
      </c>
      <c r="AT341" s="87">
        <f>Table1422[[#This Row],[IQ1_Average]]</f>
        <v>7866.6</v>
      </c>
      <c r="AU341" s="93" t="str">
        <f>DoNotChange[[#This Row],[Community]]</f>
        <v xml:space="preserve">Venetie  </v>
      </c>
      <c r="AV341" s="96">
        <f>Table1422[[#This Row],[IQ2_Average]]</f>
        <v>42063.199999999997</v>
      </c>
      <c r="AW341" s="93" t="str">
        <f>DoNotChange[[#This Row],[Community]]</f>
        <v xml:space="preserve">Venetie  </v>
      </c>
      <c r="AX341" s="97">
        <f>Table1422[[#This Row],[IQ3_Average]]</f>
        <v>57470</v>
      </c>
      <c r="AY341" s="93" t="str">
        <f>DoNotChange[[#This Row],[Community]]</f>
        <v xml:space="preserve">Venetie  </v>
      </c>
      <c r="AZ341" s="89">
        <f>Table1422[[#This Row],[SNAP_Average 
(Percentage Points)]]/100</f>
        <v>0.52100000000000002</v>
      </c>
      <c r="BA341" s="98" t="str">
        <f>DoNotChange[[#This Row],[Community]]</f>
        <v xml:space="preserve">Venetie  </v>
      </c>
      <c r="BB341" s="89">
        <f>Table1422[[#This Row],[Poverty_Average
(Percentage Points)]]/100</f>
        <v>0.58599999999999997</v>
      </c>
      <c r="BC341" s="98" t="str">
        <f>DoNotChange[[#This Row],[Community]]</f>
        <v xml:space="preserve">Venetie  </v>
      </c>
      <c r="BD341" s="89">
        <f>Table1422[[#This Row],[Full Time Employment_Average
(Percentage Points)]]/100</f>
        <v>0.41299999999999998</v>
      </c>
    </row>
    <row r="342" spans="1:56" s="99" customFormat="1" x14ac:dyDescent="0.25">
      <c r="A342" s="93" t="str">
        <f>DoNotChange[[#This Row],[Community]]</f>
        <v xml:space="preserve">Wainwright </v>
      </c>
      <c r="B34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2" s="93" t="str">
        <f>DoNotChange[[#This Row],[Community]]</f>
        <v xml:space="preserve">Wainwright </v>
      </c>
      <c r="D342" s="109">
        <f>IFERROR(DoNotChange[[#This Row],[Medium Burden Threshold]],"Cannot Calculate")</f>
        <v>224</v>
      </c>
      <c r="E342" s="118" t="str">
        <f>DoNotChange[[#This Row],[Community]]</f>
        <v xml:space="preserve">Wainwright </v>
      </c>
      <c r="F342" s="109">
        <f>IFERROR(DoNotChange[[#This Row],[MediumBurden
Annual]], "Cannot Calculate")</f>
        <v>2687.6878998002021</v>
      </c>
      <c r="G342" s="93" t="str">
        <f>DoNotChange[[#This Row],[Community]]</f>
        <v xml:space="preserve">Wainwright </v>
      </c>
      <c r="H342" s="140">
        <f>IFERROR(DoNotChange[[#This Row],[LowBurden
Threshold]],"Any fee will be at least a medium burden")</f>
        <v>89.589596660006734</v>
      </c>
      <c r="I342" s="118" t="str">
        <f>DoNotChange[[#This Row],[Community]]</f>
        <v xml:space="preserve">Wainwright </v>
      </c>
      <c r="J342" s="109">
        <f>IFERROR(DoNotChange[[#This Row],[LowBurden
Annual]], "Any fee will be at least a medium burden")</f>
        <v>1075.0751599200808</v>
      </c>
      <c r="K342" s="93" t="str">
        <f>DoNotChange[[#This Row],[Community]]</f>
        <v xml:space="preserve">Wainwright </v>
      </c>
      <c r="L342" s="102">
        <f>Table1422[[#This Row],[Monthly Fees]]</f>
        <v>0</v>
      </c>
      <c r="M342" s="93" t="str">
        <f>DoNotChange[[#This Row],[Community]]</f>
        <v xml:space="preserve">Wainwright </v>
      </c>
      <c r="N342" s="102">
        <f>DoNotChange[[#This Row],[Monthly_Fees]]*12</f>
        <v>0</v>
      </c>
      <c r="O342" s="93" t="str">
        <f>DoNotChange[[#This Row],[Community]]</f>
        <v xml:space="preserve">Wainwright </v>
      </c>
      <c r="P342" s="94" t="str">
        <f>Table1422[[#This Row],[Notes]]</f>
        <v>The water and sewer charges are unknown</v>
      </c>
      <c r="Q342" s="95"/>
      <c r="R342" s="93" t="str">
        <f>DoNotChange[[#This Row],[Community]]</f>
        <v xml:space="preserve">Wainwright </v>
      </c>
      <c r="S342" s="85" t="str">
        <f>IF(DoNotChange[[#This Row],[Annual_Fees]]/DoNotChange[[#This Row],[IQ1_Average]]&gt;0, DoNotChange[[#This Row],[Annual_Fees]]/DoNotChange[[#This Row],[IQ1_Average]], "Do not know fees")</f>
        <v>Do not know fees</v>
      </c>
      <c r="T342" s="93" t="str">
        <f>DoNotChange[[#This Row],[Community]]</f>
        <v xml:space="preserve">Wainwright </v>
      </c>
      <c r="U342" s="85" t="str">
        <f>IF(DoNotChange[[#This Row],[Annual_Fees]]/DoNotChange[[#This Row],[IQ2_Average]]&gt;0, DoNotChange[[#This Row],[Annual_Fees]]/DoNotChange[[#This Row],[IQ2_Average]], "Do not know fees")</f>
        <v>Do not know fees</v>
      </c>
      <c r="V342" s="93" t="str">
        <f>DoNotChange[[#This Row],[Community]]</f>
        <v xml:space="preserve">Wainwright </v>
      </c>
      <c r="W342" s="85" t="str">
        <f>IF(DoNotChange[[#This Row],[Annual_Fees]]/DoNotChange[[#This Row],[IQ3_Average]]&gt;0,DoNotChange[[#This Row],[Annual_Fees]]/DoNotChange[[#This Row],[IQ3_Average]], "Do not know fees")</f>
        <v>Do not know fees</v>
      </c>
      <c r="X342" s="93" t="str">
        <f>DoNotChange[[#This Row],[Community]]</f>
        <v xml:space="preserve">Wainwright </v>
      </c>
      <c r="Y342" s="85" t="str">
        <f>IFERROR(AVERAGE(DoNotChange[[#This Row],[RI_IQ1]],DoNotChange[[#This Row],[RI_IQ2]],DoNotChange[[#This Row],[RI_IQ3]]),"ERROR")</f>
        <v>ERROR</v>
      </c>
      <c r="Z342" s="93" t="str">
        <f>DoNotChange[[#This Row],[Community]]</f>
        <v xml:space="preserve">Wainwright </v>
      </c>
      <c r="AA342" s="84">
        <f>IF(DoNotChange[[#This Row],[SNAP_PercentagePoints]]&gt;20%,1, IF(DoNotChange[[#This Row],[SNAP_PercentagePoints]]&lt;=10%, 3, 2))</f>
        <v>2</v>
      </c>
      <c r="AB342" s="93" t="str">
        <f>DoNotChange[[#This Row],[Community]]</f>
        <v xml:space="preserve">Wainwright </v>
      </c>
      <c r="AC342" s="84">
        <f>IF(DoNotChange[[#This Row],[Poverty_PercentagePoints]]&gt;20%,1, IF(DoNotChange[[#This Row],[Poverty_PercentagePoints]]&lt;=10%, 3, 2))</f>
        <v>1</v>
      </c>
      <c r="AD342" s="93" t="str">
        <f>DoNotChange[[#This Row],[Community]]</f>
        <v xml:space="preserve">Wainwright </v>
      </c>
      <c r="AE342" s="84">
        <f>IF(DoNotChange[[#This Row],[FTE_PercentagePoints]]&lt;=30%,1, IF(DoNotChange[[#This Row],[FTE_PercentagePoints]]&gt;50%, 3, 2))</f>
        <v>3</v>
      </c>
      <c r="AF342" s="93" t="str">
        <f>DoNotChange[[#This Row],[Community]]</f>
        <v xml:space="preserve">Wainwright </v>
      </c>
      <c r="AG342" s="86">
        <f>AVERAGE(DoNotChange[[#This Row],[SNAP_FCI]],DoNotChange[[#This Row],[Poverty_FCI]],DoNotChange[[#This Row],[FTE_FCI]])</f>
        <v>2</v>
      </c>
      <c r="AH342" s="112"/>
      <c r="AI342" s="86">
        <f>IF(DoNotChange[[#This Row],[Village_FCI]]&gt;2.5, 0.24, IF(DoNotChange[[#This Row],[Village_FCI]]&lt;=1.5, 0.06, 0.15))</f>
        <v>0.15</v>
      </c>
      <c r="AJ342" s="86">
        <f>IF(DoNotChange[[#This Row],[Village_FCI]]&gt;2.5, 0.15, IF(DoNotChange[[#This Row],[Village_FCI]]&lt;=1.5, "FALSE", 0.06))</f>
        <v>0.06</v>
      </c>
      <c r="AK342" s="115">
        <f>(1/DoNotChange[[#This Row],[IQ1_Average]]+1/DoNotChange[[#This Row],[IQ2_Average]]+1/DoNotChange[[#This Row],[IQ3_Average]])</f>
        <v>5.5810051461388329E-5</v>
      </c>
      <c r="AL34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2" s="84">
        <f>ROUND(DoNotChange[[#This Row],[MediumBurden
Threshold_Calc]],1)</f>
        <v>224</v>
      </c>
      <c r="AN342" s="88">
        <f>(DoNotChange[[#This Row],[3RI_Calculation
Medium]]/DoNotChange[[#This Row],[Y = 1/IQ1+1/IQ2+1/IQ3]])/12</f>
        <v>223.97399165001684</v>
      </c>
      <c r="AO342" s="88">
        <f>DoNotChange[[#This Row],[MediumBurden
Threshold_Calc]]*12</f>
        <v>2687.6878998002021</v>
      </c>
      <c r="AP342" s="137">
        <f>DoNotChange[[#This Row],[LowBurden
Annual]]/12</f>
        <v>89.589596660006734</v>
      </c>
      <c r="AQ342" s="88">
        <f>(DoNotChange[[#This Row],[3RI_Calculation
Low]]/DoNotChange[[#This Row],[Y = 1/IQ1+1/IQ2+1/IQ3]])</f>
        <v>1075.0751599200808</v>
      </c>
      <c r="AR342" s="95"/>
      <c r="AS342" s="93" t="str">
        <f>Table1422[[#This Row],[Community]]</f>
        <v xml:space="preserve">Wainwright </v>
      </c>
      <c r="AT342" s="87">
        <f>Table1422[[#This Row],[IQ1_Average]]</f>
        <v>33787.199999999997</v>
      </c>
      <c r="AU342" s="93" t="str">
        <f>DoNotChange[[#This Row],[Community]]</f>
        <v xml:space="preserve">Wainwright </v>
      </c>
      <c r="AV342" s="96">
        <f>Table1422[[#This Row],[IQ2_Average]]</f>
        <v>63033.2</v>
      </c>
      <c r="AW342" s="93" t="str">
        <f>DoNotChange[[#This Row],[Community]]</f>
        <v xml:space="preserve">Wainwright </v>
      </c>
      <c r="AX342" s="97">
        <f>Table1422[[#This Row],[IQ3_Average]]</f>
        <v>96633.4</v>
      </c>
      <c r="AY342" s="93" t="str">
        <f>DoNotChange[[#This Row],[Community]]</f>
        <v xml:space="preserve">Wainwright </v>
      </c>
      <c r="AZ342" s="89">
        <f>Table1422[[#This Row],[SNAP_Average 
(Percentage Points)]]/100</f>
        <v>0.1094</v>
      </c>
      <c r="BA342" s="98" t="str">
        <f>DoNotChange[[#This Row],[Community]]</f>
        <v xml:space="preserve">Wainwright </v>
      </c>
      <c r="BB342" s="89">
        <f>Table1422[[#This Row],[Poverty_Average
(Percentage Points)]]/100</f>
        <v>0.21080000000000002</v>
      </c>
      <c r="BC342" s="98" t="str">
        <f>DoNotChange[[#This Row],[Community]]</f>
        <v xml:space="preserve">Wainwright </v>
      </c>
      <c r="BD342" s="89">
        <f>Table1422[[#This Row],[Full Time Employment_Average
(Percentage Points)]]/100</f>
        <v>0.62139999999999984</v>
      </c>
    </row>
    <row r="343" spans="1:56" s="99" customFormat="1" x14ac:dyDescent="0.25">
      <c r="A343" s="93" t="str">
        <f>DoNotChange[[#This Row],[Community]]</f>
        <v xml:space="preserve">Wales </v>
      </c>
      <c r="B34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3" s="93" t="str">
        <f>DoNotChange[[#This Row],[Community]]</f>
        <v xml:space="preserve">Wales </v>
      </c>
      <c r="D343" s="109">
        <f>IFERROR(DoNotChange[[#This Row],[Medium Burden Threshold]],"Cannot Calculate")</f>
        <v>45.3</v>
      </c>
      <c r="E343" s="118" t="str">
        <f>DoNotChange[[#This Row],[Community]]</f>
        <v xml:space="preserve">Wales </v>
      </c>
      <c r="F343" s="109">
        <f>IFERROR(DoNotChange[[#This Row],[MediumBurden
Annual]], "Cannot Calculate")</f>
        <v>543.48117910681208</v>
      </c>
      <c r="G343" s="93" t="str">
        <f>DoNotChange[[#This Row],[Community]]</f>
        <v xml:space="preserve">Wales </v>
      </c>
      <c r="H343" s="140" t="str">
        <f>IFERROR(DoNotChange[[#This Row],[LowBurden
Threshold]],"Any fee will be at least a medium burden")</f>
        <v>Any fee will be at least a medium burden</v>
      </c>
      <c r="I343" s="118" t="str">
        <f>DoNotChange[[#This Row],[Community]]</f>
        <v xml:space="preserve">Wales </v>
      </c>
      <c r="J343" s="109" t="str">
        <f>IFERROR(DoNotChange[[#This Row],[LowBurden
Annual]], "Any fee will be at least a medium burden")</f>
        <v>Any fee will be at least a medium burden</v>
      </c>
      <c r="K343" s="93" t="str">
        <f>DoNotChange[[#This Row],[Community]]</f>
        <v xml:space="preserve">Wales </v>
      </c>
      <c r="L343" s="102">
        <f>Table1422[[#This Row],[Monthly Fees]]</f>
        <v>0</v>
      </c>
      <c r="M343" s="93" t="str">
        <f>DoNotChange[[#This Row],[Community]]</f>
        <v xml:space="preserve">Wales </v>
      </c>
      <c r="N343" s="102">
        <f>DoNotChange[[#This Row],[Monthly_Fees]]*12</f>
        <v>0</v>
      </c>
      <c r="O343" s="93" t="str">
        <f>DoNotChange[[#This Row],[Community]]</f>
        <v xml:space="preserve">Wales </v>
      </c>
      <c r="P343" s="94" t="str">
        <f>Table1422[[#This Row],[Notes]]</f>
        <v>The water and sewer charges are unknown</v>
      </c>
      <c r="Q343" s="95"/>
      <c r="R343" s="93" t="str">
        <f>DoNotChange[[#This Row],[Community]]</f>
        <v xml:space="preserve">Wales </v>
      </c>
      <c r="S343" s="85" t="str">
        <f>IF(DoNotChange[[#This Row],[Annual_Fees]]/DoNotChange[[#This Row],[IQ1_Average]]&gt;0, DoNotChange[[#This Row],[Annual_Fees]]/DoNotChange[[#This Row],[IQ1_Average]], "Do not know fees")</f>
        <v>Do not know fees</v>
      </c>
      <c r="T343" s="93" t="str">
        <f>DoNotChange[[#This Row],[Community]]</f>
        <v xml:space="preserve">Wales </v>
      </c>
      <c r="U343" s="85" t="str">
        <f>IF(DoNotChange[[#This Row],[Annual_Fees]]/DoNotChange[[#This Row],[IQ2_Average]]&gt;0, DoNotChange[[#This Row],[Annual_Fees]]/DoNotChange[[#This Row],[IQ2_Average]], "Do not know fees")</f>
        <v>Do not know fees</v>
      </c>
      <c r="V343" s="93" t="str">
        <f>DoNotChange[[#This Row],[Community]]</f>
        <v xml:space="preserve">Wales </v>
      </c>
      <c r="W343" s="85" t="str">
        <f>IF(DoNotChange[[#This Row],[Annual_Fees]]/DoNotChange[[#This Row],[IQ3_Average]]&gt;0,DoNotChange[[#This Row],[Annual_Fees]]/DoNotChange[[#This Row],[IQ3_Average]], "Do not know fees")</f>
        <v>Do not know fees</v>
      </c>
      <c r="X343" s="93" t="str">
        <f>DoNotChange[[#This Row],[Community]]</f>
        <v xml:space="preserve">Wales </v>
      </c>
      <c r="Y343" s="85" t="str">
        <f>IFERROR(AVERAGE(DoNotChange[[#This Row],[RI_IQ1]],DoNotChange[[#This Row],[RI_IQ2]],DoNotChange[[#This Row],[RI_IQ3]]),"ERROR")</f>
        <v>ERROR</v>
      </c>
      <c r="Z343" s="93" t="str">
        <f>DoNotChange[[#This Row],[Community]]</f>
        <v xml:space="preserve">Wales </v>
      </c>
      <c r="AA343" s="84">
        <f>IF(DoNotChange[[#This Row],[SNAP_PercentagePoints]]&gt;20%,1, IF(DoNotChange[[#This Row],[SNAP_PercentagePoints]]&lt;=10%, 3, 2))</f>
        <v>1</v>
      </c>
      <c r="AB343" s="93" t="str">
        <f>DoNotChange[[#This Row],[Community]]</f>
        <v xml:space="preserve">Wales </v>
      </c>
      <c r="AC343" s="84">
        <f>IF(DoNotChange[[#This Row],[Poverty_PercentagePoints]]&gt;20%,1, IF(DoNotChange[[#This Row],[Poverty_PercentagePoints]]&lt;=10%, 3, 2))</f>
        <v>1</v>
      </c>
      <c r="AD343" s="93" t="str">
        <f>DoNotChange[[#This Row],[Community]]</f>
        <v xml:space="preserve">Wales </v>
      </c>
      <c r="AE343" s="84">
        <f>IF(DoNotChange[[#This Row],[FTE_PercentagePoints]]&lt;=30%,1, IF(DoNotChange[[#This Row],[FTE_PercentagePoints]]&gt;50%, 3, 2))</f>
        <v>1</v>
      </c>
      <c r="AF343" s="93" t="str">
        <f>DoNotChange[[#This Row],[Community]]</f>
        <v xml:space="preserve">Wales </v>
      </c>
      <c r="AG343" s="86">
        <f>AVERAGE(DoNotChange[[#This Row],[SNAP_FCI]],DoNotChange[[#This Row],[Poverty_FCI]],DoNotChange[[#This Row],[FTE_FCI]])</f>
        <v>1</v>
      </c>
      <c r="AH343" s="112"/>
      <c r="AI343" s="86">
        <f>IF(DoNotChange[[#This Row],[Village_FCI]]&gt;2.5, 0.24, IF(DoNotChange[[#This Row],[Village_FCI]]&lt;=1.5, 0.06, 0.15))</f>
        <v>0.06</v>
      </c>
      <c r="AJ343" s="86" t="str">
        <f>IF(DoNotChange[[#This Row],[Village_FCI]]&gt;2.5, 0.15, IF(DoNotChange[[#This Row],[Village_FCI]]&lt;=1.5, "FALSE", 0.06))</f>
        <v>FALSE</v>
      </c>
      <c r="AK343" s="115">
        <f>(1/DoNotChange[[#This Row],[IQ1_Average]]+1/DoNotChange[[#This Row],[IQ2_Average]]+1/DoNotChange[[#This Row],[IQ3_Average]])</f>
        <v>1.1039940720414167E-4</v>
      </c>
      <c r="AL34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3" s="84">
        <f>ROUND(DoNotChange[[#This Row],[MediumBurden
Threshold_Calc]],1)</f>
        <v>45.3</v>
      </c>
      <c r="AN343" s="88">
        <f>(DoNotChange[[#This Row],[3RI_Calculation
Medium]]/DoNotChange[[#This Row],[Y = 1/IQ1+1/IQ2+1/IQ3]])/12</f>
        <v>45.290098258901004</v>
      </c>
      <c r="AO343" s="88">
        <f>DoNotChange[[#This Row],[MediumBurden
Threshold_Calc]]*12</f>
        <v>543.48117910681208</v>
      </c>
      <c r="AP343" s="137" t="e">
        <f>DoNotChange[[#This Row],[LowBurden
Annual]]/12</f>
        <v>#VALUE!</v>
      </c>
      <c r="AQ343" s="88" t="e">
        <f>(DoNotChange[[#This Row],[3RI_Calculation
Low]]/DoNotChange[[#This Row],[Y = 1/IQ1+1/IQ2+1/IQ3]])</f>
        <v>#VALUE!</v>
      </c>
      <c r="AR343" s="95"/>
      <c r="AS343" s="93" t="str">
        <f>Table1422[[#This Row],[Community]]</f>
        <v xml:space="preserve">Wales </v>
      </c>
      <c r="AT343" s="87">
        <f>Table1422[[#This Row],[IQ1_Average]]</f>
        <v>18624</v>
      </c>
      <c r="AU343" s="93" t="str">
        <f>DoNotChange[[#This Row],[Community]]</f>
        <v xml:space="preserve">Wales </v>
      </c>
      <c r="AV343" s="96">
        <f>Table1422[[#This Row],[IQ2_Average]]</f>
        <v>29944.400000000001</v>
      </c>
      <c r="AW343" s="93" t="str">
        <f>DoNotChange[[#This Row],[Community]]</f>
        <v xml:space="preserve">Wales </v>
      </c>
      <c r="AX343" s="97">
        <f>Table1422[[#This Row],[IQ3_Average]]</f>
        <v>42900</v>
      </c>
      <c r="AY343" s="93" t="str">
        <f>DoNotChange[[#This Row],[Community]]</f>
        <v xml:space="preserve">Wales </v>
      </c>
      <c r="AZ343" s="89">
        <f>Table1422[[#This Row],[SNAP_Average 
(Percentage Points)]]/100</f>
        <v>0.37520000000000003</v>
      </c>
      <c r="BA343" s="98" t="str">
        <f>DoNotChange[[#This Row],[Community]]</f>
        <v xml:space="preserve">Wales </v>
      </c>
      <c r="BB343" s="89">
        <f>Table1422[[#This Row],[Poverty_Average
(Percentage Points)]]/100</f>
        <v>0.40060000000000001</v>
      </c>
      <c r="BC343" s="98" t="str">
        <f>DoNotChange[[#This Row],[Community]]</f>
        <v xml:space="preserve">Wales </v>
      </c>
      <c r="BD343" s="89">
        <f>Table1422[[#This Row],[Full Time Employment_Average
(Percentage Points)]]/100</f>
        <v>0.27339999999999998</v>
      </c>
    </row>
    <row r="344" spans="1:56" s="99" customFormat="1" x14ac:dyDescent="0.25">
      <c r="A344" s="93" t="str">
        <f>DoNotChange[[#This Row],[Community]]</f>
        <v xml:space="preserve">Wasilla </v>
      </c>
      <c r="B34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4" s="93" t="str">
        <f>DoNotChange[[#This Row],[Community]]</f>
        <v xml:space="preserve">Wasilla </v>
      </c>
      <c r="D344" s="109">
        <f>IFERROR(DoNotChange[[#This Row],[Medium Burden Threshold]],"Cannot Calculate")</f>
        <v>154.6</v>
      </c>
      <c r="E344" s="118" t="str">
        <f>DoNotChange[[#This Row],[Community]]</f>
        <v xml:space="preserve">Wasilla </v>
      </c>
      <c r="F344" s="109">
        <f>IFERROR(DoNotChange[[#This Row],[MediumBurden
Annual]], "Cannot Calculate")</f>
        <v>1855.358433981723</v>
      </c>
      <c r="G344" s="93" t="str">
        <f>DoNotChange[[#This Row],[Community]]</f>
        <v xml:space="preserve">Wasilla </v>
      </c>
      <c r="H344" s="140">
        <f>IFERROR(DoNotChange[[#This Row],[LowBurden
Threshold]],"Any fee will be at least a medium burden")</f>
        <v>61.845281132724097</v>
      </c>
      <c r="I344" s="118" t="str">
        <f>DoNotChange[[#This Row],[Community]]</f>
        <v xml:space="preserve">Wasilla </v>
      </c>
      <c r="J344" s="109">
        <f>IFERROR(DoNotChange[[#This Row],[LowBurden
Annual]], "Any fee will be at least a medium burden")</f>
        <v>742.14337359268916</v>
      </c>
      <c r="K344" s="93" t="str">
        <f>DoNotChange[[#This Row],[Community]]</f>
        <v xml:space="preserve">Wasilla </v>
      </c>
      <c r="L344" s="102">
        <f>Table1422[[#This Row],[Monthly Fees]]</f>
        <v>0</v>
      </c>
      <c r="M344" s="93" t="str">
        <f>DoNotChange[[#This Row],[Community]]</f>
        <v xml:space="preserve">Wasilla </v>
      </c>
      <c r="N344" s="102">
        <f>DoNotChange[[#This Row],[Monthly_Fees]]*12</f>
        <v>0</v>
      </c>
      <c r="O344" s="93" t="str">
        <f>DoNotChange[[#This Row],[Community]]</f>
        <v xml:space="preserve">Wasilla </v>
      </c>
      <c r="P344" s="94" t="str">
        <f>Table1422[[#This Row],[Notes]]</f>
        <v>The water and sewer charges are unknown</v>
      </c>
      <c r="Q344" s="95"/>
      <c r="R344" s="93" t="str">
        <f>DoNotChange[[#This Row],[Community]]</f>
        <v xml:space="preserve">Wasilla </v>
      </c>
      <c r="S344" s="85" t="str">
        <f>IF(DoNotChange[[#This Row],[Annual_Fees]]/DoNotChange[[#This Row],[IQ1_Average]]&gt;0, DoNotChange[[#This Row],[Annual_Fees]]/DoNotChange[[#This Row],[IQ1_Average]], "Do not know fees")</f>
        <v>Do not know fees</v>
      </c>
      <c r="T344" s="93" t="str">
        <f>DoNotChange[[#This Row],[Community]]</f>
        <v xml:space="preserve">Wasilla </v>
      </c>
      <c r="U344" s="85" t="str">
        <f>IF(DoNotChange[[#This Row],[Annual_Fees]]/DoNotChange[[#This Row],[IQ2_Average]]&gt;0, DoNotChange[[#This Row],[Annual_Fees]]/DoNotChange[[#This Row],[IQ2_Average]], "Do not know fees")</f>
        <v>Do not know fees</v>
      </c>
      <c r="V344" s="93" t="str">
        <f>DoNotChange[[#This Row],[Community]]</f>
        <v xml:space="preserve">Wasilla </v>
      </c>
      <c r="W344" s="85" t="str">
        <f>IF(DoNotChange[[#This Row],[Annual_Fees]]/DoNotChange[[#This Row],[IQ3_Average]]&gt;0,DoNotChange[[#This Row],[Annual_Fees]]/DoNotChange[[#This Row],[IQ3_Average]], "Do not know fees")</f>
        <v>Do not know fees</v>
      </c>
      <c r="X344" s="93" t="str">
        <f>DoNotChange[[#This Row],[Community]]</f>
        <v xml:space="preserve">Wasilla </v>
      </c>
      <c r="Y344" s="85" t="str">
        <f>IFERROR(AVERAGE(DoNotChange[[#This Row],[RI_IQ1]],DoNotChange[[#This Row],[RI_IQ2]],DoNotChange[[#This Row],[RI_IQ3]]),"ERROR")</f>
        <v>ERROR</v>
      </c>
      <c r="Z344" s="93" t="str">
        <f>DoNotChange[[#This Row],[Community]]</f>
        <v xml:space="preserve">Wasilla </v>
      </c>
      <c r="AA344" s="84">
        <f>IF(DoNotChange[[#This Row],[SNAP_PercentagePoints]]&gt;20%,1, IF(DoNotChange[[#This Row],[SNAP_PercentagePoints]]&lt;=10%, 3, 2))</f>
        <v>1</v>
      </c>
      <c r="AB344" s="93" t="str">
        <f>DoNotChange[[#This Row],[Community]]</f>
        <v xml:space="preserve">Wasilla </v>
      </c>
      <c r="AC344" s="84">
        <f>IF(DoNotChange[[#This Row],[Poverty_PercentagePoints]]&gt;20%,1, IF(DoNotChange[[#This Row],[Poverty_PercentagePoints]]&lt;=10%, 3, 2))</f>
        <v>1</v>
      </c>
      <c r="AD344" s="93" t="str">
        <f>DoNotChange[[#This Row],[Community]]</f>
        <v xml:space="preserve">Wasilla </v>
      </c>
      <c r="AE344" s="84">
        <f>IF(DoNotChange[[#This Row],[FTE_PercentagePoints]]&lt;=30%,1, IF(DoNotChange[[#This Row],[FTE_PercentagePoints]]&gt;50%, 3, 2))</f>
        <v>3</v>
      </c>
      <c r="AF344" s="93" t="str">
        <f>DoNotChange[[#This Row],[Community]]</f>
        <v xml:space="preserve">Wasilla </v>
      </c>
      <c r="AG344" s="86">
        <f>AVERAGE(DoNotChange[[#This Row],[SNAP_FCI]],DoNotChange[[#This Row],[Poverty_FCI]],DoNotChange[[#This Row],[FTE_FCI]])</f>
        <v>1.6666666666666667</v>
      </c>
      <c r="AH344" s="112"/>
      <c r="AI344" s="86">
        <f>IF(DoNotChange[[#This Row],[Village_FCI]]&gt;2.5, 0.24, IF(DoNotChange[[#This Row],[Village_FCI]]&lt;=1.5, 0.06, 0.15))</f>
        <v>0.15</v>
      </c>
      <c r="AJ344" s="86">
        <f>IF(DoNotChange[[#This Row],[Village_FCI]]&gt;2.5, 0.15, IF(DoNotChange[[#This Row],[Village_FCI]]&lt;=1.5, "FALSE", 0.06))</f>
        <v>0.06</v>
      </c>
      <c r="AK344" s="115">
        <f>(1/DoNotChange[[#This Row],[IQ1_Average]]+1/DoNotChange[[#This Row],[IQ2_Average]]+1/DoNotChange[[#This Row],[IQ3_Average]])</f>
        <v>8.0846911978129209E-5</v>
      </c>
      <c r="AL34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4" s="84">
        <f>ROUND(DoNotChange[[#This Row],[MediumBurden
Threshold_Calc]],1)</f>
        <v>154.6</v>
      </c>
      <c r="AN344" s="88">
        <f>(DoNotChange[[#This Row],[3RI_Calculation
Medium]]/DoNotChange[[#This Row],[Y = 1/IQ1+1/IQ2+1/IQ3]])/12</f>
        <v>154.61320283181024</v>
      </c>
      <c r="AO344" s="88">
        <f>DoNotChange[[#This Row],[MediumBurden
Threshold_Calc]]*12</f>
        <v>1855.358433981723</v>
      </c>
      <c r="AP344" s="137">
        <f>DoNotChange[[#This Row],[LowBurden
Annual]]/12</f>
        <v>61.845281132724097</v>
      </c>
      <c r="AQ344" s="88">
        <f>(DoNotChange[[#This Row],[3RI_Calculation
Low]]/DoNotChange[[#This Row],[Y = 1/IQ1+1/IQ2+1/IQ3]])</f>
        <v>742.14337359268916</v>
      </c>
      <c r="AR344" s="95"/>
      <c r="AS344" s="93" t="str">
        <f>Table1422[[#This Row],[Community]]</f>
        <v xml:space="preserve">Wasilla </v>
      </c>
      <c r="AT344" s="87">
        <f>Table1422[[#This Row],[IQ1_Average]]</f>
        <v>20289.599999999999</v>
      </c>
      <c r="AU344" s="93" t="str">
        <f>DoNotChange[[#This Row],[Community]]</f>
        <v xml:space="preserve">Wasilla </v>
      </c>
      <c r="AV344" s="96">
        <f>Table1422[[#This Row],[IQ2_Average]]</f>
        <v>50875.6</v>
      </c>
      <c r="AW344" s="93" t="str">
        <f>DoNotChange[[#This Row],[Community]]</f>
        <v xml:space="preserve">Wasilla </v>
      </c>
      <c r="AX344" s="97">
        <f>Table1422[[#This Row],[IQ3_Average]]</f>
        <v>83999.8</v>
      </c>
      <c r="AY344" s="93" t="str">
        <f>DoNotChange[[#This Row],[Community]]</f>
        <v xml:space="preserve">Wasilla </v>
      </c>
      <c r="AZ344" s="89">
        <f>Table1422[[#This Row],[SNAP_Average 
(Percentage Points)]]/100</f>
        <v>0.20279999999999998</v>
      </c>
      <c r="BA344" s="98" t="str">
        <f>DoNotChange[[#This Row],[Community]]</f>
        <v xml:space="preserve">Wasilla </v>
      </c>
      <c r="BB344" s="89">
        <f>Table1422[[#This Row],[Poverty_Average
(Percentage Points)]]/100</f>
        <v>0.2878</v>
      </c>
      <c r="BC344" s="98" t="str">
        <f>DoNotChange[[#This Row],[Community]]</f>
        <v xml:space="preserve">Wasilla </v>
      </c>
      <c r="BD344" s="89">
        <f>Table1422[[#This Row],[Full Time Employment_Average
(Percentage Points)]]/100</f>
        <v>0.58679999999999988</v>
      </c>
    </row>
    <row r="345" spans="1:56" s="99" customFormat="1" x14ac:dyDescent="0.25">
      <c r="A345" s="93" t="str">
        <f>DoNotChange[[#This Row],[Community]]</f>
        <v xml:space="preserve">Whale Pass </v>
      </c>
      <c r="B34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5" s="93" t="str">
        <f>DoNotChange[[#This Row],[Community]]</f>
        <v xml:space="preserve">Whale Pass </v>
      </c>
      <c r="D345" s="109">
        <f>IFERROR(DoNotChange[[#This Row],[Medium Burden Threshold]],"Cannot Calculate")</f>
        <v>266.5</v>
      </c>
      <c r="E345" s="118" t="str">
        <f>DoNotChange[[#This Row],[Community]]</f>
        <v xml:space="preserve">Whale Pass </v>
      </c>
      <c r="F345" s="109">
        <f>IFERROR(DoNotChange[[#This Row],[MediumBurden
Annual]], "Cannot Calculate")</f>
        <v>3197.5652532128915</v>
      </c>
      <c r="G345" s="93" t="str">
        <f>DoNotChange[[#This Row],[Community]]</f>
        <v xml:space="preserve">Whale Pass </v>
      </c>
      <c r="H345" s="140">
        <f>IFERROR(DoNotChange[[#This Row],[LowBurden
Threshold]],"Any fee will be at least a medium burden")</f>
        <v>166.53985693817145</v>
      </c>
      <c r="I345" s="118" t="str">
        <f>DoNotChange[[#This Row],[Community]]</f>
        <v xml:space="preserve">Whale Pass </v>
      </c>
      <c r="J345" s="109">
        <f>IFERROR(DoNotChange[[#This Row],[LowBurden
Annual]], "Any fee will be at least a medium burden")</f>
        <v>1998.4782832580574</v>
      </c>
      <c r="K345" s="93" t="str">
        <f>DoNotChange[[#This Row],[Community]]</f>
        <v xml:space="preserve">Whale Pass </v>
      </c>
      <c r="L345" s="102">
        <f>Table1422[[#This Row],[Monthly Fees]]</f>
        <v>0</v>
      </c>
      <c r="M345" s="93" t="str">
        <f>DoNotChange[[#This Row],[Community]]</f>
        <v xml:space="preserve">Whale Pass </v>
      </c>
      <c r="N345" s="102">
        <f>DoNotChange[[#This Row],[Monthly_Fees]]*12</f>
        <v>0</v>
      </c>
      <c r="O345" s="93" t="str">
        <f>DoNotChange[[#This Row],[Community]]</f>
        <v xml:space="preserve">Whale Pass </v>
      </c>
      <c r="P345" s="94" t="str">
        <f>Table1422[[#This Row],[Notes]]</f>
        <v>The water and sewer charges are unknown</v>
      </c>
      <c r="Q345" s="95"/>
      <c r="R345" s="93" t="str">
        <f>DoNotChange[[#This Row],[Community]]</f>
        <v xml:space="preserve">Whale Pass </v>
      </c>
      <c r="S345" s="85" t="str">
        <f>IF(DoNotChange[[#This Row],[Annual_Fees]]/DoNotChange[[#This Row],[IQ1_Average]]&gt;0, DoNotChange[[#This Row],[Annual_Fees]]/DoNotChange[[#This Row],[IQ1_Average]], "Do not know fees")</f>
        <v>Do not know fees</v>
      </c>
      <c r="T345" s="93" t="str">
        <f>DoNotChange[[#This Row],[Community]]</f>
        <v xml:space="preserve">Whale Pass </v>
      </c>
      <c r="U345" s="85" t="str">
        <f>IF(DoNotChange[[#This Row],[Annual_Fees]]/DoNotChange[[#This Row],[IQ2_Average]]&gt;0, DoNotChange[[#This Row],[Annual_Fees]]/DoNotChange[[#This Row],[IQ2_Average]], "Do not know fees")</f>
        <v>Do not know fees</v>
      </c>
      <c r="V345" s="93" t="str">
        <f>DoNotChange[[#This Row],[Community]]</f>
        <v xml:space="preserve">Whale Pass </v>
      </c>
      <c r="W345" s="85" t="str">
        <f>IF(DoNotChange[[#This Row],[Annual_Fees]]/DoNotChange[[#This Row],[IQ3_Average]]&gt;0,DoNotChange[[#This Row],[Annual_Fees]]/DoNotChange[[#This Row],[IQ3_Average]], "Do not know fees")</f>
        <v>Do not know fees</v>
      </c>
      <c r="X345" s="93" t="str">
        <f>DoNotChange[[#This Row],[Community]]</f>
        <v xml:space="preserve">Whale Pass </v>
      </c>
      <c r="Y345" s="85" t="str">
        <f>IFERROR(AVERAGE(DoNotChange[[#This Row],[RI_IQ1]],DoNotChange[[#This Row],[RI_IQ2]],DoNotChange[[#This Row],[RI_IQ3]]),"ERROR")</f>
        <v>ERROR</v>
      </c>
      <c r="Z345" s="93" t="str">
        <f>DoNotChange[[#This Row],[Community]]</f>
        <v xml:space="preserve">Whale Pass </v>
      </c>
      <c r="AA345" s="84">
        <f>IF(DoNotChange[[#This Row],[SNAP_PercentagePoints]]&gt;20%,1, IF(DoNotChange[[#This Row],[SNAP_PercentagePoints]]&lt;=10%, 3, 2))</f>
        <v>3</v>
      </c>
      <c r="AB345" s="93" t="str">
        <f>DoNotChange[[#This Row],[Community]]</f>
        <v xml:space="preserve">Whale Pass </v>
      </c>
      <c r="AC345" s="84">
        <f>IF(DoNotChange[[#This Row],[Poverty_PercentagePoints]]&gt;20%,1, IF(DoNotChange[[#This Row],[Poverty_PercentagePoints]]&lt;=10%, 3, 2))</f>
        <v>3</v>
      </c>
      <c r="AD345" s="93" t="str">
        <f>DoNotChange[[#This Row],[Community]]</f>
        <v xml:space="preserve">Whale Pass </v>
      </c>
      <c r="AE345" s="84">
        <f>IF(DoNotChange[[#This Row],[FTE_PercentagePoints]]&lt;=30%,1, IF(DoNotChange[[#This Row],[FTE_PercentagePoints]]&gt;50%, 3, 2))</f>
        <v>3</v>
      </c>
      <c r="AF345" s="93" t="str">
        <f>DoNotChange[[#This Row],[Community]]</f>
        <v xml:space="preserve">Whale Pass </v>
      </c>
      <c r="AG345" s="86">
        <f>AVERAGE(DoNotChange[[#This Row],[SNAP_FCI]],DoNotChange[[#This Row],[Poverty_FCI]],DoNotChange[[#This Row],[FTE_FCI]])</f>
        <v>3</v>
      </c>
      <c r="AH345" s="112"/>
      <c r="AI345" s="86">
        <f>IF(DoNotChange[[#This Row],[Village_FCI]]&gt;2.5, 0.24, IF(DoNotChange[[#This Row],[Village_FCI]]&lt;=1.5, 0.06, 0.15))</f>
        <v>0.24</v>
      </c>
      <c r="AJ345" s="86">
        <f>IF(DoNotChange[[#This Row],[Village_FCI]]&gt;2.5, 0.15, IF(DoNotChange[[#This Row],[Village_FCI]]&lt;=1.5, "FALSE", 0.06))</f>
        <v>0.15</v>
      </c>
      <c r="AK345" s="115">
        <f>(1/DoNotChange[[#This Row],[IQ1_Average]]+1/DoNotChange[[#This Row],[IQ2_Average]]+1/DoNotChange[[#This Row],[IQ3_Average]])</f>
        <v>7.5057107828792427E-5</v>
      </c>
      <c r="AL34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5" s="84">
        <f>ROUND(DoNotChange[[#This Row],[MediumBurden
Threshold_Calc]],1)</f>
        <v>266.5</v>
      </c>
      <c r="AN345" s="88">
        <f>(DoNotChange[[#This Row],[3RI_Calculation
Medium]]/DoNotChange[[#This Row],[Y = 1/IQ1+1/IQ2+1/IQ3]])/12</f>
        <v>266.46377110107431</v>
      </c>
      <c r="AO345" s="88">
        <f>DoNotChange[[#This Row],[MediumBurden
Threshold_Calc]]*12</f>
        <v>3197.5652532128915</v>
      </c>
      <c r="AP345" s="137">
        <f>DoNotChange[[#This Row],[LowBurden
Annual]]/12</f>
        <v>166.53985693817145</v>
      </c>
      <c r="AQ345" s="88">
        <f>(DoNotChange[[#This Row],[3RI_Calculation
Low]]/DoNotChange[[#This Row],[Y = 1/IQ1+1/IQ2+1/IQ3]])</f>
        <v>1998.4782832580574</v>
      </c>
      <c r="AR345" s="95"/>
      <c r="AS345" s="93" t="str">
        <f>Table1422[[#This Row],[Community]]</f>
        <v xml:space="preserve">Whale Pass </v>
      </c>
      <c r="AT345" s="87">
        <f>Table1422[[#This Row],[IQ1_Average]]</f>
        <v>30995.200000000001</v>
      </c>
      <c r="AU345" s="93" t="str">
        <f>DoNotChange[[#This Row],[Community]]</f>
        <v xml:space="preserve">Whale Pass </v>
      </c>
      <c r="AV345" s="96">
        <f>Table1422[[#This Row],[IQ2_Average]]</f>
        <v>43959.4</v>
      </c>
      <c r="AW345" s="93" t="str">
        <f>DoNotChange[[#This Row],[Community]]</f>
        <v xml:space="preserve">Whale Pass </v>
      </c>
      <c r="AX345" s="97">
        <f>Table1422[[#This Row],[IQ3_Average]]</f>
        <v>49885.8</v>
      </c>
      <c r="AY345" s="93" t="str">
        <f>DoNotChange[[#This Row],[Community]]</f>
        <v xml:space="preserve">Whale Pass </v>
      </c>
      <c r="AZ345" s="89">
        <f>Table1422[[#This Row],[SNAP_Average 
(Percentage Points)]]/100</f>
        <v>0</v>
      </c>
      <c r="BA345" s="98" t="str">
        <f>DoNotChange[[#This Row],[Community]]</f>
        <v xml:space="preserve">Whale Pass </v>
      </c>
      <c r="BB345" s="89">
        <f>Table1422[[#This Row],[Poverty_Average
(Percentage Points)]]/100</f>
        <v>7.8000000000000014E-2</v>
      </c>
      <c r="BC345" s="98" t="str">
        <f>DoNotChange[[#This Row],[Community]]</f>
        <v xml:space="preserve">Whale Pass </v>
      </c>
      <c r="BD345" s="89">
        <f>Table1422[[#This Row],[Full Time Employment_Average
(Percentage Points)]]/100</f>
        <v>0.57339999999999991</v>
      </c>
    </row>
    <row r="346" spans="1:56" s="99" customFormat="1" x14ac:dyDescent="0.25">
      <c r="A346" s="93" t="str">
        <f>DoNotChange[[#This Row],[Community]]</f>
        <v xml:space="preserve">White Mountain </v>
      </c>
      <c r="B346"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High Burden</v>
      </c>
      <c r="C346" s="93" t="str">
        <f>DoNotChange[[#This Row],[Community]]</f>
        <v xml:space="preserve">White Mountain </v>
      </c>
      <c r="D346" s="109">
        <f>IFERROR(DoNotChange[[#This Row],[Medium Burden Threshold]],"Cannot Calculate")</f>
        <v>48.8</v>
      </c>
      <c r="E346" s="118" t="str">
        <f>DoNotChange[[#This Row],[Community]]</f>
        <v xml:space="preserve">White Mountain </v>
      </c>
      <c r="F346" s="109">
        <f>IFERROR(DoNotChange[[#This Row],[MediumBurden
Annual]], "Cannot Calculate")</f>
        <v>586.07540083769265</v>
      </c>
      <c r="G346" s="93" t="str">
        <f>DoNotChange[[#This Row],[Community]]</f>
        <v xml:space="preserve">White Mountain </v>
      </c>
      <c r="H346" s="140" t="str">
        <f>IFERROR(DoNotChange[[#This Row],[LowBurden
Threshold]],"Any fee will be at least a medium burden")</f>
        <v>Any fee will be at least a medium burden</v>
      </c>
      <c r="I346" s="118" t="str">
        <f>DoNotChange[[#This Row],[Community]]</f>
        <v xml:space="preserve">White Mountain </v>
      </c>
      <c r="J346" s="109" t="str">
        <f>IFERROR(DoNotChange[[#This Row],[LowBurden
Annual]], "Any fee will be at least a medium burden")</f>
        <v>Any fee will be at least a medium burden</v>
      </c>
      <c r="K346" s="93" t="str">
        <f>DoNotChange[[#This Row],[Community]]</f>
        <v xml:space="preserve">White Mountain </v>
      </c>
      <c r="L346" s="102">
        <f>Table1422[[#This Row],[Monthly Fees]]</f>
        <v>105</v>
      </c>
      <c r="M346" s="93" t="str">
        <f>DoNotChange[[#This Row],[Community]]</f>
        <v xml:space="preserve">White Mountain </v>
      </c>
      <c r="N346" s="102">
        <f>DoNotChange[[#This Row],[Monthly_Fees]]*12</f>
        <v>1260</v>
      </c>
      <c r="O346" s="93" t="str">
        <f>DoNotChange[[#This Row],[Community]]</f>
        <v xml:space="preserve">White Mountain </v>
      </c>
      <c r="P346" s="94" t="str">
        <f>Table1422[[#This Row],[Notes]]</f>
        <v xml:space="preserve">This is the reported user fee for this community for combined water and sewer.   </v>
      </c>
      <c r="Q346" s="95"/>
      <c r="R346" s="93" t="str">
        <f>DoNotChange[[#This Row],[Community]]</f>
        <v xml:space="preserve">White Mountain </v>
      </c>
      <c r="S346" s="85">
        <f>IF(DoNotChange[[#This Row],[Annual_Fees]]/DoNotChange[[#This Row],[IQ1_Average]]&gt;0, DoNotChange[[#This Row],[Annual_Fees]]/DoNotChange[[#This Row],[IQ1_Average]], "Do not know fees")</f>
        <v>6.9103952087926551E-2</v>
      </c>
      <c r="T346" s="93" t="str">
        <f>DoNotChange[[#This Row],[Community]]</f>
        <v xml:space="preserve">White Mountain </v>
      </c>
      <c r="U346" s="85">
        <f>IF(DoNotChange[[#This Row],[Annual_Fees]]/DoNotChange[[#This Row],[IQ2_Average]]&gt;0, DoNotChange[[#This Row],[Annual_Fees]]/DoNotChange[[#This Row],[IQ2_Average]], "Do not know fees")</f>
        <v>4.0005334044539272E-2</v>
      </c>
      <c r="V346" s="93" t="str">
        <f>DoNotChange[[#This Row],[Community]]</f>
        <v xml:space="preserve">White Mountain </v>
      </c>
      <c r="W346" s="85">
        <f>IF(DoNotChange[[#This Row],[Annual_Fees]]/DoNotChange[[#This Row],[IQ3_Average]]&gt;0,DoNotChange[[#This Row],[Annual_Fees]]/DoNotChange[[#This Row],[IQ3_Average]], "Do not know fees")</f>
        <v>1.9884355115644885E-2</v>
      </c>
      <c r="X346" s="93" t="str">
        <f>DoNotChange[[#This Row],[Community]]</f>
        <v xml:space="preserve">White Mountain </v>
      </c>
      <c r="Y346" s="85">
        <f>IFERROR(AVERAGE(DoNotChange[[#This Row],[RI_IQ1]],DoNotChange[[#This Row],[RI_IQ2]],DoNotChange[[#This Row],[RI_IQ3]]),"ERROR")</f>
        <v>4.2997880416036895E-2</v>
      </c>
      <c r="Z346" s="93" t="str">
        <f>DoNotChange[[#This Row],[Community]]</f>
        <v xml:space="preserve">White Mountain </v>
      </c>
      <c r="AA346" s="84">
        <f>IF(DoNotChange[[#This Row],[SNAP_PercentagePoints]]&gt;20%,1, IF(DoNotChange[[#This Row],[SNAP_PercentagePoints]]&lt;=10%, 3, 2))</f>
        <v>1</v>
      </c>
      <c r="AB346" s="93" t="str">
        <f>DoNotChange[[#This Row],[Community]]</f>
        <v xml:space="preserve">White Mountain </v>
      </c>
      <c r="AC346" s="84">
        <f>IF(DoNotChange[[#This Row],[Poverty_PercentagePoints]]&gt;20%,1, IF(DoNotChange[[#This Row],[Poverty_PercentagePoints]]&lt;=10%, 3, 2))</f>
        <v>1</v>
      </c>
      <c r="AD346" s="93" t="str">
        <f>DoNotChange[[#This Row],[Community]]</f>
        <v xml:space="preserve">White Mountain </v>
      </c>
      <c r="AE346" s="84">
        <f>IF(DoNotChange[[#This Row],[FTE_PercentagePoints]]&lt;=30%,1, IF(DoNotChange[[#This Row],[FTE_PercentagePoints]]&gt;50%, 3, 2))</f>
        <v>1</v>
      </c>
      <c r="AF346" s="93" t="str">
        <f>DoNotChange[[#This Row],[Community]]</f>
        <v xml:space="preserve">White Mountain </v>
      </c>
      <c r="AG346" s="86">
        <f>AVERAGE(DoNotChange[[#This Row],[SNAP_FCI]],DoNotChange[[#This Row],[Poverty_FCI]],DoNotChange[[#This Row],[FTE_FCI]])</f>
        <v>1</v>
      </c>
      <c r="AH346" s="112"/>
      <c r="AI346" s="86">
        <f>IF(DoNotChange[[#This Row],[Village_FCI]]&gt;2.5, 0.24, IF(DoNotChange[[#This Row],[Village_FCI]]&lt;=1.5, 0.06, 0.15))</f>
        <v>0.06</v>
      </c>
      <c r="AJ346" s="86" t="str">
        <f>IF(DoNotChange[[#This Row],[Village_FCI]]&gt;2.5, 0.15, IF(DoNotChange[[#This Row],[Village_FCI]]&lt;=1.5, "FALSE", 0.06))</f>
        <v>FALSE</v>
      </c>
      <c r="AK346" s="115">
        <f>(1/DoNotChange[[#This Row],[IQ1_Average]]+1/DoNotChange[[#This Row],[IQ2_Average]]+1/DoNotChange[[#This Row],[IQ3_Average]])</f>
        <v>1.023759057524688E-4</v>
      </c>
      <c r="AL346"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6" s="84">
        <f>ROUND(DoNotChange[[#This Row],[MediumBurden
Threshold_Calc]],1)</f>
        <v>48.8</v>
      </c>
      <c r="AN346" s="88">
        <f>(DoNotChange[[#This Row],[3RI_Calculation
Medium]]/DoNotChange[[#This Row],[Y = 1/IQ1+1/IQ2+1/IQ3]])/12</f>
        <v>48.83961673647439</v>
      </c>
      <c r="AO346" s="88">
        <f>DoNotChange[[#This Row],[MediumBurden
Threshold_Calc]]*12</f>
        <v>586.07540083769265</v>
      </c>
      <c r="AP346" s="137" t="e">
        <f>DoNotChange[[#This Row],[LowBurden
Annual]]/12</f>
        <v>#VALUE!</v>
      </c>
      <c r="AQ346" s="88" t="e">
        <f>(DoNotChange[[#This Row],[3RI_Calculation
Low]]/DoNotChange[[#This Row],[Y = 1/IQ1+1/IQ2+1/IQ3]])</f>
        <v>#VALUE!</v>
      </c>
      <c r="AR346" s="95"/>
      <c r="AS346" s="93" t="str">
        <f>Table1422[[#This Row],[Community]]</f>
        <v xml:space="preserve">White Mountain </v>
      </c>
      <c r="AT346" s="87">
        <f>Table1422[[#This Row],[IQ1_Average]]</f>
        <v>18233.400000000001</v>
      </c>
      <c r="AU346" s="93" t="str">
        <f>DoNotChange[[#This Row],[Community]]</f>
        <v xml:space="preserve">White Mountain </v>
      </c>
      <c r="AV346" s="96">
        <f>Table1422[[#This Row],[IQ2_Average]]</f>
        <v>31495.8</v>
      </c>
      <c r="AW346" s="93" t="str">
        <f>DoNotChange[[#This Row],[Community]]</f>
        <v xml:space="preserve">White Mountain </v>
      </c>
      <c r="AX346" s="97">
        <f>Table1422[[#This Row],[IQ3_Average]]</f>
        <v>63366.400000000001</v>
      </c>
      <c r="AY346" s="93" t="str">
        <f>DoNotChange[[#This Row],[Community]]</f>
        <v xml:space="preserve">White Mountain </v>
      </c>
      <c r="AZ346" s="89">
        <f>Table1422[[#This Row],[SNAP_Average 
(Percentage Points)]]/100</f>
        <v>0.38739999999999997</v>
      </c>
      <c r="BA346" s="98" t="str">
        <f>DoNotChange[[#This Row],[Community]]</f>
        <v xml:space="preserve">White Mountain </v>
      </c>
      <c r="BB346" s="89">
        <f>Table1422[[#This Row],[Poverty_Average
(Percentage Points)]]/100</f>
        <v>0.32579999999999998</v>
      </c>
      <c r="BC346" s="98" t="str">
        <f>DoNotChange[[#This Row],[Community]]</f>
        <v xml:space="preserve">White Mountain </v>
      </c>
      <c r="BD346" s="89">
        <f>Table1422[[#This Row],[Full Time Employment_Average
(Percentage Points)]]/100</f>
        <v>0.14940000000000001</v>
      </c>
    </row>
    <row r="347" spans="1:56" s="99" customFormat="1" x14ac:dyDescent="0.25">
      <c r="A347" s="93" t="str">
        <f>DoNotChange[[#This Row],[Community]]</f>
        <v xml:space="preserve">Whitestone  </v>
      </c>
      <c r="B347"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7" s="93" t="str">
        <f>DoNotChange[[#This Row],[Community]]</f>
        <v xml:space="preserve">Whitestone  </v>
      </c>
      <c r="D347" s="109" t="str">
        <f>IFERROR(DoNotChange[[#This Row],[Medium Burden Threshold]],"Cannot Calculate")</f>
        <v>Cannot Calculate</v>
      </c>
      <c r="E347" s="118" t="str">
        <f>DoNotChange[[#This Row],[Community]]</f>
        <v xml:space="preserve">Whitestone  </v>
      </c>
      <c r="F347" s="109" t="str">
        <f>IFERROR(DoNotChange[[#This Row],[MediumBurden
Annual]], "Cannot Calculate")</f>
        <v>Cannot Calculate</v>
      </c>
      <c r="G347" s="93" t="str">
        <f>DoNotChange[[#This Row],[Community]]</f>
        <v xml:space="preserve">Whitestone  </v>
      </c>
      <c r="H347" s="140" t="str">
        <f>IFERROR(DoNotChange[[#This Row],[LowBurden
Threshold]],"Any fee will be at least a medium burden")</f>
        <v>Any fee will be at least a medium burden</v>
      </c>
      <c r="I347" s="118" t="str">
        <f>DoNotChange[[#This Row],[Community]]</f>
        <v xml:space="preserve">Whitestone  </v>
      </c>
      <c r="J347" s="109" t="str">
        <f>IFERROR(DoNotChange[[#This Row],[LowBurden
Annual]], "Any fee will be at least a medium burden")</f>
        <v>Any fee will be at least a medium burden</v>
      </c>
      <c r="K347" s="93" t="str">
        <f>DoNotChange[[#This Row],[Community]]</f>
        <v xml:space="preserve">Whitestone  </v>
      </c>
      <c r="L347" s="102">
        <f>Table1422[[#This Row],[Monthly Fees]]</f>
        <v>0</v>
      </c>
      <c r="M347" s="93" t="str">
        <f>DoNotChange[[#This Row],[Community]]</f>
        <v xml:space="preserve">Whitestone  </v>
      </c>
      <c r="N347" s="102">
        <f>DoNotChange[[#This Row],[Monthly_Fees]]*12</f>
        <v>0</v>
      </c>
      <c r="O347" s="93" t="str">
        <f>DoNotChange[[#This Row],[Community]]</f>
        <v xml:space="preserve">Whitestone  </v>
      </c>
      <c r="P347" s="94" t="str">
        <f>Table1422[[#This Row],[Notes]]</f>
        <v>The water and sewer charges are unknown</v>
      </c>
      <c r="Q347" s="95"/>
      <c r="R347" s="93" t="str">
        <f>DoNotChange[[#This Row],[Community]]</f>
        <v xml:space="preserve">Whitestone  </v>
      </c>
      <c r="S347" s="85" t="e">
        <f>IF(DoNotChange[[#This Row],[Annual_Fees]]/DoNotChange[[#This Row],[IQ1_Average]]&gt;0, DoNotChange[[#This Row],[Annual_Fees]]/DoNotChange[[#This Row],[IQ1_Average]], "Do not know fees")</f>
        <v>#DIV/0!</v>
      </c>
      <c r="T347" s="93" t="str">
        <f>DoNotChange[[#This Row],[Community]]</f>
        <v xml:space="preserve">Whitestone  </v>
      </c>
      <c r="U347" s="85" t="e">
        <f>IF(DoNotChange[[#This Row],[Annual_Fees]]/DoNotChange[[#This Row],[IQ2_Average]]&gt;0, DoNotChange[[#This Row],[Annual_Fees]]/DoNotChange[[#This Row],[IQ2_Average]], "Do not know fees")</f>
        <v>#DIV/0!</v>
      </c>
      <c r="V347" s="93" t="str">
        <f>DoNotChange[[#This Row],[Community]]</f>
        <v xml:space="preserve">Whitestone  </v>
      </c>
      <c r="W347" s="85" t="e">
        <f>IF(DoNotChange[[#This Row],[Annual_Fees]]/DoNotChange[[#This Row],[IQ3_Average]]&gt;0,DoNotChange[[#This Row],[Annual_Fees]]/DoNotChange[[#This Row],[IQ3_Average]], "Do not know fees")</f>
        <v>#DIV/0!</v>
      </c>
      <c r="X347" s="93" t="str">
        <f>DoNotChange[[#This Row],[Community]]</f>
        <v xml:space="preserve">Whitestone  </v>
      </c>
      <c r="Y347" s="85" t="str">
        <f>IFERROR(AVERAGE(DoNotChange[[#This Row],[RI_IQ1]],DoNotChange[[#This Row],[RI_IQ2]],DoNotChange[[#This Row],[RI_IQ3]]),"ERROR")</f>
        <v>ERROR</v>
      </c>
      <c r="Z347" s="93" t="str">
        <f>DoNotChange[[#This Row],[Community]]</f>
        <v xml:space="preserve">Whitestone  </v>
      </c>
      <c r="AA347" s="84">
        <f>IF(DoNotChange[[#This Row],[SNAP_PercentagePoints]]&gt;20%,1, IF(DoNotChange[[#This Row],[SNAP_PercentagePoints]]&lt;=10%, 3, 2))</f>
        <v>3</v>
      </c>
      <c r="AB347" s="93" t="str">
        <f>DoNotChange[[#This Row],[Community]]</f>
        <v xml:space="preserve">Whitestone  </v>
      </c>
      <c r="AC347" s="84">
        <f>IF(DoNotChange[[#This Row],[Poverty_PercentagePoints]]&gt;20%,1, IF(DoNotChange[[#This Row],[Poverty_PercentagePoints]]&lt;=10%, 3, 2))</f>
        <v>3</v>
      </c>
      <c r="AD347" s="93" t="str">
        <f>DoNotChange[[#This Row],[Community]]</f>
        <v xml:space="preserve">Whitestone  </v>
      </c>
      <c r="AE347" s="84">
        <f>IF(DoNotChange[[#This Row],[FTE_PercentagePoints]]&lt;=30%,1, IF(DoNotChange[[#This Row],[FTE_PercentagePoints]]&gt;50%, 3, 2))</f>
        <v>3</v>
      </c>
      <c r="AF347" s="93" t="str">
        <f>DoNotChange[[#This Row],[Community]]</f>
        <v xml:space="preserve">Whitestone  </v>
      </c>
      <c r="AG347" s="86">
        <f>AVERAGE(DoNotChange[[#This Row],[SNAP_FCI]],DoNotChange[[#This Row],[Poverty_FCI]],DoNotChange[[#This Row],[FTE_FCI]])</f>
        <v>3</v>
      </c>
      <c r="AH347" s="112"/>
      <c r="AI347" s="86">
        <f>IF(DoNotChange[[#This Row],[Village_FCI]]&gt;2.5, 0.24, IF(DoNotChange[[#This Row],[Village_FCI]]&lt;=1.5, 0.06, 0.15))</f>
        <v>0.24</v>
      </c>
      <c r="AJ347" s="86">
        <f>IF(DoNotChange[[#This Row],[Village_FCI]]&gt;2.5, 0.15, IF(DoNotChange[[#This Row],[Village_FCI]]&lt;=1.5, "FALSE", 0.06))</f>
        <v>0.15</v>
      </c>
      <c r="AK347" s="115" t="e">
        <f>(1/DoNotChange[[#This Row],[IQ1_Average]]+1/DoNotChange[[#This Row],[IQ2_Average]]+1/DoNotChange[[#This Row],[IQ3_Average]])</f>
        <v>#DIV/0!</v>
      </c>
      <c r="AL347"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47" s="84" t="e">
        <f>ROUND(DoNotChange[[#This Row],[MediumBurden
Threshold_Calc]],1)</f>
        <v>#DIV/0!</v>
      </c>
      <c r="AN347" s="88" t="e">
        <f>(DoNotChange[[#This Row],[3RI_Calculation
Medium]]/DoNotChange[[#This Row],[Y = 1/IQ1+1/IQ2+1/IQ3]])/12</f>
        <v>#DIV/0!</v>
      </c>
      <c r="AO347" s="88" t="e">
        <f>DoNotChange[[#This Row],[MediumBurden
Threshold_Calc]]*12</f>
        <v>#DIV/0!</v>
      </c>
      <c r="AP347" s="137" t="e">
        <f>DoNotChange[[#This Row],[LowBurden
Annual]]/12</f>
        <v>#DIV/0!</v>
      </c>
      <c r="AQ347" s="88" t="e">
        <f>(DoNotChange[[#This Row],[3RI_Calculation
Low]]/DoNotChange[[#This Row],[Y = 1/IQ1+1/IQ2+1/IQ3]])</f>
        <v>#DIV/0!</v>
      </c>
      <c r="AR347" s="95"/>
      <c r="AS347" s="93" t="str">
        <f>Table1422[[#This Row],[Community]]</f>
        <v xml:space="preserve">Whitestone  </v>
      </c>
      <c r="AT347" s="87" t="e">
        <f>Table1422[[#This Row],[IQ1_Average]]</f>
        <v>#DIV/0!</v>
      </c>
      <c r="AU347" s="93" t="str">
        <f>DoNotChange[[#This Row],[Community]]</f>
        <v xml:space="preserve">Whitestone  </v>
      </c>
      <c r="AV347" s="96" t="e">
        <f>Table1422[[#This Row],[IQ2_Average]]</f>
        <v>#DIV/0!</v>
      </c>
      <c r="AW347" s="93" t="str">
        <f>DoNotChange[[#This Row],[Community]]</f>
        <v xml:space="preserve">Whitestone  </v>
      </c>
      <c r="AX347" s="97" t="e">
        <f>Table1422[[#This Row],[IQ3_Average]]</f>
        <v>#DIV/0!</v>
      </c>
      <c r="AY347" s="93" t="str">
        <f>DoNotChange[[#This Row],[Community]]</f>
        <v xml:space="preserve">Whitestone  </v>
      </c>
      <c r="AZ347" s="89">
        <f>Table1422[[#This Row],[SNAP_Average 
(Percentage Points)]]/100</f>
        <v>0</v>
      </c>
      <c r="BA347" s="98" t="str">
        <f>DoNotChange[[#This Row],[Community]]</f>
        <v xml:space="preserve">Whitestone  </v>
      </c>
      <c r="BB347" s="89">
        <f>Table1422[[#This Row],[Poverty_Average
(Percentage Points)]]/100</f>
        <v>0</v>
      </c>
      <c r="BC347" s="98" t="str">
        <f>DoNotChange[[#This Row],[Community]]</f>
        <v xml:space="preserve">Whitestone  </v>
      </c>
      <c r="BD347" s="89">
        <f>Table1422[[#This Row],[Full Time Employment_Average
(Percentage Points)]]/100</f>
        <v>0.91120000000000001</v>
      </c>
    </row>
    <row r="348" spans="1:56" s="99" customFormat="1" x14ac:dyDescent="0.25">
      <c r="A348" s="93" t="str">
        <f>DoNotChange[[#This Row],[Community]]</f>
        <v xml:space="preserve">Whitestone Logging Camp  </v>
      </c>
      <c r="B348"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8" s="93" t="str">
        <f>DoNotChange[[#This Row],[Community]]</f>
        <v xml:space="preserve">Whitestone Logging Camp  </v>
      </c>
      <c r="D348" s="109" t="str">
        <f>IFERROR(DoNotChange[[#This Row],[Medium Burden Threshold]],"Cannot Calculate")</f>
        <v>Cannot Calculate</v>
      </c>
      <c r="E348" s="118" t="str">
        <f>DoNotChange[[#This Row],[Community]]</f>
        <v xml:space="preserve">Whitestone Logging Camp  </v>
      </c>
      <c r="F348" s="109" t="str">
        <f>IFERROR(DoNotChange[[#This Row],[MediumBurden
Annual]], "Cannot Calculate")</f>
        <v>Cannot Calculate</v>
      </c>
      <c r="G348" s="93" t="str">
        <f>DoNotChange[[#This Row],[Community]]</f>
        <v xml:space="preserve">Whitestone Logging Camp  </v>
      </c>
      <c r="H348" s="140" t="str">
        <f>IFERROR(DoNotChange[[#This Row],[LowBurden
Threshold]],"Any fee will be at least a medium burden")</f>
        <v>Any fee will be at least a medium burden</v>
      </c>
      <c r="I348" s="118" t="str">
        <f>DoNotChange[[#This Row],[Community]]</f>
        <v xml:space="preserve">Whitestone Logging Camp  </v>
      </c>
      <c r="J348" s="109" t="str">
        <f>IFERROR(DoNotChange[[#This Row],[LowBurden
Annual]], "Any fee will be at least a medium burden")</f>
        <v>Any fee will be at least a medium burden</v>
      </c>
      <c r="K348" s="93" t="str">
        <f>DoNotChange[[#This Row],[Community]]</f>
        <v xml:space="preserve">Whitestone Logging Camp  </v>
      </c>
      <c r="L348" s="102">
        <f>Table1422[[#This Row],[Monthly Fees]]</f>
        <v>0</v>
      </c>
      <c r="M348" s="93" t="str">
        <f>DoNotChange[[#This Row],[Community]]</f>
        <v xml:space="preserve">Whitestone Logging Camp  </v>
      </c>
      <c r="N348" s="102">
        <f>DoNotChange[[#This Row],[Monthly_Fees]]*12</f>
        <v>0</v>
      </c>
      <c r="O348" s="93" t="str">
        <f>DoNotChange[[#This Row],[Community]]</f>
        <v xml:space="preserve">Whitestone Logging Camp  </v>
      </c>
      <c r="P348" s="94" t="str">
        <f>Table1422[[#This Row],[Notes]]</f>
        <v>The water and sewer charges are unknown</v>
      </c>
      <c r="Q348" s="95"/>
      <c r="R348" s="93" t="str">
        <f>DoNotChange[[#This Row],[Community]]</f>
        <v xml:space="preserve">Whitestone Logging Camp  </v>
      </c>
      <c r="S348" s="85" t="e">
        <f>IF(DoNotChange[[#This Row],[Annual_Fees]]/DoNotChange[[#This Row],[IQ1_Average]]&gt;0, DoNotChange[[#This Row],[Annual_Fees]]/DoNotChange[[#This Row],[IQ1_Average]], "Do not know fees")</f>
        <v>#DIV/0!</v>
      </c>
      <c r="T348" s="93" t="str">
        <f>DoNotChange[[#This Row],[Community]]</f>
        <v xml:space="preserve">Whitestone Logging Camp  </v>
      </c>
      <c r="U348" s="85" t="e">
        <f>IF(DoNotChange[[#This Row],[Annual_Fees]]/DoNotChange[[#This Row],[IQ2_Average]]&gt;0, DoNotChange[[#This Row],[Annual_Fees]]/DoNotChange[[#This Row],[IQ2_Average]], "Do not know fees")</f>
        <v>#DIV/0!</v>
      </c>
      <c r="V348" s="93" t="str">
        <f>DoNotChange[[#This Row],[Community]]</f>
        <v xml:space="preserve">Whitestone Logging Camp  </v>
      </c>
      <c r="W348" s="85" t="e">
        <f>IF(DoNotChange[[#This Row],[Annual_Fees]]/DoNotChange[[#This Row],[IQ3_Average]]&gt;0,DoNotChange[[#This Row],[Annual_Fees]]/DoNotChange[[#This Row],[IQ3_Average]], "Do not know fees")</f>
        <v>#DIV/0!</v>
      </c>
      <c r="X348" s="93" t="str">
        <f>DoNotChange[[#This Row],[Community]]</f>
        <v xml:space="preserve">Whitestone Logging Camp  </v>
      </c>
      <c r="Y348" s="85" t="str">
        <f>IFERROR(AVERAGE(DoNotChange[[#This Row],[RI_IQ1]],DoNotChange[[#This Row],[RI_IQ2]],DoNotChange[[#This Row],[RI_IQ3]]),"ERROR")</f>
        <v>ERROR</v>
      </c>
      <c r="Z348" s="93" t="str">
        <f>DoNotChange[[#This Row],[Community]]</f>
        <v xml:space="preserve">Whitestone Logging Camp  </v>
      </c>
      <c r="AA348" s="84" t="e">
        <f>IF(DoNotChange[[#This Row],[SNAP_PercentagePoints]]&gt;20%,1, IF(DoNotChange[[#This Row],[SNAP_PercentagePoints]]&lt;=10%, 3, 2))</f>
        <v>#DIV/0!</v>
      </c>
      <c r="AB348" s="93" t="str">
        <f>DoNotChange[[#This Row],[Community]]</f>
        <v xml:space="preserve">Whitestone Logging Camp  </v>
      </c>
      <c r="AC348" s="84" t="e">
        <f>IF(DoNotChange[[#This Row],[Poverty_PercentagePoints]]&gt;20%,1, IF(DoNotChange[[#This Row],[Poverty_PercentagePoints]]&lt;=10%, 3, 2))</f>
        <v>#DIV/0!</v>
      </c>
      <c r="AD348" s="93" t="str">
        <f>DoNotChange[[#This Row],[Community]]</f>
        <v xml:space="preserve">Whitestone Logging Camp  </v>
      </c>
      <c r="AE348" s="84" t="e">
        <f>IF(DoNotChange[[#This Row],[FTE_PercentagePoints]]&lt;=30%,1, IF(DoNotChange[[#This Row],[FTE_PercentagePoints]]&gt;50%, 3, 2))</f>
        <v>#DIV/0!</v>
      </c>
      <c r="AF348" s="93" t="str">
        <f>DoNotChange[[#This Row],[Community]]</f>
        <v xml:space="preserve">Whitestone Logging Camp  </v>
      </c>
      <c r="AG348" s="86" t="e">
        <f>AVERAGE(DoNotChange[[#This Row],[SNAP_FCI]],DoNotChange[[#This Row],[Poverty_FCI]],DoNotChange[[#This Row],[FTE_FCI]])</f>
        <v>#DIV/0!</v>
      </c>
      <c r="AH348" s="112"/>
      <c r="AI348" s="86" t="e">
        <f>IF(DoNotChange[[#This Row],[Village_FCI]]&gt;2.5, 0.24, IF(DoNotChange[[#This Row],[Village_FCI]]&lt;=1.5, 0.06, 0.15))</f>
        <v>#DIV/0!</v>
      </c>
      <c r="AJ348" s="86" t="e">
        <f>IF(DoNotChange[[#This Row],[Village_FCI]]&gt;2.5, 0.15, IF(DoNotChange[[#This Row],[Village_FCI]]&lt;=1.5, "FALSE", 0.06))</f>
        <v>#DIV/0!</v>
      </c>
      <c r="AK348" s="115" t="e">
        <f>(1/DoNotChange[[#This Row],[IQ1_Average]]+1/DoNotChange[[#This Row],[IQ2_Average]]+1/DoNotChange[[#This Row],[IQ3_Average]])</f>
        <v>#DIV/0!</v>
      </c>
      <c r="AL348" s="107" t="e">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#DIV/0!</v>
      </c>
      <c r="AM348" s="84" t="e">
        <f>ROUND(DoNotChange[[#This Row],[MediumBurden
Threshold_Calc]],1)</f>
        <v>#DIV/0!</v>
      </c>
      <c r="AN348" s="88" t="e">
        <f>(DoNotChange[[#This Row],[3RI_Calculation
Medium]]/DoNotChange[[#This Row],[Y = 1/IQ1+1/IQ2+1/IQ3]])/12</f>
        <v>#DIV/0!</v>
      </c>
      <c r="AO348" s="88" t="e">
        <f>DoNotChange[[#This Row],[MediumBurden
Threshold_Calc]]*12</f>
        <v>#DIV/0!</v>
      </c>
      <c r="AP348" s="137" t="e">
        <f>DoNotChange[[#This Row],[LowBurden
Annual]]/12</f>
        <v>#DIV/0!</v>
      </c>
      <c r="AQ348" s="88" t="e">
        <f>(DoNotChange[[#This Row],[3RI_Calculation
Low]]/DoNotChange[[#This Row],[Y = 1/IQ1+1/IQ2+1/IQ3]])</f>
        <v>#DIV/0!</v>
      </c>
      <c r="AR348" s="95"/>
      <c r="AS348" s="93" t="str">
        <f>Table1422[[#This Row],[Community]]</f>
        <v xml:space="preserve">Whitestone Logging Camp  </v>
      </c>
      <c r="AT348" s="87" t="e">
        <f>Table1422[[#This Row],[IQ1_Average]]</f>
        <v>#DIV/0!</v>
      </c>
      <c r="AU348" s="93" t="str">
        <f>DoNotChange[[#This Row],[Community]]</f>
        <v xml:space="preserve">Whitestone Logging Camp  </v>
      </c>
      <c r="AV348" s="96" t="e">
        <f>Table1422[[#This Row],[IQ2_Average]]</f>
        <v>#DIV/0!</v>
      </c>
      <c r="AW348" s="93" t="str">
        <f>DoNotChange[[#This Row],[Community]]</f>
        <v xml:space="preserve">Whitestone Logging Camp  </v>
      </c>
      <c r="AX348" s="97" t="e">
        <f>Table1422[[#This Row],[IQ3_Average]]</f>
        <v>#DIV/0!</v>
      </c>
      <c r="AY348" s="93" t="str">
        <f>DoNotChange[[#This Row],[Community]]</f>
        <v xml:space="preserve">Whitestone Logging Camp  </v>
      </c>
      <c r="AZ348" s="89" t="e">
        <f>Table1422[[#This Row],[SNAP_Average 
(Percentage Points)]]/100</f>
        <v>#DIV/0!</v>
      </c>
      <c r="BA348" s="98" t="str">
        <f>DoNotChange[[#This Row],[Community]]</f>
        <v xml:space="preserve">Whitestone Logging Camp  </v>
      </c>
      <c r="BB348" s="89" t="e">
        <f>Table1422[[#This Row],[Poverty_Average
(Percentage Points)]]/100</f>
        <v>#DIV/0!</v>
      </c>
      <c r="BC348" s="98" t="str">
        <f>DoNotChange[[#This Row],[Community]]</f>
        <v xml:space="preserve">Whitestone Logging Camp  </v>
      </c>
      <c r="BD348" s="89" t="e">
        <f>Table1422[[#This Row],[Full Time Employment_Average
(Percentage Points)]]/100</f>
        <v>#DIV/0!</v>
      </c>
    </row>
    <row r="349" spans="1:56" s="99" customFormat="1" x14ac:dyDescent="0.25">
      <c r="A349" s="93" t="str">
        <f>DoNotChange[[#This Row],[Community]]</f>
        <v xml:space="preserve">Whittier </v>
      </c>
      <c r="B349"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49" s="93" t="str">
        <f>DoNotChange[[#This Row],[Community]]</f>
        <v xml:space="preserve">Whittier </v>
      </c>
      <c r="D349" s="109">
        <f>IFERROR(DoNotChange[[#This Row],[Medium Burden Threshold]],"Cannot Calculate")</f>
        <v>63.2</v>
      </c>
      <c r="E349" s="118" t="str">
        <f>DoNotChange[[#This Row],[Community]]</f>
        <v xml:space="preserve">Whittier </v>
      </c>
      <c r="F349" s="109">
        <f>IFERROR(DoNotChange[[#This Row],[MediumBurden
Annual]], "Cannot Calculate")</f>
        <v>758.05816957851539</v>
      </c>
      <c r="G349" s="93" t="str">
        <f>DoNotChange[[#This Row],[Community]]</f>
        <v xml:space="preserve">Whittier </v>
      </c>
      <c r="H349" s="140" t="str">
        <f>IFERROR(DoNotChange[[#This Row],[LowBurden
Threshold]],"Any fee will be at least a medium burden")</f>
        <v>Any fee will be at least a medium burden</v>
      </c>
      <c r="I349" s="118" t="str">
        <f>DoNotChange[[#This Row],[Community]]</f>
        <v xml:space="preserve">Whittier </v>
      </c>
      <c r="J349" s="109" t="str">
        <f>IFERROR(DoNotChange[[#This Row],[LowBurden
Annual]], "Any fee will be at least a medium burden")</f>
        <v>Any fee will be at least a medium burden</v>
      </c>
      <c r="K349" s="93" t="str">
        <f>DoNotChange[[#This Row],[Community]]</f>
        <v xml:space="preserve">Whittier </v>
      </c>
      <c r="L349" s="102" t="str">
        <f>Table1422[[#This Row],[Monthly Fees]]</f>
        <v>Metered</v>
      </c>
      <c r="M349" s="93" t="str">
        <f>DoNotChange[[#This Row],[Community]]</f>
        <v xml:space="preserve">Whittier </v>
      </c>
      <c r="N349" s="102" t="e">
        <f>DoNotChange[[#This Row],[Monthly_Fees]]*12</f>
        <v>#VALUE!</v>
      </c>
      <c r="O349" s="93" t="str">
        <f>DoNotChange[[#This Row],[Community]]</f>
        <v xml:space="preserve">Whittier </v>
      </c>
      <c r="P349" s="94" t="str">
        <f>Table1422[[#This Row],[Notes]]</f>
        <v>Services in Whittier are metered. To evaluate the affordability, enter estimated monthly bill. As of March 2023, combined water and sewer costs $.001/gallon with a $16.28 service charge.</v>
      </c>
      <c r="Q349" s="95"/>
      <c r="R349" s="93" t="str">
        <f>DoNotChange[[#This Row],[Community]]</f>
        <v xml:space="preserve">Whittier </v>
      </c>
      <c r="S349" s="85" t="e">
        <f>IF(DoNotChange[[#This Row],[Annual_Fees]]/DoNotChange[[#This Row],[IQ1_Average]]&gt;0, DoNotChange[[#This Row],[Annual_Fees]]/DoNotChange[[#This Row],[IQ1_Average]], "Do not know fees")</f>
        <v>#VALUE!</v>
      </c>
      <c r="T349" s="93" t="str">
        <f>DoNotChange[[#This Row],[Community]]</f>
        <v xml:space="preserve">Whittier </v>
      </c>
      <c r="U349" s="85" t="e">
        <f>IF(DoNotChange[[#This Row],[Annual_Fees]]/DoNotChange[[#This Row],[IQ2_Average]]&gt;0, DoNotChange[[#This Row],[Annual_Fees]]/DoNotChange[[#This Row],[IQ2_Average]], "Do not know fees")</f>
        <v>#VALUE!</v>
      </c>
      <c r="V349" s="93" t="str">
        <f>DoNotChange[[#This Row],[Community]]</f>
        <v xml:space="preserve">Whittier </v>
      </c>
      <c r="W349" s="85" t="e">
        <f>IF(DoNotChange[[#This Row],[Annual_Fees]]/DoNotChange[[#This Row],[IQ3_Average]]&gt;0,DoNotChange[[#This Row],[Annual_Fees]]/DoNotChange[[#This Row],[IQ3_Average]], "Do not know fees")</f>
        <v>#VALUE!</v>
      </c>
      <c r="X349" s="93" t="str">
        <f>DoNotChange[[#This Row],[Community]]</f>
        <v xml:space="preserve">Whittier </v>
      </c>
      <c r="Y349" s="85" t="str">
        <f>IFERROR(AVERAGE(DoNotChange[[#This Row],[RI_IQ1]],DoNotChange[[#This Row],[RI_IQ2]],DoNotChange[[#This Row],[RI_IQ3]]),"ERROR")</f>
        <v>ERROR</v>
      </c>
      <c r="Z349" s="93" t="str">
        <f>DoNotChange[[#This Row],[Community]]</f>
        <v xml:space="preserve">Whittier </v>
      </c>
      <c r="AA349" s="84">
        <f>IF(DoNotChange[[#This Row],[SNAP_PercentagePoints]]&gt;20%,1, IF(DoNotChange[[#This Row],[SNAP_PercentagePoints]]&lt;=10%, 3, 2))</f>
        <v>1</v>
      </c>
      <c r="AB349" s="93" t="str">
        <f>DoNotChange[[#This Row],[Community]]</f>
        <v xml:space="preserve">Whittier </v>
      </c>
      <c r="AC349" s="84">
        <f>IF(DoNotChange[[#This Row],[Poverty_PercentagePoints]]&gt;20%,1, IF(DoNotChange[[#This Row],[Poverty_PercentagePoints]]&lt;=10%, 3, 2))</f>
        <v>1</v>
      </c>
      <c r="AD349" s="93" t="str">
        <f>DoNotChange[[#This Row],[Community]]</f>
        <v xml:space="preserve">Whittier </v>
      </c>
      <c r="AE349" s="84">
        <f>IF(DoNotChange[[#This Row],[FTE_PercentagePoints]]&lt;=30%,1, IF(DoNotChange[[#This Row],[FTE_PercentagePoints]]&gt;50%, 3, 2))</f>
        <v>2</v>
      </c>
      <c r="AF349" s="93" t="str">
        <f>DoNotChange[[#This Row],[Community]]</f>
        <v xml:space="preserve">Whittier </v>
      </c>
      <c r="AG349" s="86">
        <f>AVERAGE(DoNotChange[[#This Row],[SNAP_FCI]],DoNotChange[[#This Row],[Poverty_FCI]],DoNotChange[[#This Row],[FTE_FCI]])</f>
        <v>1.3333333333333333</v>
      </c>
      <c r="AH349" s="112"/>
      <c r="AI349" s="86">
        <f>IF(DoNotChange[[#This Row],[Village_FCI]]&gt;2.5, 0.24, IF(DoNotChange[[#This Row],[Village_FCI]]&lt;=1.5, 0.06, 0.15))</f>
        <v>0.06</v>
      </c>
      <c r="AJ349" s="86" t="str">
        <f>IF(DoNotChange[[#This Row],[Village_FCI]]&gt;2.5, 0.15, IF(DoNotChange[[#This Row],[Village_FCI]]&lt;=1.5, "FALSE", 0.06))</f>
        <v>FALSE</v>
      </c>
      <c r="AK349" s="115">
        <f>(1/DoNotChange[[#This Row],[IQ1_Average]]+1/DoNotChange[[#This Row],[IQ2_Average]]+1/DoNotChange[[#This Row],[IQ3_Average]])</f>
        <v>7.9149598814244471E-5</v>
      </c>
      <c r="AL349"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49" s="84">
        <f>ROUND(DoNotChange[[#This Row],[MediumBurden
Threshold_Calc]],1)</f>
        <v>63.2</v>
      </c>
      <c r="AN349" s="88">
        <f>(DoNotChange[[#This Row],[3RI_Calculation
Medium]]/DoNotChange[[#This Row],[Y = 1/IQ1+1/IQ2+1/IQ3]])/12</f>
        <v>63.171514131542949</v>
      </c>
      <c r="AO349" s="88">
        <f>DoNotChange[[#This Row],[MediumBurden
Threshold_Calc]]*12</f>
        <v>758.05816957851539</v>
      </c>
      <c r="AP349" s="137" t="e">
        <f>DoNotChange[[#This Row],[LowBurden
Annual]]/12</f>
        <v>#VALUE!</v>
      </c>
      <c r="AQ349" s="88" t="e">
        <f>(DoNotChange[[#This Row],[3RI_Calculation
Low]]/DoNotChange[[#This Row],[Y = 1/IQ1+1/IQ2+1/IQ3]])</f>
        <v>#VALUE!</v>
      </c>
      <c r="AR349" s="95"/>
      <c r="AS349" s="93" t="str">
        <f>Table1422[[#This Row],[Community]]</f>
        <v xml:space="preserve">Whittier </v>
      </c>
      <c r="AT349" s="87">
        <f>Table1422[[#This Row],[IQ1_Average]]</f>
        <v>24244.6</v>
      </c>
      <c r="AU349" s="93" t="str">
        <f>DoNotChange[[#This Row],[Community]]</f>
        <v xml:space="preserve">Whittier </v>
      </c>
      <c r="AV349" s="96">
        <f>Table1422[[#This Row],[IQ2_Average]]</f>
        <v>42728.6</v>
      </c>
      <c r="AW349" s="93" t="str">
        <f>DoNotChange[[#This Row],[Community]]</f>
        <v xml:space="preserve">Whittier </v>
      </c>
      <c r="AX349" s="97">
        <f>Table1422[[#This Row],[IQ3_Average]]</f>
        <v>68966.600000000006</v>
      </c>
      <c r="AY349" s="93" t="str">
        <f>DoNotChange[[#This Row],[Community]]</f>
        <v xml:space="preserve">Whittier </v>
      </c>
      <c r="AZ349" s="89">
        <f>Table1422[[#This Row],[SNAP_Average 
(Percentage Points)]]/100</f>
        <v>0.24300000000000005</v>
      </c>
      <c r="BA349" s="98" t="str">
        <f>DoNotChange[[#This Row],[Community]]</f>
        <v xml:space="preserve">Whittier </v>
      </c>
      <c r="BB349" s="89">
        <f>Table1422[[#This Row],[Poverty_Average
(Percentage Points)]]/100</f>
        <v>0.28899999999999998</v>
      </c>
      <c r="BC349" s="98" t="str">
        <f>DoNotChange[[#This Row],[Community]]</f>
        <v xml:space="preserve">Whittier </v>
      </c>
      <c r="BD349" s="89">
        <f>Table1422[[#This Row],[Full Time Employment_Average
(Percentage Points)]]/100</f>
        <v>0.46600000000000008</v>
      </c>
    </row>
    <row r="350" spans="1:56" s="99" customFormat="1" x14ac:dyDescent="0.25">
      <c r="A350" s="93" t="str">
        <f>DoNotChange[[#This Row],[Community]]</f>
        <v xml:space="preserve">Willow  </v>
      </c>
      <c r="B350"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0" s="93" t="str">
        <f>DoNotChange[[#This Row],[Community]]</f>
        <v xml:space="preserve">Willow  </v>
      </c>
      <c r="D350" s="109">
        <f>IFERROR(DoNotChange[[#This Row],[Medium Burden Threshold]],"Cannot Calculate")</f>
        <v>185.5</v>
      </c>
      <c r="E350" s="118" t="str">
        <f>DoNotChange[[#This Row],[Community]]</f>
        <v xml:space="preserve">Willow  </v>
      </c>
      <c r="F350" s="109">
        <f>IFERROR(DoNotChange[[#This Row],[MediumBurden
Annual]], "Cannot Calculate")</f>
        <v>2226.281781754958</v>
      </c>
      <c r="G350" s="93" t="str">
        <f>DoNotChange[[#This Row],[Community]]</f>
        <v xml:space="preserve">Willow  </v>
      </c>
      <c r="H350" s="140">
        <f>IFERROR(DoNotChange[[#This Row],[LowBurden
Threshold]],"Any fee will be at least a medium burden")</f>
        <v>74.209392725165273</v>
      </c>
      <c r="I350" s="118" t="str">
        <f>DoNotChange[[#This Row],[Community]]</f>
        <v xml:space="preserve">Willow  </v>
      </c>
      <c r="J350" s="109">
        <f>IFERROR(DoNotChange[[#This Row],[LowBurden
Annual]], "Any fee will be at least a medium burden")</f>
        <v>890.51271270198322</v>
      </c>
      <c r="K350" s="93" t="str">
        <f>DoNotChange[[#This Row],[Community]]</f>
        <v xml:space="preserve">Willow  </v>
      </c>
      <c r="L350" s="102">
        <f>Table1422[[#This Row],[Monthly Fees]]</f>
        <v>0</v>
      </c>
      <c r="M350" s="93" t="str">
        <f>DoNotChange[[#This Row],[Community]]</f>
        <v xml:space="preserve">Willow  </v>
      </c>
      <c r="N350" s="102">
        <f>DoNotChange[[#This Row],[Monthly_Fees]]*12</f>
        <v>0</v>
      </c>
      <c r="O350" s="93" t="str">
        <f>DoNotChange[[#This Row],[Community]]</f>
        <v xml:space="preserve">Willow  </v>
      </c>
      <c r="P350" s="94" t="str">
        <f>Table1422[[#This Row],[Notes]]</f>
        <v>The water and sewer charges are unknown</v>
      </c>
      <c r="Q350" s="95"/>
      <c r="R350" s="93" t="str">
        <f>DoNotChange[[#This Row],[Community]]</f>
        <v xml:space="preserve">Willow  </v>
      </c>
      <c r="S350" s="85" t="str">
        <f>IF(DoNotChange[[#This Row],[Annual_Fees]]/DoNotChange[[#This Row],[IQ1_Average]]&gt;0, DoNotChange[[#This Row],[Annual_Fees]]/DoNotChange[[#This Row],[IQ1_Average]], "Do not know fees")</f>
        <v>Do not know fees</v>
      </c>
      <c r="T350" s="93" t="str">
        <f>DoNotChange[[#This Row],[Community]]</f>
        <v xml:space="preserve">Willow  </v>
      </c>
      <c r="U350" s="85" t="str">
        <f>IF(DoNotChange[[#This Row],[Annual_Fees]]/DoNotChange[[#This Row],[IQ2_Average]]&gt;0, DoNotChange[[#This Row],[Annual_Fees]]/DoNotChange[[#This Row],[IQ2_Average]], "Do not know fees")</f>
        <v>Do not know fees</v>
      </c>
      <c r="V350" s="93" t="str">
        <f>DoNotChange[[#This Row],[Community]]</f>
        <v xml:space="preserve">Willow  </v>
      </c>
      <c r="W350" s="85" t="str">
        <f>IF(DoNotChange[[#This Row],[Annual_Fees]]/DoNotChange[[#This Row],[IQ3_Average]]&gt;0,DoNotChange[[#This Row],[Annual_Fees]]/DoNotChange[[#This Row],[IQ3_Average]], "Do not know fees")</f>
        <v>Do not know fees</v>
      </c>
      <c r="X350" s="93" t="str">
        <f>DoNotChange[[#This Row],[Community]]</f>
        <v xml:space="preserve">Willow  </v>
      </c>
      <c r="Y350" s="85" t="str">
        <f>IFERROR(AVERAGE(DoNotChange[[#This Row],[RI_IQ1]],DoNotChange[[#This Row],[RI_IQ2]],DoNotChange[[#This Row],[RI_IQ3]]),"ERROR")</f>
        <v>ERROR</v>
      </c>
      <c r="Z350" s="93" t="str">
        <f>DoNotChange[[#This Row],[Community]]</f>
        <v xml:space="preserve">Willow  </v>
      </c>
      <c r="AA350" s="84">
        <f>IF(DoNotChange[[#This Row],[SNAP_PercentagePoints]]&gt;20%,1, IF(DoNotChange[[#This Row],[SNAP_PercentagePoints]]&lt;=10%, 3, 2))</f>
        <v>3</v>
      </c>
      <c r="AB350" s="93" t="str">
        <f>DoNotChange[[#This Row],[Community]]</f>
        <v xml:space="preserve">Willow  </v>
      </c>
      <c r="AC350" s="84">
        <f>IF(DoNotChange[[#This Row],[Poverty_PercentagePoints]]&gt;20%,1, IF(DoNotChange[[#This Row],[Poverty_PercentagePoints]]&lt;=10%, 3, 2))</f>
        <v>1</v>
      </c>
      <c r="AD350" s="93" t="str">
        <f>DoNotChange[[#This Row],[Community]]</f>
        <v xml:space="preserve">Willow  </v>
      </c>
      <c r="AE350" s="84">
        <f>IF(DoNotChange[[#This Row],[FTE_PercentagePoints]]&lt;=30%,1, IF(DoNotChange[[#This Row],[FTE_PercentagePoints]]&gt;50%, 3, 2))</f>
        <v>3</v>
      </c>
      <c r="AF350" s="93" t="str">
        <f>DoNotChange[[#This Row],[Community]]</f>
        <v xml:space="preserve">Willow  </v>
      </c>
      <c r="AG350" s="86">
        <f>AVERAGE(DoNotChange[[#This Row],[SNAP_FCI]],DoNotChange[[#This Row],[Poverty_FCI]],DoNotChange[[#This Row],[FTE_FCI]])</f>
        <v>2.3333333333333335</v>
      </c>
      <c r="AH350" s="112"/>
      <c r="AI350" s="86">
        <f>IF(DoNotChange[[#This Row],[Village_FCI]]&gt;2.5, 0.24, IF(DoNotChange[[#This Row],[Village_FCI]]&lt;=1.5, 0.06, 0.15))</f>
        <v>0.15</v>
      </c>
      <c r="AJ350" s="86">
        <f>IF(DoNotChange[[#This Row],[Village_FCI]]&gt;2.5, 0.15, IF(DoNotChange[[#This Row],[Village_FCI]]&lt;=1.5, "FALSE", 0.06))</f>
        <v>0.06</v>
      </c>
      <c r="AK350" s="115">
        <f>(1/DoNotChange[[#This Row],[IQ1_Average]]+1/DoNotChange[[#This Row],[IQ2_Average]]+1/DoNotChange[[#This Row],[IQ3_Average]])</f>
        <v>6.7376915729758311E-5</v>
      </c>
      <c r="AL350"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0" s="84">
        <f>ROUND(DoNotChange[[#This Row],[MediumBurden
Threshold_Calc]],1)</f>
        <v>185.5</v>
      </c>
      <c r="AN350" s="88">
        <f>(DoNotChange[[#This Row],[3RI_Calculation
Medium]]/DoNotChange[[#This Row],[Y = 1/IQ1+1/IQ2+1/IQ3]])/12</f>
        <v>185.52348181291316</v>
      </c>
      <c r="AO350" s="88">
        <f>DoNotChange[[#This Row],[MediumBurden
Threshold_Calc]]*12</f>
        <v>2226.281781754958</v>
      </c>
      <c r="AP350" s="137">
        <f>DoNotChange[[#This Row],[LowBurden
Annual]]/12</f>
        <v>74.209392725165273</v>
      </c>
      <c r="AQ350" s="88">
        <f>(DoNotChange[[#This Row],[3RI_Calculation
Low]]/DoNotChange[[#This Row],[Y = 1/IQ1+1/IQ2+1/IQ3]])</f>
        <v>890.51271270198322</v>
      </c>
      <c r="AR350" s="95"/>
      <c r="AS350" s="93" t="str">
        <f>Table1422[[#This Row],[Community]]</f>
        <v xml:space="preserve">Willow  </v>
      </c>
      <c r="AT350" s="87">
        <f>Table1422[[#This Row],[IQ1_Average]]</f>
        <v>27383.200000000001</v>
      </c>
      <c r="AU350" s="93" t="str">
        <f>DoNotChange[[#This Row],[Community]]</f>
        <v xml:space="preserve">Willow  </v>
      </c>
      <c r="AV350" s="96">
        <f>Table1422[[#This Row],[IQ2_Average]]</f>
        <v>54552.800000000003</v>
      </c>
      <c r="AW350" s="93" t="str">
        <f>DoNotChange[[#This Row],[Community]]</f>
        <v xml:space="preserve">Willow  </v>
      </c>
      <c r="AX350" s="97">
        <f>Table1422[[#This Row],[IQ3_Average]]</f>
        <v>79825.600000000006</v>
      </c>
      <c r="AY350" s="93" t="str">
        <f>DoNotChange[[#This Row],[Community]]</f>
        <v xml:space="preserve">Willow  </v>
      </c>
      <c r="AZ350" s="89">
        <f>Table1422[[#This Row],[SNAP_Average 
(Percentage Points)]]/100</f>
        <v>8.7199999999999986E-2</v>
      </c>
      <c r="BA350" s="98" t="str">
        <f>DoNotChange[[#This Row],[Community]]</f>
        <v xml:space="preserve">Willow  </v>
      </c>
      <c r="BB350" s="89">
        <f>Table1422[[#This Row],[Poverty_Average
(Percentage Points)]]/100</f>
        <v>0.38439999999999996</v>
      </c>
      <c r="BC350" s="98" t="str">
        <f>DoNotChange[[#This Row],[Community]]</f>
        <v xml:space="preserve">Willow  </v>
      </c>
      <c r="BD350" s="89">
        <f>Table1422[[#This Row],[Full Time Employment_Average
(Percentage Points)]]/100</f>
        <v>0.50080000000000002</v>
      </c>
    </row>
    <row r="351" spans="1:56" s="99" customFormat="1" x14ac:dyDescent="0.25">
      <c r="A351" s="93" t="str">
        <f>DoNotChange[[#This Row],[Community]]</f>
        <v xml:space="preserve">Willow Creek  </v>
      </c>
      <c r="B351"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1" s="93" t="str">
        <f>DoNotChange[[#This Row],[Community]]</f>
        <v xml:space="preserve">Willow Creek  </v>
      </c>
      <c r="D351" s="109">
        <f>IFERROR(DoNotChange[[#This Row],[Medium Burden Threshold]],"Cannot Calculate")</f>
        <v>493.7</v>
      </c>
      <c r="E351" s="118" t="str">
        <f>DoNotChange[[#This Row],[Community]]</f>
        <v xml:space="preserve">Willow Creek  </v>
      </c>
      <c r="F351" s="109">
        <f>IFERROR(DoNotChange[[#This Row],[MediumBurden
Annual]], "Cannot Calculate")</f>
        <v>5924.8945129766571</v>
      </c>
      <c r="G351" s="93" t="str">
        <f>DoNotChange[[#This Row],[Community]]</f>
        <v xml:space="preserve">Willow Creek  </v>
      </c>
      <c r="H351" s="140">
        <f>IFERROR(DoNotChange[[#This Row],[LowBurden
Threshold]],"Any fee will be at least a medium burden")</f>
        <v>308.58825588420086</v>
      </c>
      <c r="I351" s="118" t="str">
        <f>DoNotChange[[#This Row],[Community]]</f>
        <v xml:space="preserve">Willow Creek  </v>
      </c>
      <c r="J351" s="109">
        <f>IFERROR(DoNotChange[[#This Row],[LowBurden
Annual]], "Any fee will be at least a medium burden")</f>
        <v>3703.0590706104103</v>
      </c>
      <c r="K351" s="93" t="str">
        <f>DoNotChange[[#This Row],[Community]]</f>
        <v xml:space="preserve">Willow Creek  </v>
      </c>
      <c r="L351" s="102">
        <f>Table1422[[#This Row],[Monthly Fees]]</f>
        <v>0</v>
      </c>
      <c r="M351" s="93" t="str">
        <f>DoNotChange[[#This Row],[Community]]</f>
        <v xml:space="preserve">Willow Creek  </v>
      </c>
      <c r="N351" s="102">
        <f>DoNotChange[[#This Row],[Monthly_Fees]]*12</f>
        <v>0</v>
      </c>
      <c r="O351" s="93" t="str">
        <f>DoNotChange[[#This Row],[Community]]</f>
        <v xml:space="preserve">Willow Creek  </v>
      </c>
      <c r="P351" s="94" t="str">
        <f>Table1422[[#This Row],[Notes]]</f>
        <v>The water and sewer charges are unknown</v>
      </c>
      <c r="Q351" s="95"/>
      <c r="R351" s="93" t="str">
        <f>DoNotChange[[#This Row],[Community]]</f>
        <v xml:space="preserve">Willow Creek  </v>
      </c>
      <c r="S351" s="85" t="str">
        <f>IF(DoNotChange[[#This Row],[Annual_Fees]]/DoNotChange[[#This Row],[IQ1_Average]]&gt;0, DoNotChange[[#This Row],[Annual_Fees]]/DoNotChange[[#This Row],[IQ1_Average]], "Do not know fees")</f>
        <v>Do not know fees</v>
      </c>
      <c r="T351" s="93" t="str">
        <f>DoNotChange[[#This Row],[Community]]</f>
        <v xml:space="preserve">Willow Creek  </v>
      </c>
      <c r="U351" s="85" t="str">
        <f>IF(DoNotChange[[#This Row],[Annual_Fees]]/DoNotChange[[#This Row],[IQ2_Average]]&gt;0, DoNotChange[[#This Row],[Annual_Fees]]/DoNotChange[[#This Row],[IQ2_Average]], "Do not know fees")</f>
        <v>Do not know fees</v>
      </c>
      <c r="V351" s="93" t="str">
        <f>DoNotChange[[#This Row],[Community]]</f>
        <v xml:space="preserve">Willow Creek  </v>
      </c>
      <c r="W351" s="85" t="str">
        <f>IF(DoNotChange[[#This Row],[Annual_Fees]]/DoNotChange[[#This Row],[IQ3_Average]]&gt;0,DoNotChange[[#This Row],[Annual_Fees]]/DoNotChange[[#This Row],[IQ3_Average]], "Do not know fees")</f>
        <v>Do not know fees</v>
      </c>
      <c r="X351" s="93" t="str">
        <f>DoNotChange[[#This Row],[Community]]</f>
        <v xml:space="preserve">Willow Creek  </v>
      </c>
      <c r="Y351" s="85" t="str">
        <f>IFERROR(AVERAGE(DoNotChange[[#This Row],[RI_IQ1]],DoNotChange[[#This Row],[RI_IQ2]],DoNotChange[[#This Row],[RI_IQ3]]),"ERROR")</f>
        <v>ERROR</v>
      </c>
      <c r="Z351" s="93" t="str">
        <f>DoNotChange[[#This Row],[Community]]</f>
        <v xml:space="preserve">Willow Creek  </v>
      </c>
      <c r="AA351" s="84">
        <f>IF(DoNotChange[[#This Row],[SNAP_PercentagePoints]]&gt;20%,1, IF(DoNotChange[[#This Row],[SNAP_PercentagePoints]]&lt;=10%, 3, 2))</f>
        <v>3</v>
      </c>
      <c r="AB351" s="93" t="str">
        <f>DoNotChange[[#This Row],[Community]]</f>
        <v xml:space="preserve">Willow Creek  </v>
      </c>
      <c r="AC351" s="84">
        <f>IF(DoNotChange[[#This Row],[Poverty_PercentagePoints]]&gt;20%,1, IF(DoNotChange[[#This Row],[Poverty_PercentagePoints]]&lt;=10%, 3, 2))</f>
        <v>3</v>
      </c>
      <c r="AD351" s="93" t="str">
        <f>DoNotChange[[#This Row],[Community]]</f>
        <v xml:space="preserve">Willow Creek  </v>
      </c>
      <c r="AE351" s="84">
        <f>IF(DoNotChange[[#This Row],[FTE_PercentagePoints]]&lt;=30%,1, IF(DoNotChange[[#This Row],[FTE_PercentagePoints]]&gt;50%, 3, 2))</f>
        <v>2</v>
      </c>
      <c r="AF351" s="93" t="str">
        <f>DoNotChange[[#This Row],[Community]]</f>
        <v xml:space="preserve">Willow Creek  </v>
      </c>
      <c r="AG351" s="86">
        <f>AVERAGE(DoNotChange[[#This Row],[SNAP_FCI]],DoNotChange[[#This Row],[Poverty_FCI]],DoNotChange[[#This Row],[FTE_FCI]])</f>
        <v>2.6666666666666665</v>
      </c>
      <c r="AH351" s="112"/>
      <c r="AI351" s="86">
        <f>IF(DoNotChange[[#This Row],[Village_FCI]]&gt;2.5, 0.24, IF(DoNotChange[[#This Row],[Village_FCI]]&lt;=1.5, 0.06, 0.15))</f>
        <v>0.24</v>
      </c>
      <c r="AJ351" s="86">
        <f>IF(DoNotChange[[#This Row],[Village_FCI]]&gt;2.5, 0.15, IF(DoNotChange[[#This Row],[Village_FCI]]&lt;=1.5, "FALSE", 0.06))</f>
        <v>0.15</v>
      </c>
      <c r="AK351" s="115">
        <f>(1/DoNotChange[[#This Row],[IQ1_Average]]+1/DoNotChange[[#This Row],[IQ2_Average]]+1/DoNotChange[[#This Row],[IQ3_Average]])</f>
        <v>4.0507050289984725E-5</v>
      </c>
      <c r="AL351"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1" s="84">
        <f>ROUND(DoNotChange[[#This Row],[MediumBurden
Threshold_Calc]],1)</f>
        <v>493.7</v>
      </c>
      <c r="AN351" s="88">
        <f>(DoNotChange[[#This Row],[3RI_Calculation
Medium]]/DoNotChange[[#This Row],[Y = 1/IQ1+1/IQ2+1/IQ3]])/12</f>
        <v>493.74120941472142</v>
      </c>
      <c r="AO351" s="88">
        <f>DoNotChange[[#This Row],[MediumBurden
Threshold_Calc]]*12</f>
        <v>5924.8945129766571</v>
      </c>
      <c r="AP351" s="137">
        <f>DoNotChange[[#This Row],[LowBurden
Annual]]/12</f>
        <v>308.58825588420086</v>
      </c>
      <c r="AQ351" s="88">
        <f>(DoNotChange[[#This Row],[3RI_Calculation
Low]]/DoNotChange[[#This Row],[Y = 1/IQ1+1/IQ2+1/IQ3]])</f>
        <v>3703.0590706104103</v>
      </c>
      <c r="AR351" s="95"/>
      <c r="AS351" s="93" t="str">
        <f>Table1422[[#This Row],[Community]]</f>
        <v xml:space="preserve">Willow Creek  </v>
      </c>
      <c r="AT351" s="87">
        <f>Table1422[[#This Row],[IQ1_Average]]</f>
        <v>69701</v>
      </c>
      <c r="AU351" s="93" t="str">
        <f>DoNotChange[[#This Row],[Community]]</f>
        <v xml:space="preserve">Willow Creek  </v>
      </c>
      <c r="AV351" s="96">
        <f>Table1422[[#This Row],[IQ2_Average]]</f>
        <v>70535.199999999997</v>
      </c>
      <c r="AW351" s="93" t="str">
        <f>DoNotChange[[#This Row],[Community]]</f>
        <v xml:space="preserve">Willow Creek  </v>
      </c>
      <c r="AX351" s="97">
        <f>Table1422[[#This Row],[IQ3_Average]]</f>
        <v>83453.399999999994</v>
      </c>
      <c r="AY351" s="93" t="str">
        <f>DoNotChange[[#This Row],[Community]]</f>
        <v xml:space="preserve">Willow Creek  </v>
      </c>
      <c r="AZ351" s="89">
        <f>Table1422[[#This Row],[SNAP_Average 
(Percentage Points)]]/100</f>
        <v>0</v>
      </c>
      <c r="BA351" s="98" t="str">
        <f>DoNotChange[[#This Row],[Community]]</f>
        <v xml:space="preserve">Willow Creek  </v>
      </c>
      <c r="BB351" s="89">
        <f>Table1422[[#This Row],[Poverty_Average
(Percentage Points)]]/100</f>
        <v>0</v>
      </c>
      <c r="BC351" s="98" t="str">
        <f>DoNotChange[[#This Row],[Community]]</f>
        <v xml:space="preserve">Willow Creek  </v>
      </c>
      <c r="BD351" s="89">
        <f>Table1422[[#This Row],[Full Time Employment_Average
(Percentage Points)]]/100</f>
        <v>0.43174999999999997</v>
      </c>
    </row>
    <row r="352" spans="1:56" s="99" customFormat="1" x14ac:dyDescent="0.25">
      <c r="A352" s="93" t="str">
        <f>DoNotChange[[#This Row],[Community]]</f>
        <v xml:space="preserve">Wiseman  </v>
      </c>
      <c r="B352"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2" s="93" t="str">
        <f>DoNotChange[[#This Row],[Community]]</f>
        <v xml:space="preserve">Wiseman  </v>
      </c>
      <c r="D352" s="109" t="str">
        <f>IFERROR(DoNotChange[[#This Row],[Medium Burden Threshold]],"Cannot Calculate")</f>
        <v>Cannot Calculate</v>
      </c>
      <c r="E352" s="118" t="str">
        <f>DoNotChange[[#This Row],[Community]]</f>
        <v xml:space="preserve">Wiseman  </v>
      </c>
      <c r="F352" s="109" t="str">
        <f>IFERROR(DoNotChange[[#This Row],[MediumBurden
Annual]], "Cannot Calculate")</f>
        <v>Cannot Calculate</v>
      </c>
      <c r="G352" s="93" t="str">
        <f>DoNotChange[[#This Row],[Community]]</f>
        <v xml:space="preserve">Wiseman  </v>
      </c>
      <c r="H352" s="140" t="str">
        <f>IFERROR(DoNotChange[[#This Row],[LowBurden
Threshold]],"Any fee will be at least a medium burden")</f>
        <v>Any fee will be at least a medium burden</v>
      </c>
      <c r="I352" s="118" t="str">
        <f>DoNotChange[[#This Row],[Community]]</f>
        <v xml:space="preserve">Wiseman  </v>
      </c>
      <c r="J352" s="109" t="str">
        <f>IFERROR(DoNotChange[[#This Row],[LowBurden
Annual]], "Any fee will be at least a medium burden")</f>
        <v>Any fee will be at least a medium burden</v>
      </c>
      <c r="K352" s="93" t="str">
        <f>DoNotChange[[#This Row],[Community]]</f>
        <v xml:space="preserve">Wiseman  </v>
      </c>
      <c r="L352" s="102">
        <f>Table1422[[#This Row],[Monthly Fees]]</f>
        <v>0</v>
      </c>
      <c r="M352" s="93" t="str">
        <f>DoNotChange[[#This Row],[Community]]</f>
        <v xml:space="preserve">Wiseman  </v>
      </c>
      <c r="N352" s="102">
        <f>DoNotChange[[#This Row],[Monthly_Fees]]*12</f>
        <v>0</v>
      </c>
      <c r="O352" s="93" t="str">
        <f>DoNotChange[[#This Row],[Community]]</f>
        <v xml:space="preserve">Wiseman  </v>
      </c>
      <c r="P352" s="94" t="str">
        <f>Table1422[[#This Row],[Notes]]</f>
        <v>The water and sewer charges are unknown</v>
      </c>
      <c r="Q352" s="95"/>
      <c r="R352" s="93" t="str">
        <f>DoNotChange[[#This Row],[Community]]</f>
        <v xml:space="preserve">Wiseman  </v>
      </c>
      <c r="S352" s="85" t="e">
        <f>IF(DoNotChange[[#This Row],[Annual_Fees]]/DoNotChange[[#This Row],[IQ1_Average]]&gt;0, DoNotChange[[#This Row],[Annual_Fees]]/DoNotChange[[#This Row],[IQ1_Average]], "Do not know fees")</f>
        <v>#DIV/0!</v>
      </c>
      <c r="T352" s="93" t="str">
        <f>DoNotChange[[#This Row],[Community]]</f>
        <v xml:space="preserve">Wiseman  </v>
      </c>
      <c r="U352" s="85" t="e">
        <f>IF(DoNotChange[[#This Row],[Annual_Fees]]/DoNotChange[[#This Row],[IQ2_Average]]&gt;0, DoNotChange[[#This Row],[Annual_Fees]]/DoNotChange[[#This Row],[IQ2_Average]], "Do not know fees")</f>
        <v>#DIV/0!</v>
      </c>
      <c r="V352" s="93" t="str">
        <f>DoNotChange[[#This Row],[Community]]</f>
        <v xml:space="preserve">Wiseman  </v>
      </c>
      <c r="W352" s="85" t="e">
        <f>IF(DoNotChange[[#This Row],[Annual_Fees]]/DoNotChange[[#This Row],[IQ3_Average]]&gt;0,DoNotChange[[#This Row],[Annual_Fees]]/DoNotChange[[#This Row],[IQ3_Average]], "Do not know fees")</f>
        <v>#DIV/0!</v>
      </c>
      <c r="X352" s="93" t="str">
        <f>DoNotChange[[#This Row],[Community]]</f>
        <v xml:space="preserve">Wiseman  </v>
      </c>
      <c r="Y352" s="85" t="str">
        <f>IFERROR(AVERAGE(DoNotChange[[#This Row],[RI_IQ1]],DoNotChange[[#This Row],[RI_IQ2]],DoNotChange[[#This Row],[RI_IQ3]]),"ERROR")</f>
        <v>ERROR</v>
      </c>
      <c r="Z352" s="93" t="str">
        <f>DoNotChange[[#This Row],[Community]]</f>
        <v xml:space="preserve">Wiseman  </v>
      </c>
      <c r="AA352" s="84">
        <f>IF(DoNotChange[[#This Row],[SNAP_PercentagePoints]]&gt;20%,1, IF(DoNotChange[[#This Row],[SNAP_PercentagePoints]]&lt;=10%, 3, 2))</f>
        <v>3</v>
      </c>
      <c r="AB352" s="93" t="str">
        <f>DoNotChange[[#This Row],[Community]]</f>
        <v xml:space="preserve">Wiseman  </v>
      </c>
      <c r="AC352" s="84">
        <f>IF(DoNotChange[[#This Row],[Poverty_PercentagePoints]]&gt;20%,1, IF(DoNotChange[[#This Row],[Poverty_PercentagePoints]]&lt;=10%, 3, 2))</f>
        <v>3</v>
      </c>
      <c r="AD352" s="93" t="str">
        <f>DoNotChange[[#This Row],[Community]]</f>
        <v xml:space="preserve">Wiseman  </v>
      </c>
      <c r="AE352" s="84">
        <f>IF(DoNotChange[[#This Row],[FTE_PercentagePoints]]&lt;=30%,1, IF(DoNotChange[[#This Row],[FTE_PercentagePoints]]&gt;50%, 3, 2))</f>
        <v>1</v>
      </c>
      <c r="AF352" s="93" t="str">
        <f>DoNotChange[[#This Row],[Community]]</f>
        <v xml:space="preserve">Wiseman  </v>
      </c>
      <c r="AG352" s="86">
        <f>AVERAGE(DoNotChange[[#This Row],[SNAP_FCI]],DoNotChange[[#This Row],[Poverty_FCI]],DoNotChange[[#This Row],[FTE_FCI]])</f>
        <v>2.3333333333333335</v>
      </c>
      <c r="AH352" s="112"/>
      <c r="AI352" s="86">
        <f>IF(DoNotChange[[#This Row],[Village_FCI]]&gt;2.5, 0.24, IF(DoNotChange[[#This Row],[Village_FCI]]&lt;=1.5, 0.06, 0.15))</f>
        <v>0.15</v>
      </c>
      <c r="AJ352" s="86">
        <f>IF(DoNotChange[[#This Row],[Village_FCI]]&gt;2.5, 0.15, IF(DoNotChange[[#This Row],[Village_FCI]]&lt;=1.5, "FALSE", 0.06))</f>
        <v>0.06</v>
      </c>
      <c r="AK352" s="115" t="e">
        <f>(1/DoNotChange[[#This Row],[IQ1_Average]]+1/DoNotChange[[#This Row],[IQ2_Average]]+1/DoNotChange[[#This Row],[IQ3_Average]])</f>
        <v>#DIV/0!</v>
      </c>
      <c r="AL352"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2" s="84" t="e">
        <f>ROUND(DoNotChange[[#This Row],[MediumBurden
Threshold_Calc]],1)</f>
        <v>#DIV/0!</v>
      </c>
      <c r="AN352" s="88" t="e">
        <f>(DoNotChange[[#This Row],[3RI_Calculation
Medium]]/DoNotChange[[#This Row],[Y = 1/IQ1+1/IQ2+1/IQ3]])/12</f>
        <v>#DIV/0!</v>
      </c>
      <c r="AO352" s="88" t="e">
        <f>DoNotChange[[#This Row],[MediumBurden
Threshold_Calc]]*12</f>
        <v>#DIV/0!</v>
      </c>
      <c r="AP352" s="137" t="e">
        <f>DoNotChange[[#This Row],[LowBurden
Annual]]/12</f>
        <v>#DIV/0!</v>
      </c>
      <c r="AQ352" s="88" t="e">
        <f>(DoNotChange[[#This Row],[3RI_Calculation
Low]]/DoNotChange[[#This Row],[Y = 1/IQ1+1/IQ2+1/IQ3]])</f>
        <v>#DIV/0!</v>
      </c>
      <c r="AR352" s="95"/>
      <c r="AS352" s="93" t="str">
        <f>Table1422[[#This Row],[Community]]</f>
        <v xml:space="preserve">Wiseman  </v>
      </c>
      <c r="AT352" s="87" t="e">
        <f>Table1422[[#This Row],[IQ1_Average]]</f>
        <v>#DIV/0!</v>
      </c>
      <c r="AU352" s="93" t="str">
        <f>DoNotChange[[#This Row],[Community]]</f>
        <v xml:space="preserve">Wiseman  </v>
      </c>
      <c r="AV352" s="96" t="e">
        <f>Table1422[[#This Row],[IQ2_Average]]</f>
        <v>#DIV/0!</v>
      </c>
      <c r="AW352" s="93" t="str">
        <f>DoNotChange[[#This Row],[Community]]</f>
        <v xml:space="preserve">Wiseman  </v>
      </c>
      <c r="AX352" s="97" t="e">
        <f>Table1422[[#This Row],[IQ3_Average]]</f>
        <v>#DIV/0!</v>
      </c>
      <c r="AY352" s="93" t="str">
        <f>DoNotChange[[#This Row],[Community]]</f>
        <v xml:space="preserve">Wiseman  </v>
      </c>
      <c r="AZ352" s="89">
        <f>Table1422[[#This Row],[SNAP_Average 
(Percentage Points)]]/100</f>
        <v>0</v>
      </c>
      <c r="BA352" s="98" t="str">
        <f>DoNotChange[[#This Row],[Community]]</f>
        <v xml:space="preserve">Wiseman  </v>
      </c>
      <c r="BB352" s="89">
        <f>Table1422[[#This Row],[Poverty_Average
(Percentage Points)]]/100</f>
        <v>0</v>
      </c>
      <c r="BC352" s="98" t="str">
        <f>DoNotChange[[#This Row],[Community]]</f>
        <v xml:space="preserve">Wiseman  </v>
      </c>
      <c r="BD352" s="89">
        <f>Table1422[[#This Row],[Full Time Employment_Average
(Percentage Points)]]/100</f>
        <v>0.29959999999999998</v>
      </c>
    </row>
    <row r="353" spans="1:56" s="99" customFormat="1" x14ac:dyDescent="0.25">
      <c r="A353" s="93" t="str">
        <f>DoNotChange[[#This Row],[Community]]</f>
        <v xml:space="preserve">Womens Bay  </v>
      </c>
      <c r="B353"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NA</v>
      </c>
      <c r="C353" s="93" t="str">
        <f>DoNotChange[[#This Row],[Community]]</f>
        <v xml:space="preserve">Womens Bay  </v>
      </c>
      <c r="D353" s="109">
        <f>IFERROR(DoNotChange[[#This Row],[Medium Burden Threshold]],"Cannot Calculate")</f>
        <v>282</v>
      </c>
      <c r="E353" s="118" t="str">
        <f>DoNotChange[[#This Row],[Community]]</f>
        <v xml:space="preserve">Womens Bay  </v>
      </c>
      <c r="F353" s="109">
        <f>IFERROR(DoNotChange[[#This Row],[MediumBurden
Annual]], "Cannot Calculate")</f>
        <v>3383.4044575027224</v>
      </c>
      <c r="G353" s="93" t="str">
        <f>DoNotChange[[#This Row],[Community]]</f>
        <v xml:space="preserve">Womens Bay  </v>
      </c>
      <c r="H353" s="140">
        <f>IFERROR(DoNotChange[[#This Row],[LowBurden
Threshold]],"Any fee will be at least a medium burden")</f>
        <v>112.78014858342408</v>
      </c>
      <c r="I353" s="118" t="str">
        <f>DoNotChange[[#This Row],[Community]]</f>
        <v xml:space="preserve">Womens Bay  </v>
      </c>
      <c r="J353" s="109">
        <f>IFERROR(DoNotChange[[#This Row],[LowBurden
Annual]], "Any fee will be at least a medium burden")</f>
        <v>1353.361783001089</v>
      </c>
      <c r="K353" s="93" t="str">
        <f>DoNotChange[[#This Row],[Community]]</f>
        <v xml:space="preserve">Womens Bay  </v>
      </c>
      <c r="L353" s="102">
        <f>Table1422[[#This Row],[Monthly Fees]]</f>
        <v>0</v>
      </c>
      <c r="M353" s="93" t="str">
        <f>DoNotChange[[#This Row],[Community]]</f>
        <v xml:space="preserve">Womens Bay  </v>
      </c>
      <c r="N353" s="102">
        <f>DoNotChange[[#This Row],[Monthly_Fees]]*12</f>
        <v>0</v>
      </c>
      <c r="O353" s="93" t="str">
        <f>DoNotChange[[#This Row],[Community]]</f>
        <v xml:space="preserve">Womens Bay  </v>
      </c>
      <c r="P353" s="94" t="str">
        <f>Table1422[[#This Row],[Notes]]</f>
        <v>The water and sewer charges are unknown</v>
      </c>
      <c r="Q353" s="95"/>
      <c r="R353" s="93" t="str">
        <f>DoNotChange[[#This Row],[Community]]</f>
        <v xml:space="preserve">Womens Bay  </v>
      </c>
      <c r="S353" s="85" t="str">
        <f>IF(DoNotChange[[#This Row],[Annual_Fees]]/DoNotChange[[#This Row],[IQ1_Average]]&gt;0, DoNotChange[[#This Row],[Annual_Fees]]/DoNotChange[[#This Row],[IQ1_Average]], "Do not know fees")</f>
        <v>Do not know fees</v>
      </c>
      <c r="T353" s="93" t="str">
        <f>DoNotChange[[#This Row],[Community]]</f>
        <v xml:space="preserve">Womens Bay  </v>
      </c>
      <c r="U353" s="85" t="str">
        <f>IF(DoNotChange[[#This Row],[Annual_Fees]]/DoNotChange[[#This Row],[IQ2_Average]]&gt;0, DoNotChange[[#This Row],[Annual_Fees]]/DoNotChange[[#This Row],[IQ2_Average]], "Do not know fees")</f>
        <v>Do not know fees</v>
      </c>
      <c r="V353" s="93" t="str">
        <f>DoNotChange[[#This Row],[Community]]</f>
        <v xml:space="preserve">Womens Bay  </v>
      </c>
      <c r="W353" s="85" t="str">
        <f>IF(DoNotChange[[#This Row],[Annual_Fees]]/DoNotChange[[#This Row],[IQ3_Average]]&gt;0,DoNotChange[[#This Row],[Annual_Fees]]/DoNotChange[[#This Row],[IQ3_Average]], "Do not know fees")</f>
        <v>Do not know fees</v>
      </c>
      <c r="X353" s="93" t="str">
        <f>DoNotChange[[#This Row],[Community]]</f>
        <v xml:space="preserve">Womens Bay  </v>
      </c>
      <c r="Y353" s="85" t="str">
        <f>IFERROR(AVERAGE(DoNotChange[[#This Row],[RI_IQ1]],DoNotChange[[#This Row],[RI_IQ2]],DoNotChange[[#This Row],[RI_IQ3]]),"ERROR")</f>
        <v>ERROR</v>
      </c>
      <c r="Z353" s="93" t="str">
        <f>DoNotChange[[#This Row],[Community]]</f>
        <v xml:space="preserve">Womens Bay  </v>
      </c>
      <c r="AA353" s="84">
        <f>IF(DoNotChange[[#This Row],[SNAP_PercentagePoints]]&gt;20%,1, IF(DoNotChange[[#This Row],[SNAP_PercentagePoints]]&lt;=10%, 3, 2))</f>
        <v>3</v>
      </c>
      <c r="AB353" s="93" t="str">
        <f>DoNotChange[[#This Row],[Community]]</f>
        <v xml:space="preserve">Womens Bay  </v>
      </c>
      <c r="AC353" s="84">
        <f>IF(DoNotChange[[#This Row],[Poverty_PercentagePoints]]&gt;20%,1, IF(DoNotChange[[#This Row],[Poverty_PercentagePoints]]&lt;=10%, 3, 2))</f>
        <v>1</v>
      </c>
      <c r="AD353" s="93" t="str">
        <f>DoNotChange[[#This Row],[Community]]</f>
        <v xml:space="preserve">Womens Bay  </v>
      </c>
      <c r="AE353" s="84">
        <f>IF(DoNotChange[[#This Row],[FTE_PercentagePoints]]&lt;=30%,1, IF(DoNotChange[[#This Row],[FTE_PercentagePoints]]&gt;50%, 3, 2))</f>
        <v>3</v>
      </c>
      <c r="AF353" s="93" t="str">
        <f>DoNotChange[[#This Row],[Community]]</f>
        <v xml:space="preserve">Womens Bay  </v>
      </c>
      <c r="AG353" s="86">
        <f>AVERAGE(DoNotChange[[#This Row],[SNAP_FCI]],DoNotChange[[#This Row],[Poverty_FCI]],DoNotChange[[#This Row],[FTE_FCI]])</f>
        <v>2.3333333333333335</v>
      </c>
      <c r="AH353" s="112"/>
      <c r="AI353" s="86">
        <f>IF(DoNotChange[[#This Row],[Village_FCI]]&gt;2.5, 0.24, IF(DoNotChange[[#This Row],[Village_FCI]]&lt;=1.5, 0.06, 0.15))</f>
        <v>0.15</v>
      </c>
      <c r="AJ353" s="86">
        <f>IF(DoNotChange[[#This Row],[Village_FCI]]&gt;2.5, 0.15, IF(DoNotChange[[#This Row],[Village_FCI]]&lt;=1.5, "FALSE", 0.06))</f>
        <v>0.06</v>
      </c>
      <c r="AK353" s="115">
        <f>(1/DoNotChange[[#This Row],[IQ1_Average]]+1/DoNotChange[[#This Row],[IQ2_Average]]+1/DoNotChange[[#This Row],[IQ3_Average]])</f>
        <v>4.4334043382656774E-5</v>
      </c>
      <c r="AL353"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High Burden</v>
      </c>
      <c r="AM353" s="84">
        <f>ROUND(DoNotChange[[#This Row],[MediumBurden
Threshold_Calc]],1)</f>
        <v>282</v>
      </c>
      <c r="AN353" s="88">
        <f>(DoNotChange[[#This Row],[3RI_Calculation
Medium]]/DoNotChange[[#This Row],[Y = 1/IQ1+1/IQ2+1/IQ3]])/12</f>
        <v>281.9503714585602</v>
      </c>
      <c r="AO353" s="88">
        <f>DoNotChange[[#This Row],[MediumBurden
Threshold_Calc]]*12</f>
        <v>3383.4044575027224</v>
      </c>
      <c r="AP353" s="137">
        <f>DoNotChange[[#This Row],[LowBurden
Annual]]/12</f>
        <v>112.78014858342408</v>
      </c>
      <c r="AQ353" s="88">
        <f>(DoNotChange[[#This Row],[3RI_Calculation
Low]]/DoNotChange[[#This Row],[Y = 1/IQ1+1/IQ2+1/IQ3]])</f>
        <v>1353.361783001089</v>
      </c>
      <c r="AR353" s="95"/>
      <c r="AS353" s="93" t="str">
        <f>Table1422[[#This Row],[Community]]</f>
        <v xml:space="preserve">Womens Bay  </v>
      </c>
      <c r="AT353" s="87">
        <f>Table1422[[#This Row],[IQ1_Average]]</f>
        <v>37542.800000000003</v>
      </c>
      <c r="AU353" s="93" t="str">
        <f>DoNotChange[[#This Row],[Community]]</f>
        <v xml:space="preserve">Womens Bay  </v>
      </c>
      <c r="AV353" s="96">
        <f>Table1422[[#This Row],[IQ2_Average]]</f>
        <v>92390.6</v>
      </c>
      <c r="AW353" s="93" t="str">
        <f>DoNotChange[[#This Row],[Community]]</f>
        <v xml:space="preserve">Womens Bay  </v>
      </c>
      <c r="AX353" s="97">
        <f>Table1422[[#This Row],[IQ3_Average]]</f>
        <v>145472.20000000001</v>
      </c>
      <c r="AY353" s="93" t="str">
        <f>DoNotChange[[#This Row],[Community]]</f>
        <v xml:space="preserve">Womens Bay  </v>
      </c>
      <c r="AZ353" s="89">
        <f>Table1422[[#This Row],[SNAP_Average 
(Percentage Points)]]/100</f>
        <v>1.3000000000000001E-2</v>
      </c>
      <c r="BA353" s="98" t="str">
        <f>DoNotChange[[#This Row],[Community]]</f>
        <v xml:space="preserve">Womens Bay  </v>
      </c>
      <c r="BB353" s="89">
        <f>Table1422[[#This Row],[Poverty_Average
(Percentage Points)]]/100</f>
        <v>0.65079999999999993</v>
      </c>
      <c r="BC353" s="98" t="str">
        <f>DoNotChange[[#This Row],[Community]]</f>
        <v xml:space="preserve">Womens Bay  </v>
      </c>
      <c r="BD353" s="89">
        <f>Table1422[[#This Row],[Full Time Employment_Average
(Percentage Points)]]/100</f>
        <v>0.55320000000000003</v>
      </c>
    </row>
    <row r="354" spans="1:56" s="99" customFormat="1" x14ac:dyDescent="0.25">
      <c r="A354" s="93" t="str">
        <f>DoNotChange[[#This Row],[Community]]</f>
        <v xml:space="preserve">Wrangell  </v>
      </c>
      <c r="B354"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Medium Burden</v>
      </c>
      <c r="C354" s="93" t="str">
        <f>DoNotChange[[#This Row],[Community]]</f>
        <v xml:space="preserve">Wrangell  </v>
      </c>
      <c r="D354" s="109">
        <f>IFERROR(DoNotChange[[#This Row],[Medium Burden Threshold]],"Cannot Calculate")</f>
        <v>183.4</v>
      </c>
      <c r="E354" s="118" t="str">
        <f>DoNotChange[[#This Row],[Community]]</f>
        <v xml:space="preserve">Wrangell  </v>
      </c>
      <c r="F354" s="109">
        <f>IFERROR(DoNotChange[[#This Row],[MediumBurden
Annual]], "Cannot Calculate")</f>
        <v>2200.6298623699399</v>
      </c>
      <c r="G354" s="93" t="str">
        <f>DoNotChange[[#This Row],[Community]]</f>
        <v xml:space="preserve">Wrangell  </v>
      </c>
      <c r="H354" s="140">
        <f>IFERROR(DoNotChange[[#This Row],[LowBurden
Threshold]],"Any fee will be at least a medium burden")</f>
        <v>73.354328745664674</v>
      </c>
      <c r="I354" s="118" t="str">
        <f>DoNotChange[[#This Row],[Community]]</f>
        <v xml:space="preserve">Wrangell  </v>
      </c>
      <c r="J354" s="109">
        <f>IFERROR(DoNotChange[[#This Row],[LowBurden
Annual]], "Any fee will be at least a medium burden")</f>
        <v>880.25194494797609</v>
      </c>
      <c r="K354" s="93" t="str">
        <f>DoNotChange[[#This Row],[Community]]</f>
        <v xml:space="preserve">Wrangell  </v>
      </c>
      <c r="L354" s="102">
        <f>Table1422[[#This Row],[Monthly Fees]]</f>
        <v>128.13999999999999</v>
      </c>
      <c r="M354" s="93" t="str">
        <f>DoNotChange[[#This Row],[Community]]</f>
        <v xml:space="preserve">Wrangell  </v>
      </c>
      <c r="N354" s="102">
        <f>DoNotChange[[#This Row],[Monthly_Fees]]*12</f>
        <v>1537.6799999999998</v>
      </c>
      <c r="O354" s="93" t="str">
        <f>DoNotChange[[#This Row],[Community]]</f>
        <v xml:space="preserve">Wrangell  </v>
      </c>
      <c r="P354" s="94" t="str">
        <f>Table1422[[#This Row],[Notes]]</f>
        <v>Unmetered Rates. $18.91 service charge.</v>
      </c>
      <c r="Q354" s="95"/>
      <c r="R354" s="93" t="str">
        <f>DoNotChange[[#This Row],[Community]]</f>
        <v xml:space="preserve">Wrangell  </v>
      </c>
      <c r="S354" s="85">
        <f>IF(DoNotChange[[#This Row],[Annual_Fees]]/DoNotChange[[#This Row],[IQ1_Average]]&gt;0, DoNotChange[[#This Row],[Annual_Fees]]/DoNotChange[[#This Row],[IQ1_Average]], "Do not know fees")</f>
        <v>5.059089832337535E-2</v>
      </c>
      <c r="T354" s="93" t="str">
        <f>DoNotChange[[#This Row],[Community]]</f>
        <v xml:space="preserve">Wrangell  </v>
      </c>
      <c r="U354" s="85">
        <f>IF(DoNotChange[[#This Row],[Annual_Fees]]/DoNotChange[[#This Row],[IQ2_Average]]&gt;0, DoNotChange[[#This Row],[Annual_Fees]]/DoNotChange[[#This Row],[IQ2_Average]], "Do not know fees")</f>
        <v>3.2836624085486946E-2</v>
      </c>
      <c r="V354" s="93" t="str">
        <f>DoNotChange[[#This Row],[Community]]</f>
        <v xml:space="preserve">Wrangell  </v>
      </c>
      <c r="W354" s="85">
        <f>IF(DoNotChange[[#This Row],[Annual_Fees]]/DoNotChange[[#This Row],[IQ3_Average]]&gt;0,DoNotChange[[#This Row],[Annual_Fees]]/DoNotChange[[#This Row],[IQ3_Average]], "Do not know fees")</f>
        <v>2.1384288038716674E-2</v>
      </c>
      <c r="X354" s="93" t="str">
        <f>DoNotChange[[#This Row],[Community]]</f>
        <v xml:space="preserve">Wrangell  </v>
      </c>
      <c r="Y354" s="85">
        <f>IFERROR(AVERAGE(DoNotChange[[#This Row],[RI_IQ1]],DoNotChange[[#This Row],[RI_IQ2]],DoNotChange[[#This Row],[RI_IQ3]]),"ERROR")</f>
        <v>3.4937270149192991E-2</v>
      </c>
      <c r="Z354" s="93" t="str">
        <f>DoNotChange[[#This Row],[Community]]</f>
        <v xml:space="preserve">Wrangell  </v>
      </c>
      <c r="AA354" s="84">
        <f>IF(DoNotChange[[#This Row],[SNAP_PercentagePoints]]&gt;20%,1, IF(DoNotChange[[#This Row],[SNAP_PercentagePoints]]&lt;=10%, 3, 2))</f>
        <v>2</v>
      </c>
      <c r="AB354" s="93" t="str">
        <f>DoNotChange[[#This Row],[Community]]</f>
        <v xml:space="preserve">Wrangell  </v>
      </c>
      <c r="AC354" s="84">
        <f>IF(DoNotChange[[#This Row],[Poverty_PercentagePoints]]&gt;20%,1, IF(DoNotChange[[#This Row],[Poverty_PercentagePoints]]&lt;=10%, 3, 2))</f>
        <v>2</v>
      </c>
      <c r="AD354" s="93" t="str">
        <f>DoNotChange[[#This Row],[Community]]</f>
        <v xml:space="preserve">Wrangell  </v>
      </c>
      <c r="AE354" s="84">
        <f>IF(DoNotChange[[#This Row],[FTE_PercentagePoints]]&lt;=30%,1, IF(DoNotChange[[#This Row],[FTE_PercentagePoints]]&gt;50%, 3, 2))</f>
        <v>3</v>
      </c>
      <c r="AF354" s="93" t="str">
        <f>DoNotChange[[#This Row],[Community]]</f>
        <v xml:space="preserve">Wrangell  </v>
      </c>
      <c r="AG354" s="86">
        <f>AVERAGE(DoNotChange[[#This Row],[SNAP_FCI]],DoNotChange[[#This Row],[Poverty_FCI]],DoNotChange[[#This Row],[FTE_FCI]])</f>
        <v>2.3333333333333335</v>
      </c>
      <c r="AH354" s="112"/>
      <c r="AI354" s="86">
        <f>IF(DoNotChange[[#This Row],[Village_FCI]]&gt;2.5, 0.24, IF(DoNotChange[[#This Row],[Village_FCI]]&lt;=1.5, 0.06, 0.15))</f>
        <v>0.15</v>
      </c>
      <c r="AJ354" s="86">
        <f>IF(DoNotChange[[#This Row],[Village_FCI]]&gt;2.5, 0.15, IF(DoNotChange[[#This Row],[Village_FCI]]&lt;=1.5, "FALSE", 0.06))</f>
        <v>0.06</v>
      </c>
      <c r="AK354" s="115">
        <f>(1/DoNotChange[[#This Row],[IQ1_Average]]+1/DoNotChange[[#This Row],[IQ2_Average]]+1/DoNotChange[[#This Row],[IQ3_Average]])</f>
        <v>6.8162303240972753E-5</v>
      </c>
      <c r="AL354"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Medium Burden</v>
      </c>
      <c r="AM354" s="84">
        <f>ROUND(DoNotChange[[#This Row],[MediumBurden
Threshold_Calc]],1)</f>
        <v>183.4</v>
      </c>
      <c r="AN354" s="88">
        <f>(DoNotChange[[#This Row],[3RI_Calculation
Medium]]/DoNotChange[[#This Row],[Y = 1/IQ1+1/IQ2+1/IQ3]])/12</f>
        <v>183.38582186416167</v>
      </c>
      <c r="AO354" s="88">
        <f>DoNotChange[[#This Row],[MediumBurden
Threshold_Calc]]*12</f>
        <v>2200.6298623699399</v>
      </c>
      <c r="AP354" s="137">
        <f>DoNotChange[[#This Row],[LowBurden
Annual]]/12</f>
        <v>73.354328745664674</v>
      </c>
      <c r="AQ354" s="88">
        <f>(DoNotChange[[#This Row],[3RI_Calculation
Low]]/DoNotChange[[#This Row],[Y = 1/IQ1+1/IQ2+1/IQ3]])</f>
        <v>880.25194494797609</v>
      </c>
      <c r="AR354" s="95"/>
      <c r="AS354" s="93" t="str">
        <f>Table1422[[#This Row],[Community]]</f>
        <v xml:space="preserve">Wrangell  </v>
      </c>
      <c r="AT354" s="87">
        <f>Table1422[[#This Row],[IQ1_Average]]</f>
        <v>30394.400000000001</v>
      </c>
      <c r="AU354" s="93" t="str">
        <f>DoNotChange[[#This Row],[Community]]</f>
        <v xml:space="preserve">Wrangell  </v>
      </c>
      <c r="AV354" s="96">
        <f>Table1422[[#This Row],[IQ2_Average]]</f>
        <v>46828.2</v>
      </c>
      <c r="AW354" s="93" t="str">
        <f>DoNotChange[[#This Row],[Community]]</f>
        <v xml:space="preserve">Wrangell  </v>
      </c>
      <c r="AX354" s="97">
        <f>Table1422[[#This Row],[IQ3_Average]]</f>
        <v>71907</v>
      </c>
      <c r="AY354" s="93" t="str">
        <f>DoNotChange[[#This Row],[Community]]</f>
        <v xml:space="preserve">Wrangell  </v>
      </c>
      <c r="AZ354" s="89">
        <f>Table1422[[#This Row],[SNAP_Average 
(Percentage Points)]]/100</f>
        <v>0.13319999999999999</v>
      </c>
      <c r="BA354" s="98" t="str">
        <f>DoNotChange[[#This Row],[Community]]</f>
        <v xml:space="preserve">Wrangell  </v>
      </c>
      <c r="BB354" s="89">
        <f>Table1422[[#This Row],[Poverty_Average
(Percentage Points)]]/100</f>
        <v>0.1552</v>
      </c>
      <c r="BC354" s="98" t="str">
        <f>DoNotChange[[#This Row],[Community]]</f>
        <v xml:space="preserve">Wrangell  </v>
      </c>
      <c r="BD354" s="89">
        <f>Table1422[[#This Row],[Full Time Employment_Average
(Percentage Points)]]/100</f>
        <v>0.50859999999999994</v>
      </c>
    </row>
    <row r="355" spans="1:56" s="99" customFormat="1" x14ac:dyDescent="0.25">
      <c r="A355" s="93" t="str">
        <f>DoNotChange[[#This Row],[Community]]</f>
        <v xml:space="preserve">Yakutat  </v>
      </c>
      <c r="B355" s="84" t="str">
        <f xml:space="preserve"> IF(DoNotChange[[#This Row],[Village_RI]]= "ERROR", "NA", 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f>
        <v>Low Burden</v>
      </c>
      <c r="C355" s="93" t="str">
        <f>DoNotChange[[#This Row],[Community]]</f>
        <v xml:space="preserve">Yakutat  </v>
      </c>
      <c r="D355" s="109">
        <f>IFERROR(DoNotChange[[#This Row],[Medium Burden Threshold]],"Cannot Calculate")</f>
        <v>275</v>
      </c>
      <c r="E355" s="118" t="str">
        <f>DoNotChange[[#This Row],[Community]]</f>
        <v xml:space="preserve">Yakutat  </v>
      </c>
      <c r="F355" s="109">
        <f>IFERROR(DoNotChange[[#This Row],[MediumBurden
Annual]], "Cannot Calculate")</f>
        <v>3299.6698071107739</v>
      </c>
      <c r="G355" s="93" t="str">
        <f>DoNotChange[[#This Row],[Community]]</f>
        <v xml:space="preserve">Yakutat  </v>
      </c>
      <c r="H355" s="140">
        <f>IFERROR(DoNotChange[[#This Row],[LowBurden
Threshold]],"Any fee will be at least a medium burden")</f>
        <v>109.98899357035913</v>
      </c>
      <c r="I355" s="118" t="str">
        <f>DoNotChange[[#This Row],[Community]]</f>
        <v xml:space="preserve">Yakutat  </v>
      </c>
      <c r="J355" s="109">
        <f>IFERROR(DoNotChange[[#This Row],[LowBurden
Annual]], "Any fee will be at least a medium burden")</f>
        <v>1319.8679228443095</v>
      </c>
      <c r="K355" s="93" t="str">
        <f>DoNotChange[[#This Row],[Community]]</f>
        <v xml:space="preserve">Yakutat  </v>
      </c>
      <c r="L355" s="102">
        <f>Table1422[[#This Row],[Monthly Fees]]</f>
        <v>84</v>
      </c>
      <c r="M355" s="93" t="str">
        <f>DoNotChange[[#This Row],[Community]]</f>
        <v xml:space="preserve">Yakutat  </v>
      </c>
      <c r="N355" s="102">
        <f>DoNotChange[[#This Row],[Monthly_Fees]]*12</f>
        <v>1008</v>
      </c>
      <c r="O355" s="93" t="str">
        <f>DoNotChange[[#This Row],[Community]]</f>
        <v xml:space="preserve">Yakutat  </v>
      </c>
      <c r="P355" s="94" t="str">
        <f>Table1422[[#This Row],[Notes]]</f>
        <v xml:space="preserve">This is the reported user fee for this community for combined water and sewer.   </v>
      </c>
      <c r="Q355" s="95"/>
      <c r="R355" s="93" t="str">
        <f>DoNotChange[[#This Row],[Community]]</f>
        <v xml:space="preserve">Yakutat  </v>
      </c>
      <c r="S355" s="85">
        <f>IF(DoNotChange[[#This Row],[Annual_Fees]]/DoNotChange[[#This Row],[IQ1_Average]]&gt;0, DoNotChange[[#This Row],[Annual_Fees]]/DoNotChange[[#This Row],[IQ1_Average]], "Do not know fees")</f>
        <v>1.9511288674161478E-2</v>
      </c>
      <c r="T355" s="93" t="str">
        <f>DoNotChange[[#This Row],[Community]]</f>
        <v xml:space="preserve">Yakutat  </v>
      </c>
      <c r="U355" s="85">
        <f>IF(DoNotChange[[#This Row],[Annual_Fees]]/DoNotChange[[#This Row],[IQ2_Average]]&gt;0, DoNotChange[[#This Row],[Annual_Fees]]/DoNotChange[[#This Row],[IQ2_Average]], "Do not know fees")</f>
        <v>1.5478592553691368E-2</v>
      </c>
      <c r="V355" s="93" t="str">
        <f>DoNotChange[[#This Row],[Community]]</f>
        <v xml:space="preserve">Yakutat  </v>
      </c>
      <c r="W355" s="85">
        <f>IF(DoNotChange[[#This Row],[Annual_Fees]]/DoNotChange[[#This Row],[IQ3_Average]]&gt;0,DoNotChange[[#This Row],[Annual_Fees]]/DoNotChange[[#This Row],[IQ3_Average]], "Do not know fees")</f>
        <v>1.0832885545405695E-2</v>
      </c>
      <c r="X355" s="93" t="str">
        <f>DoNotChange[[#This Row],[Community]]</f>
        <v xml:space="preserve">Yakutat  </v>
      </c>
      <c r="Y355" s="85">
        <f>IFERROR(AVERAGE(DoNotChange[[#This Row],[RI_IQ1]],DoNotChange[[#This Row],[RI_IQ2]],DoNotChange[[#This Row],[RI_IQ3]]),"ERROR")</f>
        <v>1.527425559108618E-2</v>
      </c>
      <c r="Z355" s="93" t="str">
        <f>DoNotChange[[#This Row],[Community]]</f>
        <v xml:space="preserve">Yakutat  </v>
      </c>
      <c r="AA355" s="84">
        <f>IF(DoNotChange[[#This Row],[SNAP_PercentagePoints]]&gt;20%,1, IF(DoNotChange[[#This Row],[SNAP_PercentagePoints]]&lt;=10%, 3, 2))</f>
        <v>3</v>
      </c>
      <c r="AB355" s="93" t="str">
        <f>DoNotChange[[#This Row],[Community]]</f>
        <v xml:space="preserve">Yakutat  </v>
      </c>
      <c r="AC355" s="84">
        <f>IF(DoNotChange[[#This Row],[Poverty_PercentagePoints]]&gt;20%,1, IF(DoNotChange[[#This Row],[Poverty_PercentagePoints]]&lt;=10%, 3, 2))</f>
        <v>2</v>
      </c>
      <c r="AD355" s="93" t="str">
        <f>DoNotChange[[#This Row],[Community]]</f>
        <v xml:space="preserve">Yakutat  </v>
      </c>
      <c r="AE355" s="84">
        <f>IF(DoNotChange[[#This Row],[FTE_PercentagePoints]]&lt;=30%,1, IF(DoNotChange[[#This Row],[FTE_PercentagePoints]]&gt;50%, 3, 2))</f>
        <v>2</v>
      </c>
      <c r="AF355" s="93" t="str">
        <f>DoNotChange[[#This Row],[Community]]</f>
        <v xml:space="preserve">Yakutat  </v>
      </c>
      <c r="AG355" s="86">
        <f>AVERAGE(DoNotChange[[#This Row],[SNAP_FCI]],DoNotChange[[#This Row],[Poverty_FCI]],DoNotChange[[#This Row],[FTE_FCI]])</f>
        <v>2.3333333333333335</v>
      </c>
      <c r="AH355" s="112"/>
      <c r="AI355" s="86">
        <f>IF(DoNotChange[[#This Row],[Village_FCI]]&gt;2.5, 0.24, IF(DoNotChange[[#This Row],[Village_FCI]]&lt;=1.5, 0.06, 0.15))</f>
        <v>0.15</v>
      </c>
      <c r="AJ355" s="86">
        <f>IF(DoNotChange[[#This Row],[Village_FCI]]&gt;2.5, 0.15, IF(DoNotChange[[#This Row],[Village_FCI]]&lt;=1.5, "FALSE", 0.06))</f>
        <v>0.06</v>
      </c>
      <c r="AK355" s="115">
        <f>(1/DoNotChange[[#This Row],[IQ1_Average]]+1/DoNotChange[[#This Row],[IQ2_Average]]+1/DoNotChange[[#This Row],[IQ3_Average]])</f>
        <v>4.5459094021089823E-5</v>
      </c>
      <c r="AL355" s="107" t="str">
        <f>IF(AND(DoNotChange[[#This Row],[Village_FCI]]&gt;2.5, DoNotChange[[#This Row],[Village_RI]]&lt;=2%), "Low Burden", IF(AND(DoNotChange[[#This Row],[Village_FCI]]&gt;2.5, DoNotChange[[#This Row],[Village_RI]]&lt;=5%), "Low Burden", IF(AND(DoNotChange[[#This Row],[Village_FCI]]&gt;2.5, DoNotChange[[#This Row],[Village_RI]]&gt;5%), "Medium Burden", IF(AND(DoNotChange[[#This Row],[Village_FCI]]&gt;1.5, DoNotChange[[#This Row],[Village_RI]]&lt;=2%), "Low Burden", IF(AND(DoNotChange[[#This Row],[Village_FCI]]&gt;1.5, DoNotChange[[#This Row],[Village_RI]]&lt;=5%), "Medium Burden", IF(AND(DoNotChange[[#This Row],[Village_FCI]]&gt;1.5, DoNotChange[[#This Row],[Village_RI]]&gt;5%), "High Burden", IF(AND(DoNotChange[[#This Row],[Village_FCI]]&lt;=1.5, DoNotChange[[#This Row],[Village_RI]]&lt;=2%), "Medium Burden", IF(AND(DoNotChange[[#This Row],[Village_FCI]]&lt;=1.5, DoNotChange[[#This Row],[Village_RI]] &lt;=5%), "High Burden", IF(AND(DoNotChange[[#This Row],[Village_FCI]]&lt;=1.5, DoNotChange[[#This Row],[Village_RI]]&gt;5%), "High Burden", IF(DoNotChange[[#This Row],[Village_RI]]= "ERROR", "!"))))))))))</f>
        <v>Low Burden</v>
      </c>
      <c r="AM355" s="84">
        <f>ROUND(DoNotChange[[#This Row],[MediumBurden
Threshold_Calc]],1)</f>
        <v>275</v>
      </c>
      <c r="AN355" s="88">
        <f>(DoNotChange[[#This Row],[3RI_Calculation
Medium]]/DoNotChange[[#This Row],[Y = 1/IQ1+1/IQ2+1/IQ3]])/12</f>
        <v>274.97248392589785</v>
      </c>
      <c r="AO355" s="88">
        <f>DoNotChange[[#This Row],[MediumBurden
Threshold_Calc]]*12</f>
        <v>3299.6698071107739</v>
      </c>
      <c r="AP355" s="137">
        <f>DoNotChange[[#This Row],[LowBurden
Annual]]/12</f>
        <v>109.98899357035913</v>
      </c>
      <c r="AQ355" s="88">
        <f>(DoNotChange[[#This Row],[3RI_Calculation
Low]]/DoNotChange[[#This Row],[Y = 1/IQ1+1/IQ2+1/IQ3]])</f>
        <v>1319.8679228443095</v>
      </c>
      <c r="AR355" s="95"/>
      <c r="AS355" s="93" t="str">
        <f>Table1422[[#This Row],[Community]]</f>
        <v xml:space="preserve">Yakutat  </v>
      </c>
      <c r="AT355" s="87">
        <f>Table1422[[#This Row],[IQ1_Average]]</f>
        <v>51662.400000000001</v>
      </c>
      <c r="AU355" s="93" t="str">
        <f>DoNotChange[[#This Row],[Community]]</f>
        <v xml:space="preserve">Yakutat  </v>
      </c>
      <c r="AV355" s="96">
        <f>Table1422[[#This Row],[IQ2_Average]]</f>
        <v>65122.2</v>
      </c>
      <c r="AW355" s="93" t="str">
        <f>DoNotChange[[#This Row],[Community]]</f>
        <v xml:space="preserve">Yakutat  </v>
      </c>
      <c r="AX355" s="97">
        <f>Table1422[[#This Row],[IQ3_Average]]</f>
        <v>93050</v>
      </c>
      <c r="AY355" s="93" t="str">
        <f>DoNotChange[[#This Row],[Community]]</f>
        <v xml:space="preserve">Yakutat  </v>
      </c>
      <c r="AZ355" s="89">
        <f>Table1422[[#This Row],[SNAP_Average 
(Percentage Points)]]/100</f>
        <v>5.6399999999999999E-2</v>
      </c>
      <c r="BA355" s="98" t="str">
        <f>DoNotChange[[#This Row],[Community]]</f>
        <v xml:space="preserve">Yakutat  </v>
      </c>
      <c r="BB355" s="89">
        <f>Table1422[[#This Row],[Poverty_Average
(Percentage Points)]]/100</f>
        <v>0.10859999999999999</v>
      </c>
      <c r="BC355" s="98" t="str">
        <f>DoNotChange[[#This Row],[Community]]</f>
        <v xml:space="preserve">Yakutat  </v>
      </c>
      <c r="BD355" s="89">
        <f>Table1422[[#This Row],[Full Time Employment_Average
(Percentage Points)]]/100</f>
        <v>0.43220000000000008</v>
      </c>
    </row>
    <row r="356" spans="1:56" s="99" customFormat="1" x14ac:dyDescent="0.25">
      <c r="D356" s="110"/>
      <c r="E356" s="110"/>
      <c r="F356" s="110"/>
      <c r="H356" s="141"/>
      <c r="I356" s="110"/>
      <c r="J356" s="110"/>
      <c r="L356" s="103"/>
      <c r="N356" s="103"/>
      <c r="S356" s="91"/>
      <c r="U356" s="91"/>
      <c r="W356" s="91"/>
      <c r="Y356" s="91"/>
      <c r="AA356" s="90"/>
      <c r="AC356" s="90"/>
      <c r="AE356" s="90"/>
      <c r="AG356" s="90"/>
      <c r="AH356" s="90"/>
      <c r="AI356" s="90"/>
      <c r="AJ356" s="90"/>
      <c r="AK356" s="116"/>
      <c r="AL356" s="108"/>
      <c r="AM356" s="108"/>
      <c r="AN356" s="103"/>
      <c r="AO356" s="103"/>
      <c r="AP356" s="138"/>
      <c r="AQ356" s="103"/>
      <c r="AT356" s="90"/>
      <c r="AZ356" s="92"/>
      <c r="BA356" s="100"/>
      <c r="BB356" s="92"/>
      <c r="BC356" s="100"/>
      <c r="BD356" s="92"/>
    </row>
  </sheetData>
  <sheetProtection selectLockedCells="1" selectUnlockedCells="1"/>
  <phoneticPr fontId="3" type="noConversion"/>
  <dataValidations count="1">
    <dataValidation type="list" allowBlank="1" showInputMessage="1" showErrorMessage="1" sqref="AS2:AS355 O2:O357" xr:uid="{86F8A80F-FD3B-41C1-ABCC-DA1FF473AA0D}">
      <formula1>$AS$2:$AS$355</formula1>
    </dataValidation>
  </dataValidations>
  <pageMargins left="0.7" right="0.7" top="0.75" bottom="0.75" header="0.3" footer="0.3"/>
  <ignoredErrors>
    <ignoredError sqref="AN8:AN9 AN11 AN34" evalError="1"/>
  </ignoredErrors>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C5A14-C553-4A94-BFF7-D4C3363171C3}">
  <sheetPr>
    <tabColor theme="7" tint="-0.499984740745262"/>
  </sheetPr>
  <dimension ref="A1:AO355"/>
  <sheetViews>
    <sheetView zoomScaleNormal="100" workbookViewId="0">
      <pane xSplit="1" ySplit="1" topLeftCell="B2" activePane="bottomRight" state="frozen"/>
      <selection pane="topRight" activeCell="B1" sqref="B1"/>
      <selection pane="bottomLeft" activeCell="A2" sqref="A2"/>
      <selection pane="bottomRight" activeCell="AL361" sqref="AL361"/>
    </sheetView>
  </sheetViews>
  <sheetFormatPr defaultRowHeight="15" x14ac:dyDescent="0.25"/>
  <cols>
    <col min="1" max="1" width="17" style="32" customWidth="1"/>
    <col min="2" max="2" width="17.28515625" style="151" customWidth="1"/>
    <col min="3" max="3" width="14.7109375" style="151" customWidth="1"/>
    <col min="4" max="4" width="14.5703125" style="151" customWidth="1"/>
    <col min="5" max="5" width="10.7109375" style="132" customWidth="1"/>
    <col min="6" max="6" width="13.7109375" style="132" customWidth="1"/>
    <col min="7" max="7" width="14.5703125" style="132" customWidth="1"/>
    <col min="8" max="8" width="14.7109375" style="132" customWidth="1"/>
    <col min="9" max="9" width="13.28515625" style="132" customWidth="1"/>
    <col min="10" max="10" width="13.5703125" style="132" customWidth="1"/>
    <col min="11" max="11" width="12.5703125" style="132" customWidth="1"/>
    <col min="12" max="13" width="14.7109375" style="132" customWidth="1"/>
    <col min="14" max="14" width="13.42578125" style="152" customWidth="1"/>
    <col min="15" max="15" width="14" style="152" customWidth="1"/>
    <col min="16" max="16" width="14.28515625" style="132" customWidth="1"/>
    <col min="17" max="17" width="10.7109375" style="152" customWidth="1"/>
    <col min="18" max="18" width="15.28515625" style="132" customWidth="1"/>
    <col min="19" max="19" width="14.140625" style="152" customWidth="1"/>
    <col min="20" max="20" width="18" style="129" customWidth="1"/>
    <col min="21" max="21" width="16.7109375" style="129" customWidth="1"/>
    <col min="22" max="22" width="16.85546875" style="129" customWidth="1"/>
    <col min="23" max="23" width="17.42578125" style="129" customWidth="1"/>
    <col min="24" max="24" width="17.7109375" style="129" customWidth="1"/>
    <col min="25" max="25" width="18.28515625" style="129" customWidth="1"/>
    <col min="26" max="26" width="18" style="129" customWidth="1"/>
    <col min="27" max="27" width="18.7109375" style="129" customWidth="1"/>
    <col min="28" max="28" width="17.140625" style="129" customWidth="1"/>
    <col min="29" max="29" width="17.28515625" style="129" bestFit="1" customWidth="1"/>
    <col min="30" max="30" width="17.5703125" style="129" customWidth="1"/>
    <col min="31" max="31" width="18" style="129" customWidth="1"/>
    <col min="32" max="32" width="21" style="129" customWidth="1"/>
    <col min="33" max="33" width="20" style="129" customWidth="1"/>
    <col min="34" max="34" width="20" style="148" customWidth="1"/>
    <col min="35" max="35" width="21.140625" style="129" customWidth="1"/>
    <col min="36" max="36" width="20" style="129" customWidth="1"/>
    <col min="37" max="37" width="21.7109375" style="129" customWidth="1"/>
    <col min="38" max="38" width="16" style="67" customWidth="1"/>
    <col min="39" max="39" width="69" style="183" customWidth="1"/>
    <col min="40" max="40" width="2.28515625" style="185" customWidth="1"/>
    <col min="41" max="41" width="22.85546875" customWidth="1"/>
  </cols>
  <sheetData>
    <row r="1" spans="1:41" s="33" customFormat="1" ht="42.75" x14ac:dyDescent="0.25">
      <c r="A1" s="34" t="s">
        <v>1</v>
      </c>
      <c r="B1" s="52" t="s">
        <v>89</v>
      </c>
      <c r="C1" s="52" t="s">
        <v>90</v>
      </c>
      <c r="D1" s="52" t="s">
        <v>91</v>
      </c>
      <c r="E1" s="52" t="s">
        <v>92</v>
      </c>
      <c r="F1" s="164" t="s">
        <v>93</v>
      </c>
      <c r="G1" s="54" t="s">
        <v>77</v>
      </c>
      <c r="H1" s="52" t="s">
        <v>94</v>
      </c>
      <c r="I1" s="52" t="s">
        <v>95</v>
      </c>
      <c r="J1" s="52" t="s">
        <v>96</v>
      </c>
      <c r="K1" s="52" t="s">
        <v>97</v>
      </c>
      <c r="L1" s="164" t="s">
        <v>98</v>
      </c>
      <c r="M1" s="54" t="s">
        <v>79</v>
      </c>
      <c r="N1" s="52" t="s">
        <v>99</v>
      </c>
      <c r="O1" s="52" t="s">
        <v>100</v>
      </c>
      <c r="P1" s="52" t="s">
        <v>101</v>
      </c>
      <c r="Q1" s="52" t="s">
        <v>102</v>
      </c>
      <c r="R1" s="164" t="s">
        <v>103</v>
      </c>
      <c r="S1" s="55" t="s">
        <v>81</v>
      </c>
      <c r="T1" s="144" t="s">
        <v>104</v>
      </c>
      <c r="U1" s="144" t="s">
        <v>105</v>
      </c>
      <c r="V1" s="144" t="s">
        <v>106</v>
      </c>
      <c r="W1" s="144" t="s">
        <v>107</v>
      </c>
      <c r="X1" s="145" t="s">
        <v>108</v>
      </c>
      <c r="Y1" s="72" t="s">
        <v>109</v>
      </c>
      <c r="Z1" s="144" t="s">
        <v>110</v>
      </c>
      <c r="AA1" s="144" t="s">
        <v>111</v>
      </c>
      <c r="AB1" s="144" t="s">
        <v>112</v>
      </c>
      <c r="AC1" s="144" t="s">
        <v>113</v>
      </c>
      <c r="AD1" s="145" t="s">
        <v>114</v>
      </c>
      <c r="AE1" s="72" t="s">
        <v>115</v>
      </c>
      <c r="AF1" s="144" t="s">
        <v>116</v>
      </c>
      <c r="AG1" s="144" t="s">
        <v>117</v>
      </c>
      <c r="AH1" s="146" t="s">
        <v>118</v>
      </c>
      <c r="AI1" s="146" t="s">
        <v>119</v>
      </c>
      <c r="AJ1" s="147" t="s">
        <v>120</v>
      </c>
      <c r="AK1" s="74" t="s">
        <v>121</v>
      </c>
      <c r="AL1" s="174" t="s">
        <v>122</v>
      </c>
      <c r="AM1" s="75" t="s">
        <v>48</v>
      </c>
      <c r="AN1" s="184"/>
      <c r="AO1" s="181" t="s">
        <v>123</v>
      </c>
    </row>
    <row r="2" spans="1:41" ht="28.5" x14ac:dyDescent="0.25">
      <c r="A2" s="165" t="s">
        <v>124</v>
      </c>
      <c r="B2" s="149">
        <v>22389</v>
      </c>
      <c r="C2" s="189">
        <v>29188</v>
      </c>
      <c r="D2" s="90">
        <v>22389</v>
      </c>
      <c r="E2" s="90">
        <v>29188</v>
      </c>
      <c r="F2" s="90">
        <v>24974</v>
      </c>
      <c r="G2" s="153">
        <f>AVERAGE(Table1422[[#This Row],[IQ1_2019]:[IQ1_2023]])</f>
        <v>25625.599999999999</v>
      </c>
      <c r="H2" s="131">
        <v>44714</v>
      </c>
      <c r="I2" s="159">
        <v>54875</v>
      </c>
      <c r="J2" s="90">
        <v>44714</v>
      </c>
      <c r="K2" s="90">
        <v>54875</v>
      </c>
      <c r="L2" s="90">
        <v>48042</v>
      </c>
      <c r="M2" s="153">
        <f>AVERAGE(Table1422[[#This Row],[IQ2_2019]:[IQ2_2023]])</f>
        <v>49444</v>
      </c>
      <c r="N2" s="131">
        <v>85636</v>
      </c>
      <c r="O2" s="159">
        <v>91864</v>
      </c>
      <c r="P2" s="90">
        <v>85636</v>
      </c>
      <c r="Q2">
        <v>91864</v>
      </c>
      <c r="R2" s="90">
        <v>71167</v>
      </c>
      <c r="S2" s="153">
        <f>AVERAGE(Table1422[[#This Row],[IQ3_2019]:[IQ3_2023]])</f>
        <v>85233.4</v>
      </c>
      <c r="T2" s="161">
        <v>3.4</v>
      </c>
      <c r="U2" s="161">
        <v>0</v>
      </c>
      <c r="V2" s="90">
        <v>7.4</v>
      </c>
      <c r="W2" s="90">
        <v>0</v>
      </c>
      <c r="X2" s="90">
        <v>0</v>
      </c>
      <c r="Y2" s="154">
        <f>AVERAGE(Table1422[[#This Row],[SNAP_2019
(Percentage Points)]:[SNAP_2023
(Percentage Points)]])</f>
        <v>2.16</v>
      </c>
      <c r="Z2" s="160">
        <v>8.6</v>
      </c>
      <c r="AA2" s="160">
        <v>0</v>
      </c>
      <c r="AB2" s="129">
        <v>0</v>
      </c>
      <c r="AC2" s="129" t="s">
        <v>88</v>
      </c>
      <c r="AD2" s="129" t="s">
        <v>88</v>
      </c>
      <c r="AE2" s="155">
        <f>AVERAGE(Table1422[[#This Row],[Poverty_2019
(Percentage Points)]:[Poverty_2023
(Percentage Points)]])</f>
        <v>2.8666666666666667</v>
      </c>
      <c r="AF2" s="162">
        <v>71.099999999999994</v>
      </c>
      <c r="AG2" s="162">
        <v>75</v>
      </c>
      <c r="AH2" s="129">
        <v>78.5</v>
      </c>
      <c r="AI2" s="129">
        <v>75</v>
      </c>
      <c r="AJ2" s="190">
        <v>79.2</v>
      </c>
      <c r="AK2" s="156">
        <f>AVERAGE(Table1422[[#This Row],[Full Time Employment_2019
(Percentage Points)]:[Full Time Employment_2023
(Percentage Points)]])</f>
        <v>75.760000000000005</v>
      </c>
      <c r="AL2" s="175">
        <v>35</v>
      </c>
      <c r="AM2" s="56" t="s">
        <v>125</v>
      </c>
      <c r="AO2" t="s">
        <v>126</v>
      </c>
    </row>
    <row r="3" spans="1:41" ht="28.5" x14ac:dyDescent="0.25">
      <c r="A3" s="165" t="s">
        <v>127</v>
      </c>
      <c r="B3" s="149">
        <v>21250</v>
      </c>
      <c r="C3" s="149">
        <v>66000</v>
      </c>
      <c r="D3" s="90">
        <v>21250</v>
      </c>
      <c r="E3" s="90">
        <v>66000</v>
      </c>
      <c r="F3" s="90">
        <v>69500</v>
      </c>
      <c r="G3" s="153">
        <f>AVERAGE(Table1422[[#This Row],[IQ1_2019]:[IQ1_2023]])</f>
        <v>48800</v>
      </c>
      <c r="H3" s="131">
        <v>63750</v>
      </c>
      <c r="I3" s="131">
        <v>68800</v>
      </c>
      <c r="J3" s="90">
        <v>63750</v>
      </c>
      <c r="K3" s="90">
        <v>68800</v>
      </c>
      <c r="L3" s="90">
        <v>83538</v>
      </c>
      <c r="M3" s="153">
        <f>AVERAGE(Table1422[[#This Row],[IQ2_2019]:[IQ2_2023]])</f>
        <v>69727.600000000006</v>
      </c>
      <c r="N3" s="131">
        <v>70000</v>
      </c>
      <c r="O3" s="131">
        <v>79250</v>
      </c>
      <c r="P3" s="90">
        <v>70000</v>
      </c>
      <c r="Q3">
        <v>79250</v>
      </c>
      <c r="R3" s="90">
        <v>84731</v>
      </c>
      <c r="S3" s="153">
        <f>AVERAGE(Table1422[[#This Row],[IQ3_2019]:[IQ3_2023]])</f>
        <v>76646.2</v>
      </c>
      <c r="T3" s="130">
        <v>64.7</v>
      </c>
      <c r="U3" s="130">
        <v>15.8</v>
      </c>
      <c r="V3" s="90">
        <v>36</v>
      </c>
      <c r="W3" s="90">
        <v>15.8</v>
      </c>
      <c r="X3" s="90">
        <v>9.6999999999999993</v>
      </c>
      <c r="Y3" s="154">
        <f>AVERAGE(Table1422[[#This Row],[SNAP_2019
(Percentage Points)]:[SNAP_2023
(Percentage Points)]])</f>
        <v>28.4</v>
      </c>
      <c r="Z3" s="127">
        <v>11.8</v>
      </c>
      <c r="AA3" s="127">
        <v>0</v>
      </c>
      <c r="AB3" s="129">
        <v>33.299999999999997</v>
      </c>
      <c r="AC3" s="129">
        <v>0</v>
      </c>
      <c r="AD3" s="129">
        <v>0</v>
      </c>
      <c r="AE3" s="155">
        <f>AVERAGE(Table1422[[#This Row],[Poverty_2019
(Percentage Points)]:[Poverty_2023
(Percentage Points)]])</f>
        <v>9.02</v>
      </c>
      <c r="AF3" s="128">
        <v>18.2</v>
      </c>
      <c r="AG3" s="128">
        <v>18.8</v>
      </c>
      <c r="AH3" s="129">
        <v>21.5</v>
      </c>
      <c r="AI3" s="129">
        <v>18.8</v>
      </c>
      <c r="AJ3" s="190">
        <v>38.1</v>
      </c>
      <c r="AK3" s="156">
        <f>AVERAGE(Table1422[[#This Row],[Full Time Employment_2019
(Percentage Points)]:[Full Time Employment_2023
(Percentage Points)]])</f>
        <v>23.080000000000002</v>
      </c>
      <c r="AL3" s="175">
        <v>35</v>
      </c>
      <c r="AM3" s="9" t="s">
        <v>125</v>
      </c>
      <c r="AO3" t="s">
        <v>126</v>
      </c>
    </row>
    <row r="4" spans="1:41" ht="28.5" x14ac:dyDescent="0.25">
      <c r="A4" s="165" t="s">
        <v>128</v>
      </c>
      <c r="B4" s="149">
        <v>9000</v>
      </c>
      <c r="C4" s="149">
        <v>8773</v>
      </c>
      <c r="D4" s="90">
        <v>9000</v>
      </c>
      <c r="E4" s="90">
        <v>8773</v>
      </c>
      <c r="F4" s="90">
        <v>13071</v>
      </c>
      <c r="G4" s="153">
        <f>AVERAGE(Table1422[[#This Row],[IQ1_2019]:[IQ1_2023]])</f>
        <v>9723.4</v>
      </c>
      <c r="H4" s="131">
        <v>28938</v>
      </c>
      <c r="I4" s="131">
        <v>26600</v>
      </c>
      <c r="J4" s="90">
        <v>28938</v>
      </c>
      <c r="K4" s="90">
        <v>26600</v>
      </c>
      <c r="L4" s="90">
        <v>27875</v>
      </c>
      <c r="M4" s="153">
        <f>AVERAGE(Table1422[[#This Row],[IQ2_2019]:[IQ2_2023]])</f>
        <v>27790.2</v>
      </c>
      <c r="N4" s="131">
        <v>46167</v>
      </c>
      <c r="O4" s="131">
        <v>46500</v>
      </c>
      <c r="P4" s="90">
        <v>46167</v>
      </c>
      <c r="Q4">
        <v>46500</v>
      </c>
      <c r="R4" s="90">
        <v>48000</v>
      </c>
      <c r="S4" s="153">
        <f>AVERAGE(Table1422[[#This Row],[IQ3_2019]:[IQ3_2023]])</f>
        <v>46666.8</v>
      </c>
      <c r="T4" s="130">
        <v>59.3</v>
      </c>
      <c r="U4" s="130">
        <v>60.2</v>
      </c>
      <c r="V4" s="90">
        <v>64.400000000000006</v>
      </c>
      <c r="W4" s="90">
        <v>60.2</v>
      </c>
      <c r="X4" s="90">
        <v>69.599999999999994</v>
      </c>
      <c r="Y4" s="154">
        <f>AVERAGE(Table1422[[#This Row],[SNAP_2019
(Percentage Points)]:[SNAP_2023
(Percentage Points)]])</f>
        <v>62.740000000000009</v>
      </c>
      <c r="Z4" s="127">
        <v>37</v>
      </c>
      <c r="AA4" s="127">
        <v>36.700000000000003</v>
      </c>
      <c r="AB4" s="129">
        <v>55.2</v>
      </c>
      <c r="AC4" s="129">
        <v>42.4</v>
      </c>
      <c r="AD4" s="129">
        <v>43.8</v>
      </c>
      <c r="AE4" s="155">
        <f>AVERAGE(Table1422[[#This Row],[Poverty_2019
(Percentage Points)]:[Poverty_2023
(Percentage Points)]])</f>
        <v>43.02</v>
      </c>
      <c r="AF4" s="128">
        <v>27.7</v>
      </c>
      <c r="AG4" s="128">
        <v>36</v>
      </c>
      <c r="AH4" s="129">
        <v>34.6</v>
      </c>
      <c r="AI4" s="129">
        <v>36</v>
      </c>
      <c r="AJ4" s="190">
        <v>35.200000000000003</v>
      </c>
      <c r="AK4" s="156">
        <f>AVERAGE(Table1422[[#This Row],[Full Time Employment_2019
(Percentage Points)]:[Full Time Employment_2023
(Percentage Points)]])</f>
        <v>33.9</v>
      </c>
      <c r="AL4" s="175">
        <v>118</v>
      </c>
      <c r="AM4" s="9" t="s">
        <v>125</v>
      </c>
      <c r="AO4" t="s">
        <v>126</v>
      </c>
    </row>
    <row r="5" spans="1:41" ht="28.5" x14ac:dyDescent="0.25">
      <c r="A5" s="165" t="s">
        <v>129</v>
      </c>
      <c r="B5" s="149">
        <v>31600</v>
      </c>
      <c r="C5" s="149">
        <v>31250</v>
      </c>
      <c r="D5" s="90">
        <v>31600</v>
      </c>
      <c r="E5" s="90">
        <v>31250</v>
      </c>
      <c r="F5" s="90">
        <v>23750</v>
      </c>
      <c r="G5" s="153">
        <f>AVERAGE(Table1422[[#This Row],[IQ1_2019]:[IQ1_2023]])</f>
        <v>29890</v>
      </c>
      <c r="H5" s="131">
        <v>50500</v>
      </c>
      <c r="I5" s="131">
        <v>60833</v>
      </c>
      <c r="J5" s="90">
        <v>50500</v>
      </c>
      <c r="K5" s="90">
        <v>60833</v>
      </c>
      <c r="L5" s="90">
        <v>46250</v>
      </c>
      <c r="M5" s="153">
        <f>AVERAGE(Table1422[[#This Row],[IQ2_2019]:[IQ2_2023]])</f>
        <v>53783.199999999997</v>
      </c>
      <c r="N5" s="131">
        <v>63300</v>
      </c>
      <c r="O5" s="131">
        <v>72813</v>
      </c>
      <c r="P5" s="90">
        <v>63300</v>
      </c>
      <c r="Q5">
        <v>72813</v>
      </c>
      <c r="R5" s="90">
        <v>77917</v>
      </c>
      <c r="S5" s="153">
        <f>AVERAGE(Table1422[[#This Row],[IQ3_2019]:[IQ3_2023]])</f>
        <v>70028.600000000006</v>
      </c>
      <c r="T5" s="130">
        <v>59</v>
      </c>
      <c r="U5" s="130">
        <v>53.8</v>
      </c>
      <c r="V5" s="90">
        <v>51</v>
      </c>
      <c r="W5" s="90">
        <v>53.8</v>
      </c>
      <c r="X5" s="90">
        <v>45</v>
      </c>
      <c r="Y5" s="154">
        <f>AVERAGE(Table1422[[#This Row],[SNAP_2019
(Percentage Points)]:[SNAP_2023
(Percentage Points)]])</f>
        <v>52.52</v>
      </c>
      <c r="Z5" s="127">
        <v>35.9</v>
      </c>
      <c r="AA5" s="127">
        <v>24.6</v>
      </c>
      <c r="AB5" s="129">
        <v>46.2</v>
      </c>
      <c r="AC5" s="129">
        <v>40</v>
      </c>
      <c r="AD5" s="129">
        <v>48.1</v>
      </c>
      <c r="AE5" s="155">
        <f>AVERAGE(Table1422[[#This Row],[Poverty_2019
(Percentage Points)]:[Poverty_2023
(Percentage Points)]])</f>
        <v>38.959999999999994</v>
      </c>
      <c r="AF5" s="128">
        <v>26.4</v>
      </c>
      <c r="AG5" s="128">
        <v>19.600000000000001</v>
      </c>
      <c r="AH5" s="129">
        <v>21.4</v>
      </c>
      <c r="AI5" s="129">
        <v>19.600000000000001</v>
      </c>
      <c r="AJ5" s="190">
        <v>20.2</v>
      </c>
      <c r="AK5" s="156">
        <f>AVERAGE(Table1422[[#This Row],[Full Time Employment_2019
(Percentage Points)]:[Full Time Employment_2023
(Percentage Points)]])</f>
        <v>21.44</v>
      </c>
      <c r="AL5" s="175">
        <v>105</v>
      </c>
      <c r="AM5" s="9" t="s">
        <v>125</v>
      </c>
      <c r="AO5" t="s">
        <v>126</v>
      </c>
    </row>
    <row r="6" spans="1:41" ht="14.25" x14ac:dyDescent="0.25">
      <c r="A6" s="165" t="s">
        <v>130</v>
      </c>
      <c r="B6" s="149">
        <v>18154</v>
      </c>
      <c r="C6" s="149">
        <v>17389</v>
      </c>
      <c r="D6" s="90">
        <v>18154</v>
      </c>
      <c r="E6" s="90">
        <v>17389</v>
      </c>
      <c r="F6" s="90">
        <v>19000</v>
      </c>
      <c r="G6" s="153">
        <f>AVERAGE(Table1422[[#This Row],[IQ1_2019]:[IQ1_2023]])</f>
        <v>18017.2</v>
      </c>
      <c r="H6" s="131">
        <v>24750</v>
      </c>
      <c r="I6" s="131">
        <v>38333</v>
      </c>
      <c r="J6" s="90">
        <v>24750</v>
      </c>
      <c r="K6" s="90">
        <v>21864</v>
      </c>
      <c r="L6" s="90">
        <v>21933</v>
      </c>
      <c r="M6" s="153">
        <f>AVERAGE(Table1422[[#This Row],[IQ2_2019]:[IQ2_2023]])</f>
        <v>26326</v>
      </c>
      <c r="N6" s="131">
        <v>38100</v>
      </c>
      <c r="O6" s="131">
        <v>40900</v>
      </c>
      <c r="P6" s="90">
        <v>38100</v>
      </c>
      <c r="Q6">
        <v>40900</v>
      </c>
      <c r="R6" s="90">
        <v>37000</v>
      </c>
      <c r="S6" s="153">
        <f>AVERAGE(Table1422[[#This Row],[IQ3_2019]:[IQ3_2023]])</f>
        <v>39000</v>
      </c>
      <c r="T6" s="130">
        <v>0</v>
      </c>
      <c r="U6" s="130">
        <v>31</v>
      </c>
      <c r="V6" s="90">
        <v>22.8</v>
      </c>
      <c r="W6" s="90">
        <v>31</v>
      </c>
      <c r="X6" s="90">
        <v>26.6</v>
      </c>
      <c r="Y6" s="154">
        <f>AVERAGE(Table1422[[#This Row],[SNAP_2019
(Percentage Points)]:[SNAP_2023
(Percentage Points)]])</f>
        <v>22.28</v>
      </c>
      <c r="Z6" s="127">
        <v>13.8</v>
      </c>
      <c r="AA6" s="127">
        <v>25.9</v>
      </c>
      <c r="AB6" s="129">
        <v>61.5</v>
      </c>
      <c r="AC6" s="129">
        <v>66.7</v>
      </c>
      <c r="AD6" s="129">
        <v>64.7</v>
      </c>
      <c r="AE6" s="155">
        <f>AVERAGE(Table1422[[#This Row],[Poverty_2019
(Percentage Points)]:[Poverty_2023
(Percentage Points)]])</f>
        <v>46.52</v>
      </c>
      <c r="AF6" s="128">
        <v>56.4</v>
      </c>
      <c r="AG6" s="128">
        <v>33.6</v>
      </c>
      <c r="AH6" s="129">
        <v>51.1</v>
      </c>
      <c r="AI6" s="129">
        <v>33.6</v>
      </c>
      <c r="AJ6" s="190">
        <v>37.1</v>
      </c>
      <c r="AK6" s="156">
        <f>AVERAGE(Table1422[[#This Row],[Full Time Employment_2019
(Percentage Points)]:[Full Time Employment_2023
(Percentage Points)]])</f>
        <v>42.36</v>
      </c>
      <c r="AL6" s="175"/>
      <c r="AM6" s="9" t="s">
        <v>131</v>
      </c>
      <c r="AO6" t="s">
        <v>126</v>
      </c>
    </row>
    <row r="7" spans="1:41" ht="28.5" x14ac:dyDescent="0.25">
      <c r="A7" s="165" t="s">
        <v>132</v>
      </c>
      <c r="B7" s="149">
        <v>14611</v>
      </c>
      <c r="C7" s="149">
        <v>15063</v>
      </c>
      <c r="D7" s="90">
        <v>14611</v>
      </c>
      <c r="E7" s="90">
        <v>15063</v>
      </c>
      <c r="F7" s="90">
        <v>17385</v>
      </c>
      <c r="G7" s="153">
        <f>AVERAGE(Table1422[[#This Row],[IQ1_2019]:[IQ1_2023]])</f>
        <v>15346.6</v>
      </c>
      <c r="H7" s="131">
        <v>33167</v>
      </c>
      <c r="I7" s="131">
        <v>35870</v>
      </c>
      <c r="J7" s="90">
        <v>33167</v>
      </c>
      <c r="K7" s="90">
        <v>35870</v>
      </c>
      <c r="L7" s="90">
        <v>37817</v>
      </c>
      <c r="M7" s="153">
        <f>AVERAGE(Table1422[[#This Row],[IQ2_2019]:[IQ2_2023]])</f>
        <v>35178.199999999997</v>
      </c>
      <c r="N7" s="131">
        <v>62417</v>
      </c>
      <c r="O7" s="131">
        <v>60500</v>
      </c>
      <c r="P7" s="90">
        <v>62417</v>
      </c>
      <c r="Q7">
        <v>60500</v>
      </c>
      <c r="R7" s="90">
        <v>51800</v>
      </c>
      <c r="S7" s="153">
        <f>AVERAGE(Table1422[[#This Row],[IQ3_2019]:[IQ3_2023]])</f>
        <v>59526.8</v>
      </c>
      <c r="T7" s="130">
        <v>48.1</v>
      </c>
      <c r="U7" s="130">
        <v>46.7</v>
      </c>
      <c r="V7" s="90">
        <v>39.5</v>
      </c>
      <c r="W7" s="90">
        <v>46.7</v>
      </c>
      <c r="X7" s="90">
        <v>50.9</v>
      </c>
      <c r="Y7" s="154">
        <f>AVERAGE(Table1422[[#This Row],[SNAP_2019
(Percentage Points)]:[SNAP_2023
(Percentage Points)]])</f>
        <v>46.38</v>
      </c>
      <c r="Z7" s="127">
        <v>37.5</v>
      </c>
      <c r="AA7" s="127">
        <v>34.1</v>
      </c>
      <c r="AB7" s="129">
        <v>73.400000000000006</v>
      </c>
      <c r="AC7" s="129">
        <v>69.599999999999994</v>
      </c>
      <c r="AD7" s="129">
        <v>66.400000000000006</v>
      </c>
      <c r="AE7" s="155">
        <f>AVERAGE(Table1422[[#This Row],[Poverty_2019
(Percentage Points)]:[Poverty_2023
(Percentage Points)]])</f>
        <v>56.2</v>
      </c>
      <c r="AF7" s="128">
        <v>17.100000000000001</v>
      </c>
      <c r="AG7" s="128">
        <v>27.9</v>
      </c>
      <c r="AH7" s="129">
        <v>22.9</v>
      </c>
      <c r="AI7" s="129">
        <v>27.9</v>
      </c>
      <c r="AJ7" s="190">
        <v>31.8</v>
      </c>
      <c r="AK7" s="156">
        <f>AVERAGE(Table1422[[#This Row],[Full Time Employment_2019
(Percentage Points)]:[Full Time Employment_2023
(Percentage Points)]])</f>
        <v>25.520000000000003</v>
      </c>
      <c r="AL7" s="175">
        <v>100</v>
      </c>
      <c r="AM7" s="9" t="s">
        <v>125</v>
      </c>
      <c r="AO7" t="s">
        <v>126</v>
      </c>
    </row>
    <row r="8" spans="1:41" ht="14.25" x14ac:dyDescent="0.25">
      <c r="A8" s="193" t="s">
        <v>133</v>
      </c>
      <c r="B8" s="149">
        <v>31833</v>
      </c>
      <c r="C8" s="149">
        <v>34833</v>
      </c>
      <c r="D8" s="90">
        <v>31833</v>
      </c>
      <c r="E8" s="90">
        <v>34833</v>
      </c>
      <c r="F8" s="90">
        <v>34200</v>
      </c>
      <c r="G8" s="153">
        <f>AVERAGE(Table1422[[#This Row],[IQ1_2019]:[IQ1_2023]])</f>
        <v>33506.400000000001</v>
      </c>
      <c r="H8" s="131">
        <v>34250</v>
      </c>
      <c r="I8" s="131">
        <v>49000</v>
      </c>
      <c r="J8" s="90">
        <v>34250</v>
      </c>
      <c r="K8" s="90">
        <v>49000</v>
      </c>
      <c r="L8" s="90">
        <v>38400</v>
      </c>
      <c r="M8" s="153">
        <f>AVERAGE(Table1422[[#This Row],[IQ2_2019]:[IQ2_2023]])</f>
        <v>40980</v>
      </c>
      <c r="N8" s="131">
        <v>48250</v>
      </c>
      <c r="O8" s="131">
        <v>54000</v>
      </c>
      <c r="P8" s="90">
        <v>48250</v>
      </c>
      <c r="Q8">
        <v>54000</v>
      </c>
      <c r="R8" s="90">
        <v>50500</v>
      </c>
      <c r="S8" s="153">
        <f>AVERAGE(Table1422[[#This Row],[IQ3_2019]:[IQ3_2023]])</f>
        <v>51000</v>
      </c>
      <c r="T8" s="130">
        <v>0</v>
      </c>
      <c r="U8" s="130">
        <v>0</v>
      </c>
      <c r="V8" s="90">
        <v>0</v>
      </c>
      <c r="W8" s="90">
        <v>0</v>
      </c>
      <c r="X8" s="90">
        <v>0</v>
      </c>
      <c r="Y8" s="154">
        <f>AVERAGE(Table1422[[#This Row],[SNAP_2019
(Percentage Points)]:[SNAP_2023
(Percentage Points)]])</f>
        <v>0</v>
      </c>
      <c r="Z8" s="127">
        <v>0</v>
      </c>
      <c r="AA8" s="127">
        <v>0</v>
      </c>
      <c r="AB8" s="129" t="s">
        <v>88</v>
      </c>
      <c r="AC8" s="129" t="s">
        <v>88</v>
      </c>
      <c r="AD8" s="129" t="s">
        <v>88</v>
      </c>
      <c r="AE8" s="155">
        <f>AVERAGE(Table1422[[#This Row],[Poverty_2019
(Percentage Points)]:[Poverty_2023
(Percentage Points)]])</f>
        <v>0</v>
      </c>
      <c r="AF8" s="128">
        <v>18.2</v>
      </c>
      <c r="AG8" s="128">
        <v>11.1</v>
      </c>
      <c r="AH8" s="129">
        <v>12.5</v>
      </c>
      <c r="AI8" s="129">
        <v>11.1</v>
      </c>
      <c r="AJ8" s="190">
        <v>41.7</v>
      </c>
      <c r="AK8" s="156">
        <f>AVERAGE(Table1422[[#This Row],[Full Time Employment_2019
(Percentage Points)]:[Full Time Employment_2023
(Percentage Points)]])</f>
        <v>18.919999999999998</v>
      </c>
      <c r="AL8" s="175"/>
      <c r="AM8" s="9" t="s">
        <v>134</v>
      </c>
      <c r="AO8" t="s">
        <v>135</v>
      </c>
    </row>
    <row r="9" spans="1:41" ht="14.25" x14ac:dyDescent="0.25">
      <c r="A9" s="193" t="s">
        <v>136</v>
      </c>
      <c r="B9" s="149" t="s">
        <v>88</v>
      </c>
      <c r="C9" s="149" t="s">
        <v>88</v>
      </c>
      <c r="D9" s="90" t="s">
        <v>88</v>
      </c>
      <c r="E9" s="90" t="s">
        <v>88</v>
      </c>
      <c r="F9" s="90" t="s">
        <v>88</v>
      </c>
      <c r="G9" s="153" t="e">
        <f>AVERAGE(Table1422[[#This Row],[IQ1_2019]:[IQ1_2023]])</f>
        <v>#DIV/0!</v>
      </c>
      <c r="H9" s="131" t="s">
        <v>88</v>
      </c>
      <c r="I9" s="131" t="s">
        <v>88</v>
      </c>
      <c r="J9" s="90" t="s">
        <v>88</v>
      </c>
      <c r="K9" s="90" t="s">
        <v>88</v>
      </c>
      <c r="L9" s="90" t="s">
        <v>88</v>
      </c>
      <c r="M9" s="153" t="e">
        <f>AVERAGE(Table1422[[#This Row],[IQ2_2019]:[IQ2_2023]])</f>
        <v>#DIV/0!</v>
      </c>
      <c r="N9" s="131" t="s">
        <v>88</v>
      </c>
      <c r="O9" s="131" t="s">
        <v>88</v>
      </c>
      <c r="P9" s="90" t="s">
        <v>88</v>
      </c>
      <c r="Q9" t="s">
        <v>88</v>
      </c>
      <c r="R9" s="90" t="s">
        <v>88</v>
      </c>
      <c r="S9" s="153" t="e">
        <f>AVERAGE(Table1422[[#This Row],[IQ3_2019]:[IQ3_2023]])</f>
        <v>#DIV/0!</v>
      </c>
      <c r="T9" s="130">
        <v>0</v>
      </c>
      <c r="U9" s="130">
        <v>0</v>
      </c>
      <c r="V9" s="90">
        <v>0</v>
      </c>
      <c r="W9" s="90">
        <v>0</v>
      </c>
      <c r="X9" s="90" t="s">
        <v>88</v>
      </c>
      <c r="Y9" s="154">
        <f>AVERAGE(Table1422[[#This Row],[SNAP_2019
(Percentage Points)]:[SNAP_2023
(Percentage Points)]])</f>
        <v>0</v>
      </c>
      <c r="Z9" s="127">
        <v>0</v>
      </c>
      <c r="AA9" s="127">
        <v>0</v>
      </c>
      <c r="AB9" s="129" t="s">
        <v>88</v>
      </c>
      <c r="AC9" s="129" t="s">
        <v>88</v>
      </c>
      <c r="AD9" s="129" t="s">
        <v>88</v>
      </c>
      <c r="AE9" s="155">
        <f>AVERAGE(Table1422[[#This Row],[Poverty_2019
(Percentage Points)]:[Poverty_2023
(Percentage Points)]])</f>
        <v>0</v>
      </c>
      <c r="AF9" s="128">
        <v>92</v>
      </c>
      <c r="AG9" s="128">
        <v>83.3</v>
      </c>
      <c r="AH9" s="129">
        <v>82.4</v>
      </c>
      <c r="AI9" s="129">
        <v>83.3</v>
      </c>
      <c r="AJ9" s="190">
        <v>60</v>
      </c>
      <c r="AK9" s="156">
        <f>AVERAGE(Table1422[[#This Row],[Full Time Employment_2019
(Percentage Points)]:[Full Time Employment_2023
(Percentage Points)]])</f>
        <v>80.200000000000017</v>
      </c>
      <c r="AL9" s="175"/>
      <c r="AM9" s="9" t="s">
        <v>134</v>
      </c>
      <c r="AO9" t="s">
        <v>135</v>
      </c>
    </row>
    <row r="10" spans="1:41" ht="14.25" x14ac:dyDescent="0.25">
      <c r="A10" s="165" t="s">
        <v>137</v>
      </c>
      <c r="B10" s="149">
        <v>32000</v>
      </c>
      <c r="C10" s="149">
        <v>34625</v>
      </c>
      <c r="D10" s="90">
        <v>32000</v>
      </c>
      <c r="E10" s="90">
        <v>34625</v>
      </c>
      <c r="F10" s="90">
        <v>37375</v>
      </c>
      <c r="G10" s="153">
        <f>AVERAGE(Table1422[[#This Row],[IQ1_2019]:[IQ1_2023]])</f>
        <v>34125</v>
      </c>
      <c r="H10" s="131">
        <v>38500</v>
      </c>
      <c r="I10" s="131">
        <v>39833</v>
      </c>
      <c r="J10" s="90">
        <v>38500</v>
      </c>
      <c r="K10" s="90">
        <v>39833</v>
      </c>
      <c r="L10" s="90">
        <v>47167</v>
      </c>
      <c r="M10" s="153">
        <f>AVERAGE(Table1422[[#This Row],[IQ2_2019]:[IQ2_2023]])</f>
        <v>40766.6</v>
      </c>
      <c r="N10" s="131">
        <v>80750</v>
      </c>
      <c r="O10" s="131">
        <v>88600</v>
      </c>
      <c r="P10" s="90">
        <v>80750</v>
      </c>
      <c r="Q10">
        <v>88600</v>
      </c>
      <c r="R10" s="90">
        <v>100333</v>
      </c>
      <c r="S10" s="153">
        <f>AVERAGE(Table1422[[#This Row],[IQ3_2019]:[IQ3_2023]])</f>
        <v>87806.6</v>
      </c>
      <c r="T10" s="130">
        <v>20</v>
      </c>
      <c r="U10" s="130">
        <v>19</v>
      </c>
      <c r="V10" s="90">
        <v>29.3</v>
      </c>
      <c r="W10" s="90">
        <v>19</v>
      </c>
      <c r="X10" s="90">
        <v>20.5</v>
      </c>
      <c r="Y10" s="154">
        <f>AVERAGE(Table1422[[#This Row],[SNAP_2019
(Percentage Points)]:[SNAP_2023
(Percentage Points)]])</f>
        <v>21.56</v>
      </c>
      <c r="Z10" s="127">
        <v>15</v>
      </c>
      <c r="AA10" s="127">
        <v>19</v>
      </c>
      <c r="AB10" s="129">
        <v>33.299999999999997</v>
      </c>
      <c r="AC10" s="129">
        <v>37.5</v>
      </c>
      <c r="AD10" s="129">
        <v>22.2</v>
      </c>
      <c r="AE10" s="155">
        <f>AVERAGE(Table1422[[#This Row],[Poverty_2019
(Percentage Points)]:[Poverty_2023
(Percentage Points)]])</f>
        <v>25.4</v>
      </c>
      <c r="AF10" s="128">
        <v>32.4</v>
      </c>
      <c r="AG10" s="128">
        <v>17</v>
      </c>
      <c r="AH10" s="129">
        <v>26</v>
      </c>
      <c r="AI10" s="129">
        <v>17</v>
      </c>
      <c r="AJ10" s="190">
        <v>17.600000000000001</v>
      </c>
      <c r="AK10" s="156">
        <f>AVERAGE(Table1422[[#This Row],[Full Time Employment_2019
(Percentage Points)]:[Full Time Employment_2023
(Percentage Points)]])</f>
        <v>22</v>
      </c>
      <c r="AL10" s="175">
        <v>36</v>
      </c>
      <c r="AM10" s="9" t="s">
        <v>138</v>
      </c>
    </row>
    <row r="11" spans="1:41" ht="14.25" x14ac:dyDescent="0.25">
      <c r="A11" s="193" t="s">
        <v>139</v>
      </c>
      <c r="B11" s="149" t="s">
        <v>88</v>
      </c>
      <c r="C11" s="149" t="s">
        <v>88</v>
      </c>
      <c r="D11" s="90" t="s">
        <v>88</v>
      </c>
      <c r="E11" s="90" t="s">
        <v>88</v>
      </c>
      <c r="F11" s="90" t="s">
        <v>88</v>
      </c>
      <c r="G11" s="153" t="e">
        <f>AVERAGE(Table1422[[#This Row],[IQ1_2019]:[IQ1_2023]])</f>
        <v>#DIV/0!</v>
      </c>
      <c r="H11" s="131" t="s">
        <v>88</v>
      </c>
      <c r="I11" s="131" t="s">
        <v>88</v>
      </c>
      <c r="J11" s="90" t="s">
        <v>88</v>
      </c>
      <c r="K11" s="90" t="s">
        <v>88</v>
      </c>
      <c r="L11" s="90" t="s">
        <v>88</v>
      </c>
      <c r="M11" s="153" t="e">
        <f>AVERAGE(Table1422[[#This Row],[IQ2_2019]:[IQ2_2023]])</f>
        <v>#DIV/0!</v>
      </c>
      <c r="N11" s="131" t="s">
        <v>88</v>
      </c>
      <c r="O11" s="131" t="s">
        <v>88</v>
      </c>
      <c r="P11" s="90" t="s">
        <v>88</v>
      </c>
      <c r="Q11" t="s">
        <v>88</v>
      </c>
      <c r="R11" s="90" t="s">
        <v>88</v>
      </c>
      <c r="S11" s="153" t="e">
        <f>AVERAGE(Table1422[[#This Row],[IQ3_2019]:[IQ3_2023]])</f>
        <v>#DIV/0!</v>
      </c>
      <c r="T11" s="130">
        <v>0</v>
      </c>
      <c r="U11" s="130" t="s">
        <v>88</v>
      </c>
      <c r="V11" s="90" t="s">
        <v>88</v>
      </c>
      <c r="W11" s="90" t="s">
        <v>88</v>
      </c>
      <c r="X11" s="90" t="s">
        <v>88</v>
      </c>
      <c r="Y11" s="154">
        <f>AVERAGE(Table1422[[#This Row],[SNAP_2019
(Percentage Points)]:[SNAP_2023
(Percentage Points)]])</f>
        <v>0</v>
      </c>
      <c r="Z11" s="127">
        <v>0</v>
      </c>
      <c r="AA11" s="127" t="s">
        <v>88</v>
      </c>
      <c r="AB11" s="129" t="s">
        <v>88</v>
      </c>
      <c r="AC11" s="129" t="s">
        <v>88</v>
      </c>
      <c r="AD11" s="129" t="s">
        <v>88</v>
      </c>
      <c r="AE11" s="155">
        <f>AVERAGE(Table1422[[#This Row],[Poverty_2019
(Percentage Points)]:[Poverty_2023
(Percentage Points)]])</f>
        <v>0</v>
      </c>
      <c r="AF11" s="128" t="s">
        <v>88</v>
      </c>
      <c r="AG11" s="128" t="s">
        <v>88</v>
      </c>
      <c r="AH11" s="129" t="s">
        <v>88</v>
      </c>
      <c r="AI11" s="129" t="s">
        <v>88</v>
      </c>
      <c r="AJ11" s="190" t="s">
        <v>88</v>
      </c>
      <c r="AK11" s="156" t="e">
        <f>AVERAGE(Table1422[[#This Row],[Full Time Employment_2019
(Percentage Points)]:[Full Time Employment_2023
(Percentage Points)]])</f>
        <v>#DIV/0!</v>
      </c>
      <c r="AL11" s="175"/>
      <c r="AM11" s="9" t="s">
        <v>134</v>
      </c>
      <c r="AO11" t="s">
        <v>135</v>
      </c>
    </row>
    <row r="12" spans="1:41" ht="14.25" x14ac:dyDescent="0.25">
      <c r="A12" s="193" t="s">
        <v>140</v>
      </c>
      <c r="B12" s="149">
        <v>4900</v>
      </c>
      <c r="C12" s="149">
        <v>7600</v>
      </c>
      <c r="D12" s="90">
        <v>4900</v>
      </c>
      <c r="E12" s="90">
        <v>7600</v>
      </c>
      <c r="F12" s="90">
        <v>8000</v>
      </c>
      <c r="G12" s="153">
        <f>AVERAGE(Table1422[[#This Row],[IQ1_2019]:[IQ1_2023]])</f>
        <v>6600</v>
      </c>
      <c r="H12" s="131">
        <v>13250</v>
      </c>
      <c r="I12" s="131">
        <v>14250</v>
      </c>
      <c r="J12" s="90">
        <v>13250</v>
      </c>
      <c r="K12" s="90">
        <v>14250</v>
      </c>
      <c r="L12" s="90">
        <v>11944</v>
      </c>
      <c r="M12" s="153">
        <f>AVERAGE(Table1422[[#This Row],[IQ2_2019]:[IQ2_2023]])</f>
        <v>13388.8</v>
      </c>
      <c r="N12" s="131">
        <v>26167</v>
      </c>
      <c r="O12" s="131">
        <v>31000</v>
      </c>
      <c r="P12" s="90">
        <v>26167</v>
      </c>
      <c r="Q12">
        <v>31000</v>
      </c>
      <c r="R12" s="90">
        <v>26136</v>
      </c>
      <c r="S12" s="153">
        <f>AVERAGE(Table1422[[#This Row],[IQ3_2019]:[IQ3_2023]])</f>
        <v>28094</v>
      </c>
      <c r="T12" s="130">
        <v>54</v>
      </c>
      <c r="U12" s="130">
        <v>69.599999999999994</v>
      </c>
      <c r="V12" s="90">
        <v>70.400000000000006</v>
      </c>
      <c r="W12" s="90">
        <v>69.599999999999994</v>
      </c>
      <c r="X12" s="90">
        <v>63.6</v>
      </c>
      <c r="Y12" s="154">
        <f>AVERAGE(Table1422[[#This Row],[SNAP_2019
(Percentage Points)]:[SNAP_2023
(Percentage Points)]])</f>
        <v>65.440000000000012</v>
      </c>
      <c r="Z12" s="127">
        <v>52.4</v>
      </c>
      <c r="AA12" s="127">
        <v>71.400000000000006</v>
      </c>
      <c r="AB12" s="129">
        <v>78.900000000000006</v>
      </c>
      <c r="AC12" s="129">
        <v>82.1</v>
      </c>
      <c r="AD12" s="129">
        <v>74.3</v>
      </c>
      <c r="AE12" s="155">
        <f>AVERAGE(Table1422[[#This Row],[Poverty_2019
(Percentage Points)]:[Poverty_2023
(Percentage Points)]])</f>
        <v>71.820000000000007</v>
      </c>
      <c r="AF12" s="128">
        <v>15.5</v>
      </c>
      <c r="AG12" s="128">
        <v>40.5</v>
      </c>
      <c r="AH12" s="129">
        <v>37.799999999999997</v>
      </c>
      <c r="AI12" s="129">
        <v>40.5</v>
      </c>
      <c r="AJ12" s="190">
        <v>44.1</v>
      </c>
      <c r="AK12" s="156">
        <f>AVERAGE(Table1422[[#This Row],[Full Time Employment_2019
(Percentage Points)]:[Full Time Employment_2023
(Percentage Points)]])</f>
        <v>35.68</v>
      </c>
      <c r="AL12" s="175"/>
      <c r="AM12" s="9" t="s">
        <v>141</v>
      </c>
      <c r="AO12" t="s">
        <v>142</v>
      </c>
    </row>
    <row r="13" spans="1:41" ht="28.5" x14ac:dyDescent="0.25">
      <c r="A13" s="180" t="s">
        <v>143</v>
      </c>
      <c r="B13" s="149">
        <v>17036</v>
      </c>
      <c r="C13" s="149">
        <v>18250</v>
      </c>
      <c r="D13" s="90">
        <v>17036</v>
      </c>
      <c r="E13" s="90">
        <v>18250</v>
      </c>
      <c r="F13" s="90">
        <v>19000</v>
      </c>
      <c r="G13" s="153">
        <f>AVERAGE(Table1422[[#This Row],[IQ1_2019]:[IQ1_2023]])</f>
        <v>17914.400000000001</v>
      </c>
      <c r="H13" s="131">
        <v>24000</v>
      </c>
      <c r="I13" s="131">
        <v>26167</v>
      </c>
      <c r="J13" s="90">
        <v>24000</v>
      </c>
      <c r="K13" s="90">
        <v>26167</v>
      </c>
      <c r="L13" s="90">
        <v>27000</v>
      </c>
      <c r="M13" s="153">
        <f>AVERAGE(Table1422[[#This Row],[IQ2_2019]:[IQ2_2023]])</f>
        <v>25466.799999999999</v>
      </c>
      <c r="N13" s="131">
        <v>48375</v>
      </c>
      <c r="O13" s="131">
        <v>50136</v>
      </c>
      <c r="P13" s="90">
        <v>48375</v>
      </c>
      <c r="Q13">
        <v>50136</v>
      </c>
      <c r="R13" s="90">
        <v>53458</v>
      </c>
      <c r="S13" s="153">
        <f>AVERAGE(Table1422[[#This Row],[IQ3_2019]:[IQ3_2023]])</f>
        <v>50096</v>
      </c>
      <c r="T13" s="130">
        <v>45.8</v>
      </c>
      <c r="U13" s="130">
        <v>59.3</v>
      </c>
      <c r="V13" s="90">
        <v>67.5</v>
      </c>
      <c r="W13" s="90">
        <v>59.3</v>
      </c>
      <c r="X13" s="90">
        <v>63.2</v>
      </c>
      <c r="Y13" s="154">
        <f>AVERAGE(Table1422[[#This Row],[SNAP_2019
(Percentage Points)]:[SNAP_2023
(Percentage Points)]])</f>
        <v>59.019999999999996</v>
      </c>
      <c r="Z13" s="127">
        <v>25.4</v>
      </c>
      <c r="AA13" s="127">
        <v>17.399999999999999</v>
      </c>
      <c r="AB13" s="129">
        <v>21.2</v>
      </c>
      <c r="AC13" s="129">
        <v>17.600000000000001</v>
      </c>
      <c r="AD13" s="129">
        <v>22.9</v>
      </c>
      <c r="AE13" s="155">
        <f>AVERAGE(Table1422[[#This Row],[Poverty_2019
(Percentage Points)]:[Poverty_2023
(Percentage Points)]])</f>
        <v>20.9</v>
      </c>
      <c r="AF13" s="128">
        <v>47</v>
      </c>
      <c r="AG13" s="128">
        <v>53.7</v>
      </c>
      <c r="AH13" s="129">
        <v>65.599999999999994</v>
      </c>
      <c r="AI13" s="129">
        <v>53.7</v>
      </c>
      <c r="AJ13" s="190">
        <v>20.399999999999999</v>
      </c>
      <c r="AK13" s="156">
        <f>AVERAGE(Table1422[[#This Row],[Full Time Employment_2019
(Percentage Points)]:[Full Time Employment_2023
(Percentage Points)]])</f>
        <v>48.08</v>
      </c>
      <c r="AL13" s="175">
        <v>71.400000000000006</v>
      </c>
      <c r="AM13" s="9" t="s">
        <v>144</v>
      </c>
      <c r="AO13" t="s">
        <v>142</v>
      </c>
    </row>
    <row r="14" spans="1:41" ht="14.25" x14ac:dyDescent="0.25">
      <c r="A14" s="193" t="s">
        <v>145</v>
      </c>
      <c r="B14" s="149">
        <v>41000</v>
      </c>
      <c r="C14" s="149">
        <v>24200</v>
      </c>
      <c r="D14" s="90">
        <v>41000</v>
      </c>
      <c r="E14" s="90">
        <v>24200</v>
      </c>
      <c r="F14" s="90">
        <v>39250</v>
      </c>
      <c r="G14" s="153">
        <f>AVERAGE(Table1422[[#This Row],[IQ1_2019]:[IQ1_2023]])</f>
        <v>33930</v>
      </c>
      <c r="H14" s="131">
        <v>52667</v>
      </c>
      <c r="I14" s="131">
        <v>64000</v>
      </c>
      <c r="J14" s="90">
        <v>52667</v>
      </c>
      <c r="K14" s="90">
        <v>64000</v>
      </c>
      <c r="L14" s="90">
        <v>63250</v>
      </c>
      <c r="M14" s="153">
        <f>AVERAGE(Table1422[[#This Row],[IQ2_2019]:[IQ2_2023]])</f>
        <v>59316.800000000003</v>
      </c>
      <c r="N14" s="131">
        <v>64192</v>
      </c>
      <c r="O14" s="131">
        <v>85167</v>
      </c>
      <c r="P14" s="90">
        <v>64192</v>
      </c>
      <c r="Q14">
        <v>85167</v>
      </c>
      <c r="R14" s="90">
        <v>98083</v>
      </c>
      <c r="S14" s="153">
        <f>AVERAGE(Table1422[[#This Row],[IQ3_2019]:[IQ3_2023]])</f>
        <v>79360.2</v>
      </c>
      <c r="T14" s="130">
        <v>24.7</v>
      </c>
      <c r="U14" s="130">
        <v>47.8</v>
      </c>
      <c r="V14" s="90">
        <v>49.3</v>
      </c>
      <c r="W14" s="90">
        <v>47.8</v>
      </c>
      <c r="X14" s="90">
        <v>24.1</v>
      </c>
      <c r="Y14" s="154">
        <f>AVERAGE(Table1422[[#This Row],[SNAP_2019
(Percentage Points)]:[SNAP_2023
(Percentage Points)]])</f>
        <v>38.739999999999995</v>
      </c>
      <c r="Z14" s="127">
        <v>18.5</v>
      </c>
      <c r="AA14" s="127">
        <v>25.4</v>
      </c>
      <c r="AB14" s="129">
        <v>41.7</v>
      </c>
      <c r="AC14" s="129">
        <v>43.8</v>
      </c>
      <c r="AD14" s="129">
        <v>21.1</v>
      </c>
      <c r="AE14" s="155">
        <f>AVERAGE(Table1422[[#This Row],[Poverty_2019
(Percentage Points)]:[Poverty_2023
(Percentage Points)]])</f>
        <v>30.099999999999994</v>
      </c>
      <c r="AF14" s="128">
        <v>34.1</v>
      </c>
      <c r="AG14" s="128">
        <v>50</v>
      </c>
      <c r="AH14" s="129">
        <v>40.6</v>
      </c>
      <c r="AI14" s="129">
        <v>50</v>
      </c>
      <c r="AJ14" s="190">
        <v>70.2</v>
      </c>
      <c r="AK14" s="156">
        <f>AVERAGE(Table1422[[#This Row],[Full Time Employment_2019
(Percentage Points)]:[Full Time Employment_2023
(Percentage Points)]])</f>
        <v>48.98</v>
      </c>
      <c r="AL14" s="175"/>
      <c r="AM14" s="9" t="s">
        <v>134</v>
      </c>
      <c r="AO14" t="s">
        <v>135</v>
      </c>
    </row>
    <row r="15" spans="1:41" ht="14.25" x14ac:dyDescent="0.25">
      <c r="A15" s="193" t="s">
        <v>146</v>
      </c>
      <c r="B15" s="149">
        <v>24886</v>
      </c>
      <c r="C15" s="149">
        <v>26533</v>
      </c>
      <c r="D15" s="90">
        <v>41085</v>
      </c>
      <c r="E15" s="90">
        <v>26533</v>
      </c>
      <c r="F15" s="90">
        <v>26817</v>
      </c>
      <c r="G15" s="153">
        <f>AVERAGE(Table1422[[#This Row],[IQ1_2019]:[IQ1_2023]])</f>
        <v>29170.799999999999</v>
      </c>
      <c r="H15" s="131">
        <v>42500</v>
      </c>
      <c r="I15" s="131">
        <v>41778</v>
      </c>
      <c r="J15" s="90">
        <v>42500</v>
      </c>
      <c r="K15" s="90">
        <v>41778</v>
      </c>
      <c r="L15" s="90">
        <v>49538</v>
      </c>
      <c r="M15" s="153">
        <f>AVERAGE(Table1422[[#This Row],[IQ2_2019]:[IQ2_2023]])</f>
        <v>43618.8</v>
      </c>
      <c r="N15" s="131">
        <v>70625</v>
      </c>
      <c r="O15" s="131">
        <v>75367</v>
      </c>
      <c r="P15" s="90">
        <v>70625</v>
      </c>
      <c r="Q15">
        <v>75367</v>
      </c>
      <c r="R15" s="90">
        <v>80353</v>
      </c>
      <c r="S15" s="153">
        <f>AVERAGE(Table1422[[#This Row],[IQ3_2019]:[IQ3_2023]])</f>
        <v>74467.399999999994</v>
      </c>
      <c r="T15" s="130">
        <v>10</v>
      </c>
      <c r="U15" s="130">
        <v>14.5</v>
      </c>
      <c r="V15" s="90">
        <v>15.1</v>
      </c>
      <c r="W15" s="90">
        <v>14.5</v>
      </c>
      <c r="X15" s="90">
        <v>11.8</v>
      </c>
      <c r="Y15" s="154">
        <f>AVERAGE(Table1422[[#This Row],[SNAP_2019
(Percentage Points)]:[SNAP_2023
(Percentage Points)]])</f>
        <v>13.180000000000001</v>
      </c>
      <c r="Z15" s="127">
        <v>9.3000000000000007</v>
      </c>
      <c r="AA15" s="127">
        <v>12.9</v>
      </c>
      <c r="AB15" s="129">
        <v>26.2</v>
      </c>
      <c r="AC15" s="129">
        <v>14.2</v>
      </c>
      <c r="AD15" s="129">
        <v>19.7</v>
      </c>
      <c r="AE15" s="155">
        <f>AVERAGE(Table1422[[#This Row],[Poverty_2019
(Percentage Points)]:[Poverty_2023
(Percentage Points)]])</f>
        <v>16.46</v>
      </c>
      <c r="AF15" s="128">
        <v>48.9</v>
      </c>
      <c r="AG15" s="128">
        <v>46</v>
      </c>
      <c r="AH15" s="129">
        <v>44.3</v>
      </c>
      <c r="AI15" s="129">
        <v>46</v>
      </c>
      <c r="AJ15" s="190">
        <v>51.1</v>
      </c>
      <c r="AK15" s="156">
        <f>AVERAGE(Table1422[[#This Row],[Full Time Employment_2019
(Percentage Points)]:[Full Time Employment_2023
(Percentage Points)]])</f>
        <v>47.26</v>
      </c>
      <c r="AL15" s="175"/>
      <c r="AM15" s="9" t="s">
        <v>134</v>
      </c>
      <c r="AO15" t="s">
        <v>135</v>
      </c>
    </row>
    <row r="16" spans="1:41" ht="14.25" x14ac:dyDescent="0.25">
      <c r="A16" s="193" t="s">
        <v>147</v>
      </c>
      <c r="B16" s="149">
        <v>41085</v>
      </c>
      <c r="C16" s="149">
        <v>43473</v>
      </c>
      <c r="D16" s="90">
        <v>24886</v>
      </c>
      <c r="E16" s="90">
        <v>43473</v>
      </c>
      <c r="F16" s="90">
        <v>45452</v>
      </c>
      <c r="G16" s="153">
        <f>AVERAGE(Table1422[[#This Row],[IQ1_2019]:[IQ1_2023]])</f>
        <v>39673.800000000003</v>
      </c>
      <c r="H16" s="131">
        <v>72650</v>
      </c>
      <c r="I16" s="131">
        <v>78251</v>
      </c>
      <c r="J16" s="90">
        <v>72650</v>
      </c>
      <c r="K16" s="90">
        <v>78251</v>
      </c>
      <c r="L16" s="90">
        <v>79901</v>
      </c>
      <c r="M16" s="153">
        <f>AVERAGE(Table1422[[#This Row],[IQ2_2019]:[IQ2_2023]])</f>
        <v>76340.600000000006</v>
      </c>
      <c r="N16" s="131">
        <v>108369</v>
      </c>
      <c r="O16" s="131">
        <v>116280</v>
      </c>
      <c r="P16" s="90">
        <v>108369</v>
      </c>
      <c r="Q16">
        <v>116280</v>
      </c>
      <c r="R16" s="90">
        <v>120962</v>
      </c>
      <c r="S16" s="153">
        <f>AVERAGE(Table1422[[#This Row],[IQ3_2019]:[IQ3_2023]])</f>
        <v>114052</v>
      </c>
      <c r="T16" s="130">
        <v>8.8000000000000007</v>
      </c>
      <c r="U16" s="130">
        <v>8.9</v>
      </c>
      <c r="V16" s="90">
        <v>8.6999999999999993</v>
      </c>
      <c r="W16" s="90">
        <v>8.9</v>
      </c>
      <c r="X16" s="90">
        <v>8.8000000000000007</v>
      </c>
      <c r="Y16" s="154">
        <f>AVERAGE(Table1422[[#This Row],[SNAP_2019
(Percentage Points)]:[SNAP_2023
(Percentage Points)]])</f>
        <v>8.8200000000000021</v>
      </c>
      <c r="Z16" s="127">
        <v>7.6</v>
      </c>
      <c r="AA16" s="127">
        <v>8.6999999999999993</v>
      </c>
      <c r="AB16" s="129">
        <v>38</v>
      </c>
      <c r="AC16" s="129">
        <v>35.5</v>
      </c>
      <c r="AD16" s="129">
        <v>37.1</v>
      </c>
      <c r="AE16" s="155">
        <f>AVERAGE(Table1422[[#This Row],[Poverty_2019
(Percentage Points)]:[Poverty_2023
(Percentage Points)]])</f>
        <v>25.380000000000003</v>
      </c>
      <c r="AF16" s="128">
        <v>64.400000000000006</v>
      </c>
      <c r="AG16" s="128">
        <v>64.7</v>
      </c>
      <c r="AH16" s="129">
        <v>64.8</v>
      </c>
      <c r="AI16" s="129">
        <v>64.7</v>
      </c>
      <c r="AJ16" s="190">
        <v>65.400000000000006</v>
      </c>
      <c r="AK16" s="156">
        <f>AVERAGE(Table1422[[#This Row],[Full Time Employment_2019
(Percentage Points)]:[Full Time Employment_2023
(Percentage Points)]])</f>
        <v>64.8</v>
      </c>
      <c r="AL16" s="175"/>
      <c r="AM16" s="9" t="s">
        <v>134</v>
      </c>
      <c r="AO16" t="s">
        <v>135</v>
      </c>
    </row>
    <row r="17" spans="1:41" ht="14.25" x14ac:dyDescent="0.25">
      <c r="A17" s="165" t="s">
        <v>148</v>
      </c>
      <c r="B17" s="149">
        <v>40000</v>
      </c>
      <c r="C17" s="149">
        <v>50000</v>
      </c>
      <c r="D17" s="90">
        <v>40000</v>
      </c>
      <c r="E17" s="90">
        <v>50000</v>
      </c>
      <c r="F17" s="90">
        <v>43500</v>
      </c>
      <c r="G17" s="153">
        <f>AVERAGE(Table1422[[#This Row],[IQ1_2019]:[IQ1_2023]])</f>
        <v>44700</v>
      </c>
      <c r="H17" s="131">
        <v>79286</v>
      </c>
      <c r="I17" s="131">
        <v>95000</v>
      </c>
      <c r="J17" s="90">
        <v>79286</v>
      </c>
      <c r="K17" s="90">
        <v>95000</v>
      </c>
      <c r="L17" s="90">
        <v>87250</v>
      </c>
      <c r="M17" s="153">
        <f>AVERAGE(Table1422[[#This Row],[IQ2_2019]:[IQ2_2023]])</f>
        <v>87164.4</v>
      </c>
      <c r="N17" s="131">
        <v>112500</v>
      </c>
      <c r="O17" s="131">
        <v>120000</v>
      </c>
      <c r="P17" s="90">
        <v>112500</v>
      </c>
      <c r="Q17">
        <v>120000</v>
      </c>
      <c r="R17" s="90">
        <v>119000</v>
      </c>
      <c r="S17" s="153">
        <f>AVERAGE(Table1422[[#This Row],[IQ3_2019]:[IQ3_2023]])</f>
        <v>116800</v>
      </c>
      <c r="T17" s="130">
        <v>7.1</v>
      </c>
      <c r="U17" s="130">
        <v>5.5</v>
      </c>
      <c r="V17" s="90">
        <v>10</v>
      </c>
      <c r="W17" s="90">
        <v>5.5</v>
      </c>
      <c r="X17" s="90">
        <v>13.5</v>
      </c>
      <c r="Y17" s="154">
        <f>AVERAGE(Table1422[[#This Row],[SNAP_2019
(Percentage Points)]:[SNAP_2023
(Percentage Points)]])</f>
        <v>8.32</v>
      </c>
      <c r="Z17" s="127">
        <v>5.4</v>
      </c>
      <c r="AA17" s="127">
        <v>3.6</v>
      </c>
      <c r="AB17" s="129">
        <v>80</v>
      </c>
      <c r="AC17" s="129">
        <v>66.7</v>
      </c>
      <c r="AD17" s="129">
        <v>71.400000000000006</v>
      </c>
      <c r="AE17" s="155">
        <f>AVERAGE(Table1422[[#This Row],[Poverty_2019
(Percentage Points)]:[Poverty_2023
(Percentage Points)]])</f>
        <v>45.42</v>
      </c>
      <c r="AF17" s="128">
        <v>80.2</v>
      </c>
      <c r="AG17" s="128">
        <v>77.5</v>
      </c>
      <c r="AH17" s="129">
        <v>76.400000000000006</v>
      </c>
      <c r="AI17" s="129">
        <v>77.5</v>
      </c>
      <c r="AJ17" s="190">
        <v>75.599999999999994</v>
      </c>
      <c r="AK17" s="156">
        <f>AVERAGE(Table1422[[#This Row],[Full Time Employment_2019
(Percentage Points)]:[Full Time Employment_2023
(Percentage Points)]])</f>
        <v>77.440000000000012</v>
      </c>
      <c r="AL17" s="175">
        <v>42.4</v>
      </c>
      <c r="AM17" s="9" t="s">
        <v>149</v>
      </c>
      <c r="AO17" t="s">
        <v>142</v>
      </c>
    </row>
    <row r="18" spans="1:41" ht="28.5" x14ac:dyDescent="0.25">
      <c r="A18" s="165" t="s">
        <v>150</v>
      </c>
      <c r="B18" s="149">
        <v>16333</v>
      </c>
      <c r="C18" s="149">
        <v>18563</v>
      </c>
      <c r="D18" s="90">
        <v>16333</v>
      </c>
      <c r="E18" s="90">
        <v>18563</v>
      </c>
      <c r="F18" s="90">
        <v>19750</v>
      </c>
      <c r="G18" s="153">
        <f>AVERAGE(Table1422[[#This Row],[IQ1_2019]:[IQ1_2023]])</f>
        <v>17908.400000000001</v>
      </c>
      <c r="H18" s="131">
        <v>31643</v>
      </c>
      <c r="I18" s="131">
        <v>33556</v>
      </c>
      <c r="J18" s="90">
        <v>31643</v>
      </c>
      <c r="K18" s="90">
        <v>33556</v>
      </c>
      <c r="L18" s="90">
        <v>35643</v>
      </c>
      <c r="M18" s="153">
        <f>AVERAGE(Table1422[[#This Row],[IQ2_2019]:[IQ2_2023]])</f>
        <v>33208.199999999997</v>
      </c>
      <c r="N18" s="131">
        <v>48909</v>
      </c>
      <c r="O18" s="131">
        <v>52714</v>
      </c>
      <c r="P18" s="90">
        <v>48909</v>
      </c>
      <c r="Q18">
        <v>52714</v>
      </c>
      <c r="R18" s="90">
        <v>56286</v>
      </c>
      <c r="S18" s="153">
        <f>AVERAGE(Table1422[[#This Row],[IQ3_2019]:[IQ3_2023]])</f>
        <v>51906.400000000001</v>
      </c>
      <c r="T18" s="130">
        <v>37.700000000000003</v>
      </c>
      <c r="U18" s="130">
        <v>34.6</v>
      </c>
      <c r="V18" s="90">
        <v>39.6</v>
      </c>
      <c r="W18" s="90">
        <v>34.6</v>
      </c>
      <c r="X18" s="90">
        <v>30.5</v>
      </c>
      <c r="Y18" s="154">
        <f>AVERAGE(Table1422[[#This Row],[SNAP_2019
(Percentage Points)]:[SNAP_2023
(Percentage Points)]])</f>
        <v>35.4</v>
      </c>
      <c r="Z18" s="127">
        <v>31.5</v>
      </c>
      <c r="AA18" s="127">
        <v>20.399999999999999</v>
      </c>
      <c r="AB18" s="129">
        <v>36.1</v>
      </c>
      <c r="AC18" s="129">
        <v>41.1</v>
      </c>
      <c r="AD18" s="129">
        <v>46.3</v>
      </c>
      <c r="AE18" s="155">
        <f>AVERAGE(Table1422[[#This Row],[Poverty_2019
(Percentage Points)]:[Poverty_2023
(Percentage Points)]])</f>
        <v>35.08</v>
      </c>
      <c r="AF18" s="128">
        <v>44.1</v>
      </c>
      <c r="AG18" s="128">
        <v>24.6</v>
      </c>
      <c r="AH18" s="129">
        <v>48.4</v>
      </c>
      <c r="AI18" s="129">
        <v>24.6</v>
      </c>
      <c r="AJ18" s="190">
        <v>31.7</v>
      </c>
      <c r="AK18" s="156">
        <f>AVERAGE(Table1422[[#This Row],[Full Time Employment_2019
(Percentage Points)]:[Full Time Employment_2023
(Percentage Points)]])</f>
        <v>34.679999999999993</v>
      </c>
      <c r="AL18" s="175">
        <v>40</v>
      </c>
      <c r="AM18" s="9" t="s">
        <v>125</v>
      </c>
      <c r="AO18" t="s">
        <v>142</v>
      </c>
    </row>
    <row r="19" spans="1:41" ht="28.5" x14ac:dyDescent="0.25">
      <c r="A19" s="165" t="s">
        <v>151</v>
      </c>
      <c r="B19" s="149">
        <v>32222</v>
      </c>
      <c r="C19" s="149">
        <v>37333</v>
      </c>
      <c r="D19" s="90">
        <v>32222</v>
      </c>
      <c r="E19" s="90">
        <v>37333</v>
      </c>
      <c r="F19" s="90">
        <v>38278</v>
      </c>
      <c r="G19" s="153">
        <f>AVERAGE(Table1422[[#This Row],[IQ1_2019]:[IQ1_2023]])</f>
        <v>35477.599999999999</v>
      </c>
      <c r="H19" s="131">
        <v>53000</v>
      </c>
      <c r="I19" s="131">
        <v>58900</v>
      </c>
      <c r="J19" s="90">
        <v>53000</v>
      </c>
      <c r="K19" s="90">
        <v>58900</v>
      </c>
      <c r="L19" s="90">
        <v>53250</v>
      </c>
      <c r="M19" s="153">
        <f>AVERAGE(Table1422[[#This Row],[IQ2_2019]:[IQ2_2023]])</f>
        <v>55410</v>
      </c>
      <c r="N19" s="131">
        <v>75625</v>
      </c>
      <c r="O19" s="131">
        <v>87667</v>
      </c>
      <c r="P19" s="90">
        <v>75625</v>
      </c>
      <c r="Q19">
        <v>87667</v>
      </c>
      <c r="R19" s="90">
        <v>88500</v>
      </c>
      <c r="S19" s="153">
        <f>AVERAGE(Table1422[[#This Row],[IQ3_2019]:[IQ3_2023]])</f>
        <v>83016.800000000003</v>
      </c>
      <c r="T19" s="130">
        <v>35.6</v>
      </c>
      <c r="U19" s="130">
        <v>28.9</v>
      </c>
      <c r="V19" s="90">
        <v>28.8</v>
      </c>
      <c r="W19" s="90">
        <v>28.9</v>
      </c>
      <c r="X19" s="90">
        <v>28.3</v>
      </c>
      <c r="Y19" s="154">
        <f>AVERAGE(Table1422[[#This Row],[SNAP_2019
(Percentage Points)]:[SNAP_2023
(Percentage Points)]])</f>
        <v>30.1</v>
      </c>
      <c r="Z19" s="127">
        <v>14.8</v>
      </c>
      <c r="AA19" s="127">
        <v>6.6</v>
      </c>
      <c r="AB19" s="129">
        <v>21.7</v>
      </c>
      <c r="AC19" s="129">
        <v>18.2</v>
      </c>
      <c r="AD19" s="129">
        <v>26.7</v>
      </c>
      <c r="AE19" s="155">
        <f>AVERAGE(Table1422[[#This Row],[Poverty_2019
(Percentage Points)]:[Poverty_2023
(Percentage Points)]])</f>
        <v>17.600000000000001</v>
      </c>
      <c r="AF19" s="128">
        <v>41.7</v>
      </c>
      <c r="AG19" s="128">
        <v>63.5</v>
      </c>
      <c r="AH19" s="129">
        <v>50.5</v>
      </c>
      <c r="AI19" s="129">
        <v>63.5</v>
      </c>
      <c r="AJ19" s="190">
        <v>57.3</v>
      </c>
      <c r="AK19" s="156">
        <f>AVERAGE(Table1422[[#This Row],[Full Time Employment_2019
(Percentage Points)]:[Full Time Employment_2023
(Percentage Points)]])</f>
        <v>55.3</v>
      </c>
      <c r="AL19" s="175">
        <v>75</v>
      </c>
      <c r="AM19" s="9" t="s">
        <v>152</v>
      </c>
      <c r="AO19" t="s">
        <v>142</v>
      </c>
    </row>
    <row r="20" spans="1:41" ht="28.5" x14ac:dyDescent="0.25">
      <c r="A20" s="165" t="s">
        <v>153</v>
      </c>
      <c r="B20" s="149">
        <v>22000</v>
      </c>
      <c r="C20" s="149">
        <v>18750</v>
      </c>
      <c r="D20" s="90">
        <v>22000</v>
      </c>
      <c r="E20" s="90">
        <v>18750</v>
      </c>
      <c r="F20" s="90">
        <v>52250</v>
      </c>
      <c r="G20" s="153">
        <f>AVERAGE(Table1422[[#This Row],[IQ1_2019]:[IQ1_2023]])</f>
        <v>26750</v>
      </c>
      <c r="H20" s="131">
        <v>46000</v>
      </c>
      <c r="I20" s="131">
        <v>51667</v>
      </c>
      <c r="J20" s="90">
        <v>46000</v>
      </c>
      <c r="K20" s="90">
        <v>51667</v>
      </c>
      <c r="L20" s="90">
        <v>63417</v>
      </c>
      <c r="M20" s="153">
        <f>AVERAGE(Table1422[[#This Row],[IQ2_2019]:[IQ2_2023]])</f>
        <v>51750.2</v>
      </c>
      <c r="N20" s="131">
        <v>56000</v>
      </c>
      <c r="O20" s="131">
        <v>61250</v>
      </c>
      <c r="P20" s="90">
        <v>56000</v>
      </c>
      <c r="Q20">
        <v>61250</v>
      </c>
      <c r="R20" s="90">
        <v>64639</v>
      </c>
      <c r="S20" s="153">
        <f>AVERAGE(Table1422[[#This Row],[IQ3_2019]:[IQ3_2023]])</f>
        <v>59827.8</v>
      </c>
      <c r="T20" s="130">
        <v>28.9</v>
      </c>
      <c r="U20" s="130">
        <v>23.3</v>
      </c>
      <c r="V20" s="90">
        <v>18.8</v>
      </c>
      <c r="W20" s="90">
        <v>23.3</v>
      </c>
      <c r="X20" s="90">
        <v>9.1</v>
      </c>
      <c r="Y20" s="154">
        <f>AVERAGE(Table1422[[#This Row],[SNAP_2019
(Percentage Points)]:[SNAP_2023
(Percentage Points)]])</f>
        <v>20.68</v>
      </c>
      <c r="Z20" s="127">
        <v>15.8</v>
      </c>
      <c r="AA20" s="127">
        <v>23.3</v>
      </c>
      <c r="AB20" s="129">
        <v>66.7</v>
      </c>
      <c r="AC20" s="129">
        <v>57.1</v>
      </c>
      <c r="AD20" s="129">
        <v>50</v>
      </c>
      <c r="AE20" s="155">
        <f>AVERAGE(Table1422[[#This Row],[Poverty_2019
(Percentage Points)]:[Poverty_2023
(Percentage Points)]])</f>
        <v>42.58</v>
      </c>
      <c r="AF20" s="128">
        <v>29.2</v>
      </c>
      <c r="AG20" s="128">
        <v>51.3</v>
      </c>
      <c r="AH20" s="129">
        <v>41.3</v>
      </c>
      <c r="AI20" s="129">
        <v>51.3</v>
      </c>
      <c r="AJ20" s="190">
        <v>68.2</v>
      </c>
      <c r="AK20" s="156">
        <f>AVERAGE(Table1422[[#This Row],[Full Time Employment_2019
(Percentage Points)]:[Full Time Employment_2023
(Percentage Points)]])</f>
        <v>48.260000000000005</v>
      </c>
      <c r="AL20" s="175"/>
      <c r="AM20" s="9" t="s">
        <v>154</v>
      </c>
      <c r="AO20" t="s">
        <v>142</v>
      </c>
    </row>
    <row r="21" spans="1:41" ht="14.25" x14ac:dyDescent="0.25">
      <c r="A21" s="193" t="s">
        <v>155</v>
      </c>
      <c r="B21" s="149">
        <v>7417</v>
      </c>
      <c r="C21" s="149">
        <v>9375</v>
      </c>
      <c r="D21" s="90">
        <v>7417</v>
      </c>
      <c r="E21" s="90">
        <v>9375</v>
      </c>
      <c r="F21" s="90">
        <v>12000</v>
      </c>
      <c r="G21" s="153">
        <f>AVERAGE(Table1422[[#This Row],[IQ1_2019]:[IQ1_2023]])</f>
        <v>9116.7999999999993</v>
      </c>
      <c r="H21" s="131">
        <v>19750</v>
      </c>
      <c r="I21" s="131">
        <v>19500</v>
      </c>
      <c r="J21" s="90">
        <v>19750</v>
      </c>
      <c r="K21" s="90">
        <v>19500</v>
      </c>
      <c r="L21" s="90">
        <v>31800</v>
      </c>
      <c r="M21" s="153">
        <f>AVERAGE(Table1422[[#This Row],[IQ2_2019]:[IQ2_2023]])</f>
        <v>22060</v>
      </c>
      <c r="N21" s="131">
        <v>40700</v>
      </c>
      <c r="O21" s="131">
        <v>43438</v>
      </c>
      <c r="P21" s="90">
        <v>40700</v>
      </c>
      <c r="Q21">
        <v>43438</v>
      </c>
      <c r="R21" s="90">
        <v>46688</v>
      </c>
      <c r="S21" s="153">
        <f>AVERAGE(Table1422[[#This Row],[IQ3_2019]:[IQ3_2023]])</f>
        <v>42992.800000000003</v>
      </c>
      <c r="T21" s="130">
        <v>64.8</v>
      </c>
      <c r="U21" s="130">
        <v>78.5</v>
      </c>
      <c r="V21" s="90">
        <v>73.900000000000006</v>
      </c>
      <c r="W21" s="90">
        <v>78.5</v>
      </c>
      <c r="X21" s="90">
        <v>69.5</v>
      </c>
      <c r="Y21" s="154">
        <f>AVERAGE(Table1422[[#This Row],[SNAP_2019
(Percentage Points)]:[SNAP_2023
(Percentage Points)]])</f>
        <v>73.040000000000006</v>
      </c>
      <c r="Z21" s="127">
        <v>50</v>
      </c>
      <c r="AA21" s="127">
        <v>44.6</v>
      </c>
      <c r="AB21" s="129">
        <v>54.9</v>
      </c>
      <c r="AC21" s="129">
        <v>56.9</v>
      </c>
      <c r="AD21" s="129">
        <v>73.2</v>
      </c>
      <c r="AE21" s="155">
        <f>AVERAGE(Table1422[[#This Row],[Poverty_2019
(Percentage Points)]:[Poverty_2023
(Percentage Points)]])</f>
        <v>55.92</v>
      </c>
      <c r="AF21" s="128">
        <v>14.1</v>
      </c>
      <c r="AG21" s="128">
        <v>3.5</v>
      </c>
      <c r="AH21" s="129">
        <v>5.4</v>
      </c>
      <c r="AI21" s="129">
        <v>3.5</v>
      </c>
      <c r="AJ21" s="190">
        <v>5.0999999999999996</v>
      </c>
      <c r="AK21" s="156">
        <f>AVERAGE(Table1422[[#This Row],[Full Time Employment_2019
(Percentage Points)]:[Full Time Employment_2023
(Percentage Points)]])</f>
        <v>6.32</v>
      </c>
      <c r="AL21" s="175"/>
      <c r="AM21" s="9" t="s">
        <v>134</v>
      </c>
      <c r="AO21" t="s">
        <v>135</v>
      </c>
    </row>
    <row r="22" spans="1:41" ht="28.5" x14ac:dyDescent="0.25">
      <c r="A22" s="165" t="s">
        <v>156</v>
      </c>
      <c r="B22" s="149">
        <v>31500</v>
      </c>
      <c r="C22" s="149">
        <v>33000</v>
      </c>
      <c r="D22" s="90">
        <v>31500</v>
      </c>
      <c r="E22" s="90">
        <v>33000</v>
      </c>
      <c r="F22" s="90">
        <v>31250</v>
      </c>
      <c r="G22" s="153">
        <f>AVERAGE(Table1422[[#This Row],[IQ1_2019]:[IQ1_2023]])</f>
        <v>32050</v>
      </c>
      <c r="H22" s="131">
        <v>48000</v>
      </c>
      <c r="I22" s="131">
        <v>51000</v>
      </c>
      <c r="J22" s="90">
        <v>48000</v>
      </c>
      <c r="K22" s="90">
        <v>51000</v>
      </c>
      <c r="L22" s="90">
        <v>45000</v>
      </c>
      <c r="M22" s="153">
        <f>AVERAGE(Table1422[[#This Row],[IQ2_2019]:[IQ2_2023]])</f>
        <v>48600</v>
      </c>
      <c r="N22" s="131">
        <v>57000</v>
      </c>
      <c r="O22" s="131">
        <v>86500</v>
      </c>
      <c r="P22" s="90">
        <v>57000</v>
      </c>
      <c r="Q22">
        <v>86500</v>
      </c>
      <c r="R22" s="90">
        <v>71250</v>
      </c>
      <c r="S22" s="153">
        <f>AVERAGE(Table1422[[#This Row],[IQ3_2019]:[IQ3_2023]])</f>
        <v>71650</v>
      </c>
      <c r="T22" s="130">
        <v>0</v>
      </c>
      <c r="U22" s="130">
        <v>16.7</v>
      </c>
      <c r="V22" s="90">
        <v>12.5</v>
      </c>
      <c r="W22" s="90">
        <v>16.7</v>
      </c>
      <c r="X22" s="90">
        <v>20</v>
      </c>
      <c r="Y22" s="154">
        <f>AVERAGE(Table1422[[#This Row],[SNAP_2019
(Percentage Points)]:[SNAP_2023
(Percentage Points)]])</f>
        <v>13.180000000000001</v>
      </c>
      <c r="Z22" s="127">
        <v>8.3000000000000007</v>
      </c>
      <c r="AA22" s="127">
        <v>16.7</v>
      </c>
      <c r="AB22" s="129">
        <v>0</v>
      </c>
      <c r="AC22" s="129">
        <v>0</v>
      </c>
      <c r="AD22" s="129">
        <v>0</v>
      </c>
      <c r="AE22" s="155">
        <f>AVERAGE(Table1422[[#This Row],[Poverty_2019
(Percentage Points)]:[Poverty_2023
(Percentage Points)]])</f>
        <v>5</v>
      </c>
      <c r="AF22" s="128">
        <v>40</v>
      </c>
      <c r="AG22" s="128">
        <v>11.1</v>
      </c>
      <c r="AH22" s="129">
        <v>14.3</v>
      </c>
      <c r="AI22" s="129">
        <v>11.1</v>
      </c>
      <c r="AJ22" s="190">
        <v>14.3</v>
      </c>
      <c r="AK22" s="156">
        <f>AVERAGE(Table1422[[#This Row],[Full Time Employment_2019
(Percentage Points)]:[Full Time Employment_2023
(Percentage Points)]])</f>
        <v>18.16</v>
      </c>
      <c r="AL22" s="175">
        <v>100</v>
      </c>
      <c r="AM22" s="9" t="s">
        <v>157</v>
      </c>
      <c r="AO22" t="s">
        <v>142</v>
      </c>
    </row>
    <row r="23" spans="1:41" ht="14.25" x14ac:dyDescent="0.25">
      <c r="A23" s="193" t="s">
        <v>158</v>
      </c>
      <c r="B23" s="149">
        <v>21250</v>
      </c>
      <c r="C23" s="149" t="s">
        <v>159</v>
      </c>
      <c r="D23" s="90">
        <v>21250</v>
      </c>
      <c r="E23" s="90" t="s">
        <v>159</v>
      </c>
      <c r="F23" s="90" t="s">
        <v>159</v>
      </c>
      <c r="G23" s="153">
        <f>AVERAGE(Table1422[[#This Row],[IQ1_2019]:[IQ1_2023]])</f>
        <v>21250</v>
      </c>
      <c r="H23" s="131">
        <v>43000</v>
      </c>
      <c r="I23" s="131">
        <v>44000</v>
      </c>
      <c r="J23" s="90">
        <v>43000</v>
      </c>
      <c r="K23" s="90">
        <v>44000</v>
      </c>
      <c r="L23" s="90">
        <v>44000</v>
      </c>
      <c r="M23" s="153">
        <f>AVERAGE(Table1422[[#This Row],[IQ2_2019]:[IQ2_2023]])</f>
        <v>43600</v>
      </c>
      <c r="N23" s="131">
        <v>46667</v>
      </c>
      <c r="O23" s="131">
        <v>60500</v>
      </c>
      <c r="P23" s="90">
        <v>46667</v>
      </c>
      <c r="Q23">
        <v>60500</v>
      </c>
      <c r="R23" s="90">
        <v>63000</v>
      </c>
      <c r="S23" s="153">
        <f>AVERAGE(Table1422[[#This Row],[IQ3_2019]:[IQ3_2023]])</f>
        <v>55466.8</v>
      </c>
      <c r="T23" s="130">
        <v>60.5</v>
      </c>
      <c r="U23" s="130">
        <v>100</v>
      </c>
      <c r="V23" s="90">
        <v>53.3</v>
      </c>
      <c r="W23" s="90">
        <v>100</v>
      </c>
      <c r="X23" s="90">
        <v>100</v>
      </c>
      <c r="Y23" s="154">
        <f>AVERAGE(Table1422[[#This Row],[SNAP_2019
(Percentage Points)]:[SNAP_2023
(Percentage Points)]])</f>
        <v>82.76</v>
      </c>
      <c r="Z23" s="127">
        <v>37.200000000000003</v>
      </c>
      <c r="AA23" s="127">
        <v>25</v>
      </c>
      <c r="AB23" s="129">
        <v>0</v>
      </c>
      <c r="AC23" s="129">
        <v>25</v>
      </c>
      <c r="AD23" s="129">
        <v>25</v>
      </c>
      <c r="AE23" s="155">
        <f>AVERAGE(Table1422[[#This Row],[Poverty_2019
(Percentage Points)]:[Poverty_2023
(Percentage Points)]])</f>
        <v>22.44</v>
      </c>
      <c r="AF23" s="128">
        <v>23.2</v>
      </c>
      <c r="AG23" s="128">
        <v>54.5</v>
      </c>
      <c r="AH23" s="129">
        <v>27.7</v>
      </c>
      <c r="AI23" s="129">
        <v>54.5</v>
      </c>
      <c r="AJ23" s="190">
        <v>50</v>
      </c>
      <c r="AK23" s="156">
        <f>AVERAGE(Table1422[[#This Row],[Full Time Employment_2019
(Percentage Points)]:[Full Time Employment_2023
(Percentage Points)]])</f>
        <v>41.980000000000004</v>
      </c>
      <c r="AL23" s="175"/>
      <c r="AM23" s="9" t="s">
        <v>134</v>
      </c>
      <c r="AO23" t="s">
        <v>135</v>
      </c>
    </row>
    <row r="24" spans="1:41" ht="14.25" x14ac:dyDescent="0.25">
      <c r="A24" s="193" t="s">
        <v>160</v>
      </c>
      <c r="B24" s="149">
        <v>45750</v>
      </c>
      <c r="C24" s="149">
        <v>51333</v>
      </c>
      <c r="D24" s="90">
        <v>45750</v>
      </c>
      <c r="E24" s="90">
        <v>51333</v>
      </c>
      <c r="F24" s="90">
        <v>42250</v>
      </c>
      <c r="G24" s="153">
        <f>AVERAGE(Table1422[[#This Row],[IQ1_2019]:[IQ1_2023]])</f>
        <v>47283.199999999997</v>
      </c>
      <c r="H24" s="131">
        <v>68500</v>
      </c>
      <c r="I24" s="131">
        <v>98100</v>
      </c>
      <c r="J24" s="90">
        <v>68500</v>
      </c>
      <c r="K24" s="90">
        <v>98100</v>
      </c>
      <c r="L24" s="90">
        <v>88800</v>
      </c>
      <c r="M24" s="153">
        <f>AVERAGE(Table1422[[#This Row],[IQ2_2019]:[IQ2_2023]])</f>
        <v>84400</v>
      </c>
      <c r="N24" s="131">
        <v>106000</v>
      </c>
      <c r="O24" s="131">
        <v>113900</v>
      </c>
      <c r="P24" s="90">
        <v>106000</v>
      </c>
      <c r="Q24">
        <v>113900</v>
      </c>
      <c r="R24" s="90">
        <v>94400</v>
      </c>
      <c r="S24" s="153">
        <f>AVERAGE(Table1422[[#This Row],[IQ3_2019]:[IQ3_2023]])</f>
        <v>106840</v>
      </c>
      <c r="T24" s="130">
        <v>16.7</v>
      </c>
      <c r="U24" s="130">
        <v>0</v>
      </c>
      <c r="V24" s="90">
        <v>6.1</v>
      </c>
      <c r="W24" s="90">
        <v>0</v>
      </c>
      <c r="X24" s="90">
        <v>0</v>
      </c>
      <c r="Y24" s="154">
        <f>AVERAGE(Table1422[[#This Row],[SNAP_2019
(Percentage Points)]:[SNAP_2023
(Percentage Points)]])</f>
        <v>4.5599999999999996</v>
      </c>
      <c r="Z24" s="127">
        <v>19</v>
      </c>
      <c r="AA24" s="127">
        <v>27.3</v>
      </c>
      <c r="AB24" s="129">
        <v>0</v>
      </c>
      <c r="AC24" s="129" t="s">
        <v>88</v>
      </c>
      <c r="AD24" s="129" t="s">
        <v>88</v>
      </c>
      <c r="AE24" s="155">
        <f>AVERAGE(Table1422[[#This Row],[Poverty_2019
(Percentage Points)]:[Poverty_2023
(Percentage Points)]])</f>
        <v>15.433333333333332</v>
      </c>
      <c r="AF24" s="128">
        <v>43.3</v>
      </c>
      <c r="AG24" s="128">
        <v>37.5</v>
      </c>
      <c r="AH24" s="129">
        <v>40.299999999999997</v>
      </c>
      <c r="AI24" s="129">
        <v>37.5</v>
      </c>
      <c r="AJ24" s="190">
        <v>60</v>
      </c>
      <c r="AK24" s="156">
        <f>AVERAGE(Table1422[[#This Row],[Full Time Employment_2019
(Percentage Points)]:[Full Time Employment_2023
(Percentage Points)]])</f>
        <v>43.72</v>
      </c>
      <c r="AL24" s="175"/>
      <c r="AM24" s="9" t="s">
        <v>134</v>
      </c>
      <c r="AO24" t="s">
        <v>135</v>
      </c>
    </row>
    <row r="25" spans="1:41" ht="14.25" x14ac:dyDescent="0.25">
      <c r="A25" s="193" t="s">
        <v>161</v>
      </c>
      <c r="B25" s="149" t="s">
        <v>88</v>
      </c>
      <c r="C25" s="149" t="s">
        <v>88</v>
      </c>
      <c r="D25" s="90" t="s">
        <v>88</v>
      </c>
      <c r="E25" s="90" t="s">
        <v>88</v>
      </c>
      <c r="F25" s="90" t="s">
        <v>88</v>
      </c>
      <c r="G25" s="153" t="e">
        <f>AVERAGE(Table1422[[#This Row],[IQ1_2019]:[IQ1_2023]])</f>
        <v>#DIV/0!</v>
      </c>
      <c r="H25" s="131" t="s">
        <v>88</v>
      </c>
      <c r="I25" s="131" t="s">
        <v>88</v>
      </c>
      <c r="J25" s="90" t="s">
        <v>88</v>
      </c>
      <c r="K25" s="90" t="s">
        <v>88</v>
      </c>
      <c r="L25" s="90" t="s">
        <v>88</v>
      </c>
      <c r="M25" s="153" t="e">
        <f>AVERAGE(Table1422[[#This Row],[IQ2_2019]:[IQ2_2023]])</f>
        <v>#DIV/0!</v>
      </c>
      <c r="N25" s="131" t="s">
        <v>88</v>
      </c>
      <c r="O25" s="131" t="s">
        <v>88</v>
      </c>
      <c r="P25" s="90" t="s">
        <v>88</v>
      </c>
      <c r="Q25" t="s">
        <v>88</v>
      </c>
      <c r="R25" s="90" t="s">
        <v>88</v>
      </c>
      <c r="S25" s="153" t="e">
        <f>AVERAGE(Table1422[[#This Row],[IQ3_2019]:[IQ3_2023]])</f>
        <v>#DIV/0!</v>
      </c>
      <c r="T25" s="130" t="s">
        <v>88</v>
      </c>
      <c r="U25" s="130" t="s">
        <v>88</v>
      </c>
      <c r="V25" s="90" t="s">
        <v>88</v>
      </c>
      <c r="W25" s="90" t="s">
        <v>88</v>
      </c>
      <c r="X25" s="90" t="s">
        <v>88</v>
      </c>
      <c r="Y25" s="154" t="e">
        <f>AVERAGE(Table1422[[#This Row],[SNAP_2019
(Percentage Points)]:[SNAP_2023
(Percentage Points)]])</f>
        <v>#DIV/0!</v>
      </c>
      <c r="Z25" s="127" t="s">
        <v>88</v>
      </c>
      <c r="AA25" s="127" t="s">
        <v>88</v>
      </c>
      <c r="AB25" s="129" t="s">
        <v>88</v>
      </c>
      <c r="AC25" s="129" t="s">
        <v>88</v>
      </c>
      <c r="AD25" s="129" t="s">
        <v>88</v>
      </c>
      <c r="AE25" s="155" t="e">
        <f>AVERAGE(Table1422[[#This Row],[Poverty_2019
(Percentage Points)]:[Poverty_2023
(Percentage Points)]])</f>
        <v>#DIV/0!</v>
      </c>
      <c r="AF25" s="128">
        <v>100</v>
      </c>
      <c r="AG25" s="128">
        <v>100</v>
      </c>
      <c r="AH25" s="129">
        <v>100</v>
      </c>
      <c r="AI25" s="129">
        <v>100</v>
      </c>
      <c r="AJ25" s="190">
        <v>100</v>
      </c>
      <c r="AK25" s="156">
        <f>AVERAGE(Table1422[[#This Row],[Full Time Employment_2019
(Percentage Points)]:[Full Time Employment_2023
(Percentage Points)]])</f>
        <v>100</v>
      </c>
      <c r="AL25" s="175"/>
      <c r="AM25" s="9" t="s">
        <v>134</v>
      </c>
      <c r="AO25" t="s">
        <v>135</v>
      </c>
    </row>
    <row r="26" spans="1:41" ht="14.25" x14ac:dyDescent="0.25">
      <c r="A26" s="193" t="s">
        <v>162</v>
      </c>
      <c r="B26" s="149">
        <v>44467</v>
      </c>
      <c r="C26" s="149">
        <v>44336</v>
      </c>
      <c r="D26" s="90">
        <v>44467</v>
      </c>
      <c r="E26" s="90">
        <v>44336</v>
      </c>
      <c r="F26" s="90">
        <v>54192</v>
      </c>
      <c r="G26" s="153">
        <f>AVERAGE(Table1422[[#This Row],[IQ1_2019]:[IQ1_2023]])</f>
        <v>46359.6</v>
      </c>
      <c r="H26" s="131">
        <v>71894</v>
      </c>
      <c r="I26" s="131">
        <v>75314</v>
      </c>
      <c r="J26" s="90">
        <v>71894</v>
      </c>
      <c r="K26" s="90">
        <v>75314</v>
      </c>
      <c r="L26" s="90">
        <v>79413</v>
      </c>
      <c r="M26" s="153">
        <f>AVERAGE(Table1422[[#This Row],[IQ2_2019]:[IQ2_2023]])</f>
        <v>74765.8</v>
      </c>
      <c r="N26" s="131">
        <v>113828</v>
      </c>
      <c r="O26" s="131">
        <v>109592</v>
      </c>
      <c r="P26" s="90">
        <v>113828</v>
      </c>
      <c r="Q26">
        <v>109592</v>
      </c>
      <c r="R26" s="90">
        <v>119383</v>
      </c>
      <c r="S26" s="153">
        <f>AVERAGE(Table1422[[#This Row],[IQ3_2019]:[IQ3_2023]])</f>
        <v>113244.6</v>
      </c>
      <c r="T26" s="130">
        <v>5.5</v>
      </c>
      <c r="U26" s="130">
        <v>2.5</v>
      </c>
      <c r="V26" s="90">
        <v>2.5</v>
      </c>
      <c r="W26" s="90">
        <v>2.5</v>
      </c>
      <c r="X26" s="90">
        <v>2.2999999999999998</v>
      </c>
      <c r="Y26" s="154">
        <f>AVERAGE(Table1422[[#This Row],[SNAP_2019
(Percentage Points)]:[SNAP_2023
(Percentage Points)]])</f>
        <v>3.06</v>
      </c>
      <c r="Z26" s="127">
        <v>8.1999999999999993</v>
      </c>
      <c r="AA26" s="127">
        <v>4.8</v>
      </c>
      <c r="AB26" s="129">
        <v>53.5</v>
      </c>
      <c r="AC26" s="129">
        <v>50.3</v>
      </c>
      <c r="AD26" s="129">
        <v>71.2</v>
      </c>
      <c r="AE26" s="155">
        <f>AVERAGE(Table1422[[#This Row],[Poverty_2019
(Percentage Points)]:[Poverty_2023
(Percentage Points)]])</f>
        <v>37.6</v>
      </c>
      <c r="AF26" s="128">
        <v>66</v>
      </c>
      <c r="AG26" s="128">
        <v>61.7</v>
      </c>
      <c r="AH26" s="129">
        <v>67.099999999999994</v>
      </c>
      <c r="AI26" s="129">
        <v>61.7</v>
      </c>
      <c r="AJ26" s="190">
        <v>65.099999999999994</v>
      </c>
      <c r="AK26" s="156">
        <f>AVERAGE(Table1422[[#This Row],[Full Time Employment_2019
(Percentage Points)]:[Full Time Employment_2023
(Percentage Points)]])</f>
        <v>64.320000000000007</v>
      </c>
      <c r="AL26" s="175"/>
      <c r="AM26" s="9" t="s">
        <v>134</v>
      </c>
      <c r="AO26" t="s">
        <v>135</v>
      </c>
    </row>
    <row r="27" spans="1:41" ht="14.25" x14ac:dyDescent="0.25">
      <c r="A27" s="193" t="s">
        <v>163</v>
      </c>
      <c r="B27" s="149">
        <v>33737</v>
      </c>
      <c r="C27" s="149">
        <v>40233</v>
      </c>
      <c r="D27" s="90">
        <v>33737</v>
      </c>
      <c r="E27" s="90">
        <v>40233</v>
      </c>
      <c r="F27" s="90">
        <v>46438</v>
      </c>
      <c r="G27" s="153">
        <f>AVERAGE(Table1422[[#This Row],[IQ1_2019]:[IQ1_2023]])</f>
        <v>38875.599999999999</v>
      </c>
      <c r="H27" s="131">
        <v>39138</v>
      </c>
      <c r="I27" s="131">
        <v>56500</v>
      </c>
      <c r="J27" s="90">
        <v>39138</v>
      </c>
      <c r="K27" s="90">
        <v>56500</v>
      </c>
      <c r="L27" s="90">
        <v>81383</v>
      </c>
      <c r="M27" s="153">
        <f>AVERAGE(Table1422[[#This Row],[IQ2_2019]:[IQ2_2023]])</f>
        <v>54531.8</v>
      </c>
      <c r="N27" s="131">
        <v>84270</v>
      </c>
      <c r="O27" s="131">
        <v>112810</v>
      </c>
      <c r="P27" s="90">
        <v>84270</v>
      </c>
      <c r="Q27">
        <v>112810</v>
      </c>
      <c r="R27" s="90">
        <v>100048</v>
      </c>
      <c r="S27" s="153">
        <f>AVERAGE(Table1422[[#This Row],[IQ3_2019]:[IQ3_2023]])</f>
        <v>98841.600000000006</v>
      </c>
      <c r="T27" s="130">
        <v>20.100000000000001</v>
      </c>
      <c r="U27" s="130">
        <v>19.3</v>
      </c>
      <c r="V27" s="90">
        <v>22.8</v>
      </c>
      <c r="W27" s="90">
        <v>19.3</v>
      </c>
      <c r="X27" s="90">
        <v>13.5</v>
      </c>
      <c r="Y27" s="154">
        <f>AVERAGE(Table1422[[#This Row],[SNAP_2019
(Percentage Points)]:[SNAP_2023
(Percentage Points)]])</f>
        <v>19</v>
      </c>
      <c r="Z27" s="127">
        <v>15.4</v>
      </c>
      <c r="AA27" s="127">
        <v>16.899999999999999</v>
      </c>
      <c r="AB27" s="129">
        <v>33.1</v>
      </c>
      <c r="AC27" s="129">
        <v>64</v>
      </c>
      <c r="AD27" s="129">
        <v>58.4</v>
      </c>
      <c r="AE27" s="155">
        <f>AVERAGE(Table1422[[#This Row],[Poverty_2019
(Percentage Points)]:[Poverty_2023
(Percentage Points)]])</f>
        <v>37.56</v>
      </c>
      <c r="AF27" s="128">
        <v>64</v>
      </c>
      <c r="AG27" s="128">
        <v>55.6</v>
      </c>
      <c r="AH27" s="129">
        <v>59.6</v>
      </c>
      <c r="AI27" s="129">
        <v>55.6</v>
      </c>
      <c r="AJ27" s="190">
        <v>53.7</v>
      </c>
      <c r="AK27" s="156">
        <f>AVERAGE(Table1422[[#This Row],[Full Time Employment_2019
(Percentage Points)]:[Full Time Employment_2023
(Percentage Points)]])</f>
        <v>57.7</v>
      </c>
      <c r="AL27" s="175"/>
      <c r="AM27" s="9" t="s">
        <v>134</v>
      </c>
      <c r="AO27" t="s">
        <v>135</v>
      </c>
    </row>
    <row r="28" spans="1:41" ht="14.25" x14ac:dyDescent="0.25">
      <c r="A28" s="193" t="s">
        <v>164</v>
      </c>
      <c r="B28" s="149">
        <v>13778</v>
      </c>
      <c r="C28" s="149">
        <v>14250</v>
      </c>
      <c r="D28" s="90">
        <v>13778</v>
      </c>
      <c r="E28" s="90">
        <v>14250</v>
      </c>
      <c r="F28" s="90">
        <v>20500</v>
      </c>
      <c r="G28" s="153">
        <f>AVERAGE(Table1422[[#This Row],[IQ1_2019]:[IQ1_2023]])</f>
        <v>15311.2</v>
      </c>
      <c r="H28" s="131">
        <v>19250</v>
      </c>
      <c r="I28" s="131">
        <v>35500</v>
      </c>
      <c r="J28" s="90">
        <v>19250</v>
      </c>
      <c r="K28" s="90">
        <v>35500</v>
      </c>
      <c r="L28" s="90">
        <v>38786</v>
      </c>
      <c r="M28" s="153">
        <f>AVERAGE(Table1422[[#This Row],[IQ2_2019]:[IQ2_2023]])</f>
        <v>29657.200000000001</v>
      </c>
      <c r="N28" s="131">
        <v>34571</v>
      </c>
      <c r="O28" s="131">
        <v>48429</v>
      </c>
      <c r="P28" s="90">
        <v>34571</v>
      </c>
      <c r="Q28">
        <v>48429</v>
      </c>
      <c r="R28" s="90">
        <v>52200</v>
      </c>
      <c r="S28" s="153">
        <f>AVERAGE(Table1422[[#This Row],[IQ3_2019]:[IQ3_2023]])</f>
        <v>43640</v>
      </c>
      <c r="T28" s="130">
        <v>58.6</v>
      </c>
      <c r="U28" s="130">
        <v>26.8</v>
      </c>
      <c r="V28" s="90">
        <v>27.9</v>
      </c>
      <c r="W28" s="90">
        <v>26.8</v>
      </c>
      <c r="X28" s="90">
        <v>30.8</v>
      </c>
      <c r="Y28" s="154">
        <f>AVERAGE(Table1422[[#This Row],[SNAP_2019
(Percentage Points)]:[SNAP_2023
(Percentage Points)]])</f>
        <v>34.180000000000007</v>
      </c>
      <c r="Z28" s="127">
        <v>48.3</v>
      </c>
      <c r="AA28" s="127">
        <v>19.5</v>
      </c>
      <c r="AB28" s="129">
        <v>66.7</v>
      </c>
      <c r="AC28" s="129">
        <v>72.7</v>
      </c>
      <c r="AD28" s="129">
        <v>50</v>
      </c>
      <c r="AE28" s="155">
        <f>AVERAGE(Table1422[[#This Row],[Poverty_2019
(Percentage Points)]:[Poverty_2023
(Percentage Points)]])</f>
        <v>51.44</v>
      </c>
      <c r="AF28" s="128">
        <v>18.899999999999999</v>
      </c>
      <c r="AG28" s="128">
        <v>27.5</v>
      </c>
      <c r="AH28" s="129">
        <v>20.5</v>
      </c>
      <c r="AI28" s="129">
        <v>27.5</v>
      </c>
      <c r="AJ28" s="190">
        <v>31.3</v>
      </c>
      <c r="AK28" s="156">
        <f>AVERAGE(Table1422[[#This Row],[Full Time Employment_2019
(Percentage Points)]:[Full Time Employment_2023
(Percentage Points)]])</f>
        <v>25.14</v>
      </c>
      <c r="AL28" s="175"/>
      <c r="AM28" s="9" t="s">
        <v>134</v>
      </c>
      <c r="AO28" t="s">
        <v>135</v>
      </c>
    </row>
    <row r="29" spans="1:41" ht="14.25" x14ac:dyDescent="0.25">
      <c r="A29" s="193" t="s">
        <v>165</v>
      </c>
      <c r="B29" s="149" t="s">
        <v>88</v>
      </c>
      <c r="C29" s="149" t="s">
        <v>88</v>
      </c>
      <c r="D29" s="90" t="s">
        <v>88</v>
      </c>
      <c r="E29" s="90" t="s">
        <v>88</v>
      </c>
      <c r="F29" s="90" t="s">
        <v>88</v>
      </c>
      <c r="G29" s="153" t="e">
        <f>AVERAGE(Table1422[[#This Row],[IQ1_2019]:[IQ1_2023]])</f>
        <v>#DIV/0!</v>
      </c>
      <c r="H29" s="131" t="s">
        <v>88</v>
      </c>
      <c r="I29" s="131" t="s">
        <v>88</v>
      </c>
      <c r="J29" s="90" t="s">
        <v>88</v>
      </c>
      <c r="K29" s="90" t="s">
        <v>88</v>
      </c>
      <c r="L29" s="90" t="s">
        <v>88</v>
      </c>
      <c r="M29" s="153" t="e">
        <f>AVERAGE(Table1422[[#This Row],[IQ2_2019]:[IQ2_2023]])</f>
        <v>#DIV/0!</v>
      </c>
      <c r="N29" s="131" t="s">
        <v>88</v>
      </c>
      <c r="O29" s="131" t="s">
        <v>88</v>
      </c>
      <c r="P29" s="90" t="s">
        <v>88</v>
      </c>
      <c r="Q29" t="s">
        <v>88</v>
      </c>
      <c r="R29" s="90" t="s">
        <v>88</v>
      </c>
      <c r="S29" s="153" t="e">
        <f>AVERAGE(Table1422[[#This Row],[IQ3_2019]:[IQ3_2023]])</f>
        <v>#DIV/0!</v>
      </c>
      <c r="T29" s="130">
        <v>0</v>
      </c>
      <c r="U29" s="130">
        <v>0</v>
      </c>
      <c r="V29" s="90">
        <v>0</v>
      </c>
      <c r="W29" s="90">
        <v>0</v>
      </c>
      <c r="X29" s="90">
        <v>0</v>
      </c>
      <c r="Y29" s="154">
        <f>AVERAGE(Table1422[[#This Row],[SNAP_2019
(Percentage Points)]:[SNAP_2023
(Percentage Points)]])</f>
        <v>0</v>
      </c>
      <c r="Z29" s="127">
        <v>0</v>
      </c>
      <c r="AA29" s="127">
        <v>0</v>
      </c>
      <c r="AB29" s="129" t="s">
        <v>88</v>
      </c>
      <c r="AC29" s="129" t="s">
        <v>88</v>
      </c>
      <c r="AD29" s="129" t="s">
        <v>88</v>
      </c>
      <c r="AE29" s="155">
        <f>AVERAGE(Table1422[[#This Row],[Poverty_2019
(Percentage Points)]:[Poverty_2023
(Percentage Points)]])</f>
        <v>0</v>
      </c>
      <c r="AF29" s="128">
        <v>0</v>
      </c>
      <c r="AG29" s="128">
        <v>0</v>
      </c>
      <c r="AH29" s="129">
        <v>0</v>
      </c>
      <c r="AI29" s="129">
        <v>0</v>
      </c>
      <c r="AJ29" s="190">
        <v>100</v>
      </c>
      <c r="AK29" s="156">
        <f>AVERAGE(Table1422[[#This Row],[Full Time Employment_2019
(Percentage Points)]:[Full Time Employment_2023
(Percentage Points)]])</f>
        <v>20</v>
      </c>
      <c r="AL29" s="175"/>
      <c r="AM29" s="9" t="s">
        <v>134</v>
      </c>
      <c r="AO29" t="s">
        <v>135</v>
      </c>
    </row>
    <row r="30" spans="1:41" ht="28.5" x14ac:dyDescent="0.25">
      <c r="A30" s="165" t="s">
        <v>166</v>
      </c>
      <c r="B30" s="149">
        <v>38609</v>
      </c>
      <c r="C30" s="149">
        <v>43800</v>
      </c>
      <c r="D30" s="90">
        <v>38609</v>
      </c>
      <c r="E30" s="90">
        <v>43800</v>
      </c>
      <c r="F30" s="90">
        <v>48696</v>
      </c>
      <c r="G30" s="153">
        <f>AVERAGE(Table1422[[#This Row],[IQ1_2019]:[IQ1_2023]])</f>
        <v>42702.8</v>
      </c>
      <c r="H30" s="131">
        <v>82352</v>
      </c>
      <c r="I30" s="131">
        <v>82140</v>
      </c>
      <c r="J30" s="90">
        <v>82352</v>
      </c>
      <c r="K30" s="90">
        <v>82140</v>
      </c>
      <c r="L30" s="90">
        <v>86625</v>
      </c>
      <c r="M30" s="153">
        <f>AVERAGE(Table1422[[#This Row],[IQ2_2019]:[IQ2_2023]])</f>
        <v>83121.8</v>
      </c>
      <c r="N30" s="131">
        <v>122110</v>
      </c>
      <c r="O30" s="131">
        <v>122881</v>
      </c>
      <c r="P30" s="90">
        <v>122110</v>
      </c>
      <c r="Q30">
        <v>122881</v>
      </c>
      <c r="R30" s="90">
        <v>135000</v>
      </c>
      <c r="S30" s="153">
        <f>AVERAGE(Table1422[[#This Row],[IQ3_2019]:[IQ3_2023]])</f>
        <v>124996.4</v>
      </c>
      <c r="T30" s="130">
        <v>18.399999999999999</v>
      </c>
      <c r="U30" s="130">
        <v>23.5</v>
      </c>
      <c r="V30" s="90">
        <v>19.899999999999999</v>
      </c>
      <c r="W30" s="90">
        <v>23.5</v>
      </c>
      <c r="X30" s="90">
        <v>23.3</v>
      </c>
      <c r="Y30" s="154">
        <f>AVERAGE(Table1422[[#This Row],[SNAP_2019
(Percentage Points)]:[SNAP_2023
(Percentage Points)]])</f>
        <v>21.72</v>
      </c>
      <c r="Z30" s="127">
        <v>12.2</v>
      </c>
      <c r="AA30" s="127">
        <v>12.7</v>
      </c>
      <c r="AB30" s="129">
        <v>30.7</v>
      </c>
      <c r="AC30" s="129">
        <v>28.3</v>
      </c>
      <c r="AD30" s="129">
        <v>27.9</v>
      </c>
      <c r="AE30" s="155">
        <f>AVERAGE(Table1422[[#This Row],[Poverty_2019
(Percentage Points)]:[Poverty_2023
(Percentage Points)]])</f>
        <v>22.359999999999996</v>
      </c>
      <c r="AF30" s="128">
        <v>57.1</v>
      </c>
      <c r="AG30" s="128">
        <v>57.2</v>
      </c>
      <c r="AH30" s="129">
        <v>56.9</v>
      </c>
      <c r="AI30" s="129">
        <v>57.2</v>
      </c>
      <c r="AJ30" s="190">
        <v>58.6</v>
      </c>
      <c r="AK30" s="156">
        <f>AVERAGE(Table1422[[#This Row],[Full Time Employment_2019
(Percentage Points)]:[Full Time Employment_2023
(Percentage Points)]])</f>
        <v>57.400000000000013</v>
      </c>
      <c r="AL30" s="175">
        <v>229.78</v>
      </c>
      <c r="AM30" s="9" t="s">
        <v>167</v>
      </c>
      <c r="AO30" t="s">
        <v>142</v>
      </c>
    </row>
    <row r="31" spans="1:41" ht="14.25" x14ac:dyDescent="0.25">
      <c r="A31" s="193" t="s">
        <v>168</v>
      </c>
      <c r="B31" s="149" t="s">
        <v>88</v>
      </c>
      <c r="C31" s="149" t="s">
        <v>88</v>
      </c>
      <c r="D31" s="90" t="s">
        <v>88</v>
      </c>
      <c r="E31" s="90" t="s">
        <v>88</v>
      </c>
      <c r="F31" s="90" t="s">
        <v>88</v>
      </c>
      <c r="G31" s="153" t="e">
        <f>AVERAGE(Table1422[[#This Row],[IQ1_2019]:[IQ1_2023]])</f>
        <v>#DIV/0!</v>
      </c>
      <c r="H31" s="131" t="s">
        <v>88</v>
      </c>
      <c r="I31" s="131" t="s">
        <v>88</v>
      </c>
      <c r="J31" s="90" t="s">
        <v>88</v>
      </c>
      <c r="K31" s="90" t="s">
        <v>88</v>
      </c>
      <c r="L31" s="90" t="s">
        <v>88</v>
      </c>
      <c r="M31" s="153" t="e">
        <f>AVERAGE(Table1422[[#This Row],[IQ2_2019]:[IQ2_2023]])</f>
        <v>#DIV/0!</v>
      </c>
      <c r="N31" s="131" t="s">
        <v>88</v>
      </c>
      <c r="O31" s="131" t="s">
        <v>88</v>
      </c>
      <c r="P31" s="90" t="s">
        <v>88</v>
      </c>
      <c r="Q31" t="s">
        <v>88</v>
      </c>
      <c r="R31" s="90" t="s">
        <v>88</v>
      </c>
      <c r="S31" s="153" t="e">
        <f>AVERAGE(Table1422[[#This Row],[IQ3_2019]:[IQ3_2023]])</f>
        <v>#DIV/0!</v>
      </c>
      <c r="T31" s="130" t="s">
        <v>88</v>
      </c>
      <c r="U31" s="130" t="s">
        <v>88</v>
      </c>
      <c r="V31" s="90">
        <v>100</v>
      </c>
      <c r="W31" s="90" t="s">
        <v>88</v>
      </c>
      <c r="X31" s="90" t="s">
        <v>88</v>
      </c>
      <c r="Y31" s="154">
        <f>AVERAGE(Table1422[[#This Row],[SNAP_2019
(Percentage Points)]:[SNAP_2023
(Percentage Points)]])</f>
        <v>100</v>
      </c>
      <c r="Z31" s="127" t="s">
        <v>88</v>
      </c>
      <c r="AA31" s="127" t="s">
        <v>88</v>
      </c>
      <c r="AB31" s="129">
        <v>0</v>
      </c>
      <c r="AC31" s="129" t="s">
        <v>88</v>
      </c>
      <c r="AD31" s="129" t="s">
        <v>88</v>
      </c>
      <c r="AE31" s="155">
        <f>AVERAGE(Table1422[[#This Row],[Poverty_2019
(Percentage Points)]:[Poverty_2023
(Percentage Points)]])</f>
        <v>0</v>
      </c>
      <c r="AF31" s="128">
        <v>100</v>
      </c>
      <c r="AG31" s="128" t="s">
        <v>88</v>
      </c>
      <c r="AH31" s="129" t="s">
        <v>88</v>
      </c>
      <c r="AI31" s="129" t="s">
        <v>88</v>
      </c>
      <c r="AJ31" s="190" t="s">
        <v>88</v>
      </c>
      <c r="AK31" s="156">
        <f>AVERAGE(Table1422[[#This Row],[Full Time Employment_2019
(Percentage Points)]:[Full Time Employment_2023
(Percentage Points)]])</f>
        <v>100</v>
      </c>
      <c r="AL31" s="175"/>
      <c r="AM31" s="9" t="s">
        <v>134</v>
      </c>
      <c r="AO31" t="s">
        <v>135</v>
      </c>
    </row>
    <row r="32" spans="1:41" ht="14.25" x14ac:dyDescent="0.25">
      <c r="A32" s="193" t="s">
        <v>169</v>
      </c>
      <c r="B32" s="149">
        <v>35386</v>
      </c>
      <c r="C32" s="149">
        <v>40000</v>
      </c>
      <c r="D32" s="90">
        <v>35386</v>
      </c>
      <c r="E32" s="90">
        <v>40000</v>
      </c>
      <c r="F32" s="90">
        <v>77969</v>
      </c>
      <c r="G32" s="153">
        <f>AVERAGE(Table1422[[#This Row],[IQ1_2019]:[IQ1_2023]])</f>
        <v>45748.2</v>
      </c>
      <c r="H32" s="131">
        <v>56950</v>
      </c>
      <c r="I32" s="131">
        <v>81429</v>
      </c>
      <c r="J32" s="90">
        <v>56950</v>
      </c>
      <c r="K32" s="90">
        <v>81429</v>
      </c>
      <c r="L32" s="90">
        <v>97708</v>
      </c>
      <c r="M32" s="153">
        <f>AVERAGE(Table1422[[#This Row],[IQ2_2019]:[IQ2_2023]])</f>
        <v>74893.2</v>
      </c>
      <c r="N32" s="131">
        <v>88083</v>
      </c>
      <c r="O32" s="131">
        <v>98250</v>
      </c>
      <c r="P32" s="90">
        <v>88083</v>
      </c>
      <c r="Q32">
        <v>98250</v>
      </c>
      <c r="R32" s="90">
        <v>107750</v>
      </c>
      <c r="S32" s="153">
        <f>AVERAGE(Table1422[[#This Row],[IQ3_2019]:[IQ3_2023]])</f>
        <v>96083.199999999997</v>
      </c>
      <c r="T32" s="130">
        <v>0</v>
      </c>
      <c r="U32" s="130">
        <v>0</v>
      </c>
      <c r="V32" s="90">
        <v>0</v>
      </c>
      <c r="W32" s="90">
        <v>0</v>
      </c>
      <c r="X32" s="90">
        <v>0</v>
      </c>
      <c r="Y32" s="154">
        <f>AVERAGE(Table1422[[#This Row],[SNAP_2019
(Percentage Points)]:[SNAP_2023
(Percentage Points)]])</f>
        <v>0</v>
      </c>
      <c r="Z32" s="127">
        <v>11</v>
      </c>
      <c r="AA32" s="127">
        <v>13.3</v>
      </c>
      <c r="AB32" s="129" t="s">
        <v>88</v>
      </c>
      <c r="AC32" s="129" t="s">
        <v>88</v>
      </c>
      <c r="AD32" s="129" t="s">
        <v>88</v>
      </c>
      <c r="AE32" s="155">
        <f>AVERAGE(Table1422[[#This Row],[Poverty_2019
(Percentage Points)]:[Poverty_2023
(Percentage Points)]])</f>
        <v>12.15</v>
      </c>
      <c r="AF32" s="128">
        <v>54</v>
      </c>
      <c r="AG32" s="128">
        <v>51.4</v>
      </c>
      <c r="AH32" s="129">
        <v>47</v>
      </c>
      <c r="AI32" s="129">
        <v>51.4</v>
      </c>
      <c r="AJ32" s="190">
        <v>65.900000000000006</v>
      </c>
      <c r="AK32" s="156">
        <f>AVERAGE(Table1422[[#This Row],[Full Time Employment_2019
(Percentage Points)]:[Full Time Employment_2023
(Percentage Points)]])</f>
        <v>53.940000000000012</v>
      </c>
      <c r="AL32" s="175"/>
      <c r="AM32" s="9" t="s">
        <v>134</v>
      </c>
      <c r="AO32" t="s">
        <v>135</v>
      </c>
    </row>
    <row r="33" spans="1:41" ht="14.25" x14ac:dyDescent="0.25">
      <c r="A33" s="193" t="s">
        <v>170</v>
      </c>
      <c r="B33" s="149">
        <v>17793</v>
      </c>
      <c r="C33" s="149">
        <v>30036</v>
      </c>
      <c r="D33" s="90">
        <v>17793</v>
      </c>
      <c r="E33" s="90">
        <v>30036</v>
      </c>
      <c r="F33" s="90">
        <v>33482</v>
      </c>
      <c r="G33" s="153">
        <f>AVERAGE(Table1422[[#This Row],[IQ1_2019]:[IQ1_2023]])</f>
        <v>25828</v>
      </c>
      <c r="H33" s="131">
        <v>42926</v>
      </c>
      <c r="I33" s="131">
        <v>60914</v>
      </c>
      <c r="J33" s="90">
        <v>42926</v>
      </c>
      <c r="K33" s="90">
        <v>60914</v>
      </c>
      <c r="L33" s="90">
        <v>61379</v>
      </c>
      <c r="M33" s="153">
        <f>AVERAGE(Table1422[[#This Row],[IQ2_2019]:[IQ2_2023]])</f>
        <v>53811.8</v>
      </c>
      <c r="N33" s="131">
        <v>80500</v>
      </c>
      <c r="O33" s="131">
        <v>98632</v>
      </c>
      <c r="P33" s="90">
        <v>80500</v>
      </c>
      <c r="Q33">
        <v>98632</v>
      </c>
      <c r="R33" s="90">
        <v>103247</v>
      </c>
      <c r="S33" s="153">
        <f>AVERAGE(Table1422[[#This Row],[IQ3_2019]:[IQ3_2023]])</f>
        <v>92302.2</v>
      </c>
      <c r="T33" s="130">
        <v>9.9</v>
      </c>
      <c r="U33" s="130">
        <v>9.5</v>
      </c>
      <c r="V33" s="90">
        <v>8.6</v>
      </c>
      <c r="W33" s="90">
        <v>9.5</v>
      </c>
      <c r="X33" s="90">
        <v>10.3</v>
      </c>
      <c r="Y33" s="154">
        <f>AVERAGE(Table1422[[#This Row],[SNAP_2019
(Percentage Points)]:[SNAP_2023
(Percentage Points)]])</f>
        <v>9.5599999999999987</v>
      </c>
      <c r="Z33" s="127">
        <v>20.6</v>
      </c>
      <c r="AA33" s="127">
        <v>11.9</v>
      </c>
      <c r="AB33" s="129">
        <v>23.8</v>
      </c>
      <c r="AC33" s="129">
        <v>16.5</v>
      </c>
      <c r="AD33" s="129">
        <v>26.3</v>
      </c>
      <c r="AE33" s="155">
        <f>AVERAGE(Table1422[[#This Row],[Poverty_2019
(Percentage Points)]:[Poverty_2023
(Percentage Points)]])</f>
        <v>19.82</v>
      </c>
      <c r="AF33" s="128">
        <v>47.7</v>
      </c>
      <c r="AG33" s="128">
        <v>66</v>
      </c>
      <c r="AH33" s="129">
        <v>57</v>
      </c>
      <c r="AI33" s="129">
        <v>66</v>
      </c>
      <c r="AJ33" s="190">
        <v>62.4</v>
      </c>
      <c r="AK33" s="156">
        <f>AVERAGE(Table1422[[#This Row],[Full Time Employment_2019
(Percentage Points)]:[Full Time Employment_2023
(Percentage Points)]])</f>
        <v>59.819999999999993</v>
      </c>
      <c r="AL33" s="175"/>
      <c r="AM33" s="9" t="s">
        <v>134</v>
      </c>
      <c r="AO33" t="s">
        <v>135</v>
      </c>
    </row>
    <row r="34" spans="1:41" ht="14.25" x14ac:dyDescent="0.25">
      <c r="A34" s="193" t="s">
        <v>171</v>
      </c>
      <c r="B34" s="149" t="s">
        <v>88</v>
      </c>
      <c r="C34" s="149" t="s">
        <v>88</v>
      </c>
      <c r="D34" s="90" t="s">
        <v>88</v>
      </c>
      <c r="E34" s="90" t="s">
        <v>88</v>
      </c>
      <c r="F34" s="90" t="s">
        <v>88</v>
      </c>
      <c r="G34" s="153" t="e">
        <f>AVERAGE(Table1422[[#This Row],[IQ1_2019]:[IQ1_2023]])</f>
        <v>#DIV/0!</v>
      </c>
      <c r="H34" s="131" t="s">
        <v>88</v>
      </c>
      <c r="I34" s="131" t="s">
        <v>88</v>
      </c>
      <c r="J34" s="90" t="s">
        <v>88</v>
      </c>
      <c r="K34" s="90" t="s">
        <v>88</v>
      </c>
      <c r="L34" s="90" t="s">
        <v>88</v>
      </c>
      <c r="M34" s="153" t="e">
        <f>AVERAGE(Table1422[[#This Row],[IQ2_2019]:[IQ2_2023]])</f>
        <v>#DIV/0!</v>
      </c>
      <c r="N34" s="131" t="s">
        <v>88</v>
      </c>
      <c r="O34" s="131" t="s">
        <v>88</v>
      </c>
      <c r="P34" s="90" t="s">
        <v>88</v>
      </c>
      <c r="Q34" t="s">
        <v>88</v>
      </c>
      <c r="R34" s="90" t="s">
        <v>88</v>
      </c>
      <c r="S34" s="153" t="e">
        <f>AVERAGE(Table1422[[#This Row],[IQ3_2019]:[IQ3_2023]])</f>
        <v>#DIV/0!</v>
      </c>
      <c r="T34" s="130" t="s">
        <v>88</v>
      </c>
      <c r="U34" s="130">
        <v>0</v>
      </c>
      <c r="V34" s="90">
        <v>0</v>
      </c>
      <c r="W34" s="90">
        <v>0</v>
      </c>
      <c r="X34" s="90">
        <v>0</v>
      </c>
      <c r="Y34" s="154">
        <f>AVERAGE(Table1422[[#This Row],[SNAP_2019
(Percentage Points)]:[SNAP_2023
(Percentage Points)]])</f>
        <v>0</v>
      </c>
      <c r="Z34" s="127">
        <v>100</v>
      </c>
      <c r="AA34" s="127">
        <v>100</v>
      </c>
      <c r="AB34" s="129" t="s">
        <v>88</v>
      </c>
      <c r="AC34" s="129" t="s">
        <v>88</v>
      </c>
      <c r="AD34" s="129" t="s">
        <v>88</v>
      </c>
      <c r="AE34" s="155">
        <f>AVERAGE(Table1422[[#This Row],[Poverty_2019
(Percentage Points)]:[Poverty_2023
(Percentage Points)]])</f>
        <v>100</v>
      </c>
      <c r="AF34" s="128">
        <v>0</v>
      </c>
      <c r="AG34" s="128">
        <v>0</v>
      </c>
      <c r="AH34" s="129">
        <v>0</v>
      </c>
      <c r="AI34" s="129">
        <v>0</v>
      </c>
      <c r="AJ34" s="190">
        <v>0</v>
      </c>
      <c r="AK34" s="156">
        <f>AVERAGE(Table1422[[#This Row],[Full Time Employment_2019
(Percentage Points)]:[Full Time Employment_2023
(Percentage Points)]])</f>
        <v>0</v>
      </c>
      <c r="AL34" s="175"/>
      <c r="AM34" s="9" t="s">
        <v>134</v>
      </c>
      <c r="AO34" t="s">
        <v>135</v>
      </c>
    </row>
    <row r="35" spans="1:41" ht="14.25" x14ac:dyDescent="0.25">
      <c r="A35" s="165" t="s">
        <v>172</v>
      </c>
      <c r="B35" s="149">
        <v>21231</v>
      </c>
      <c r="C35" s="149">
        <v>22700</v>
      </c>
      <c r="D35" s="90">
        <v>21231</v>
      </c>
      <c r="E35" s="90">
        <v>22700</v>
      </c>
      <c r="F35" s="90">
        <v>21250</v>
      </c>
      <c r="G35" s="153">
        <f>AVERAGE(Table1422[[#This Row],[IQ1_2019]:[IQ1_2023]])</f>
        <v>21822.400000000001</v>
      </c>
      <c r="H35" s="131">
        <v>40333</v>
      </c>
      <c r="I35" s="131">
        <v>43545</v>
      </c>
      <c r="J35" s="90">
        <v>40333</v>
      </c>
      <c r="K35" s="90">
        <v>43545</v>
      </c>
      <c r="L35" s="90">
        <v>43000</v>
      </c>
      <c r="M35" s="153">
        <f>AVERAGE(Table1422[[#This Row],[IQ2_2019]:[IQ2_2023]])</f>
        <v>42151.199999999997</v>
      </c>
      <c r="N35" s="131">
        <v>57219</v>
      </c>
      <c r="O35" s="131">
        <v>64250</v>
      </c>
      <c r="P35" s="90">
        <v>57219</v>
      </c>
      <c r="Q35">
        <v>64250</v>
      </c>
      <c r="R35" s="90">
        <v>62344</v>
      </c>
      <c r="S35" s="153">
        <f>AVERAGE(Table1422[[#This Row],[IQ3_2019]:[IQ3_2023]])</f>
        <v>61056.4</v>
      </c>
      <c r="T35" s="130">
        <v>70.8</v>
      </c>
      <c r="U35" s="130">
        <v>77.5</v>
      </c>
      <c r="V35" s="90">
        <v>78.099999999999994</v>
      </c>
      <c r="W35" s="90">
        <v>77.5</v>
      </c>
      <c r="X35" s="90">
        <v>64</v>
      </c>
      <c r="Y35" s="154">
        <f>AVERAGE(Table1422[[#This Row],[SNAP_2019
(Percentage Points)]:[SNAP_2023
(Percentage Points)]])</f>
        <v>73.58</v>
      </c>
      <c r="Z35" s="127">
        <v>41.7</v>
      </c>
      <c r="AA35" s="127">
        <v>55</v>
      </c>
      <c r="AB35" s="129">
        <v>65.400000000000006</v>
      </c>
      <c r="AC35" s="129">
        <v>63</v>
      </c>
      <c r="AD35" s="129">
        <v>67.7</v>
      </c>
      <c r="AE35" s="155">
        <f>AVERAGE(Table1422[[#This Row],[Poverty_2019
(Percentage Points)]:[Poverty_2023
(Percentage Points)]])</f>
        <v>58.56</v>
      </c>
      <c r="AF35" s="128">
        <v>19</v>
      </c>
      <c r="AG35" s="128">
        <v>19.5</v>
      </c>
      <c r="AH35" s="129">
        <v>19.3</v>
      </c>
      <c r="AI35" s="129">
        <v>19.5</v>
      </c>
      <c r="AJ35" s="190">
        <v>19.7</v>
      </c>
      <c r="AK35" s="156">
        <f>AVERAGE(Table1422[[#This Row],[Full Time Employment_2019
(Percentage Points)]:[Full Time Employment_2023
(Percentage Points)]])</f>
        <v>19.399999999999999</v>
      </c>
      <c r="AL35" s="175">
        <v>120</v>
      </c>
      <c r="AM35" s="9" t="s">
        <v>173</v>
      </c>
      <c r="AO35" t="s">
        <v>142</v>
      </c>
    </row>
    <row r="36" spans="1:41" ht="14.25" x14ac:dyDescent="0.25">
      <c r="A36" s="165" t="s">
        <v>174</v>
      </c>
      <c r="B36" s="149">
        <v>27444</v>
      </c>
      <c r="C36" s="149">
        <v>35400</v>
      </c>
      <c r="D36" s="90">
        <v>27444</v>
      </c>
      <c r="E36" s="90">
        <v>35400</v>
      </c>
      <c r="F36" s="90">
        <v>35167</v>
      </c>
      <c r="G36" s="153">
        <f>AVERAGE(Table1422[[#This Row],[IQ1_2019]:[IQ1_2023]])</f>
        <v>32171</v>
      </c>
      <c r="H36" s="131">
        <v>47250</v>
      </c>
      <c r="I36" s="131">
        <v>50600</v>
      </c>
      <c r="J36" s="90">
        <v>47250</v>
      </c>
      <c r="K36" s="90">
        <v>50600</v>
      </c>
      <c r="L36" s="90">
        <v>52700</v>
      </c>
      <c r="M36" s="153">
        <f>AVERAGE(Table1422[[#This Row],[IQ2_2019]:[IQ2_2023]])</f>
        <v>49680</v>
      </c>
      <c r="N36" s="131">
        <v>59813</v>
      </c>
      <c r="O36" s="131">
        <v>63000</v>
      </c>
      <c r="P36" s="90">
        <v>59813</v>
      </c>
      <c r="Q36">
        <v>63000</v>
      </c>
      <c r="R36" s="90">
        <v>64000</v>
      </c>
      <c r="S36" s="153">
        <f>AVERAGE(Table1422[[#This Row],[IQ3_2019]:[IQ3_2023]])</f>
        <v>61925.2</v>
      </c>
      <c r="T36" s="130">
        <v>49.1</v>
      </c>
      <c r="U36" s="130">
        <v>54.9</v>
      </c>
      <c r="V36" s="90">
        <v>58.1</v>
      </c>
      <c r="W36" s="90">
        <v>54.9</v>
      </c>
      <c r="X36" s="90">
        <v>50</v>
      </c>
      <c r="Y36" s="154">
        <f>AVERAGE(Table1422[[#This Row],[SNAP_2019
(Percentage Points)]:[SNAP_2023
(Percentage Points)]])</f>
        <v>53.4</v>
      </c>
      <c r="Z36" s="127">
        <v>26.3</v>
      </c>
      <c r="AA36" s="127">
        <v>18</v>
      </c>
      <c r="AB36" s="129">
        <v>29.2</v>
      </c>
      <c r="AC36" s="129">
        <v>28.8</v>
      </c>
      <c r="AD36" s="129">
        <v>32.9</v>
      </c>
      <c r="AE36" s="155">
        <f>AVERAGE(Table1422[[#This Row],[Poverty_2019
(Percentage Points)]:[Poverty_2023
(Percentage Points)]])</f>
        <v>27.04</v>
      </c>
      <c r="AF36" s="128">
        <v>23.7</v>
      </c>
      <c r="AG36" s="128">
        <v>26.2</v>
      </c>
      <c r="AH36" s="129">
        <v>27.7</v>
      </c>
      <c r="AI36" s="129">
        <v>26.2</v>
      </c>
      <c r="AJ36" s="190">
        <v>19.600000000000001</v>
      </c>
      <c r="AK36" s="156">
        <f>AVERAGE(Table1422[[#This Row],[Full Time Employment_2019
(Percentage Points)]:[Full Time Employment_2023
(Percentage Points)]])</f>
        <v>24.68</v>
      </c>
      <c r="AL36" s="175">
        <v>89.5</v>
      </c>
      <c r="AM36" s="9" t="s">
        <v>173</v>
      </c>
      <c r="AO36" t="s">
        <v>142</v>
      </c>
    </row>
    <row r="37" spans="1:41" ht="14.25" x14ac:dyDescent="0.25">
      <c r="A37" s="193" t="s">
        <v>175</v>
      </c>
      <c r="B37" s="149">
        <v>27000</v>
      </c>
      <c r="C37" s="149">
        <v>36625</v>
      </c>
      <c r="D37" s="90">
        <v>27000</v>
      </c>
      <c r="E37" s="90">
        <v>36625</v>
      </c>
      <c r="F37" s="90">
        <v>22600</v>
      </c>
      <c r="G37" s="153">
        <f>AVERAGE(Table1422[[#This Row],[IQ1_2019]:[IQ1_2023]])</f>
        <v>29970</v>
      </c>
      <c r="H37" s="131">
        <v>58868</v>
      </c>
      <c r="I37" s="131">
        <v>64567</v>
      </c>
      <c r="J37" s="90">
        <v>58868</v>
      </c>
      <c r="K37" s="90">
        <v>64567</v>
      </c>
      <c r="L37" s="90">
        <v>57286</v>
      </c>
      <c r="M37" s="153">
        <f>AVERAGE(Table1422[[#This Row],[IQ2_2019]:[IQ2_2023]])</f>
        <v>60831.199999999997</v>
      </c>
      <c r="N37" s="131">
        <v>79250</v>
      </c>
      <c r="O37" s="131">
        <v>97750</v>
      </c>
      <c r="P37" s="90">
        <v>79250</v>
      </c>
      <c r="Q37">
        <v>97750</v>
      </c>
      <c r="R37" s="90">
        <v>88500</v>
      </c>
      <c r="S37" s="153">
        <f>AVERAGE(Table1422[[#This Row],[IQ3_2019]:[IQ3_2023]])</f>
        <v>88500</v>
      </c>
      <c r="T37" s="130">
        <v>13.4</v>
      </c>
      <c r="U37" s="130">
        <v>15.5</v>
      </c>
      <c r="V37" s="90">
        <v>17.600000000000001</v>
      </c>
      <c r="W37" s="90">
        <v>15.5</v>
      </c>
      <c r="X37" s="90">
        <v>15</v>
      </c>
      <c r="Y37" s="154">
        <f>AVERAGE(Table1422[[#This Row],[SNAP_2019
(Percentage Points)]:[SNAP_2023
(Percentage Points)]])</f>
        <v>15.4</v>
      </c>
      <c r="Z37" s="127">
        <v>11.7</v>
      </c>
      <c r="AA37" s="127">
        <v>13.5</v>
      </c>
      <c r="AB37" s="129">
        <v>50</v>
      </c>
      <c r="AC37" s="129">
        <v>28.3</v>
      </c>
      <c r="AD37" s="129">
        <v>38.799999999999997</v>
      </c>
      <c r="AE37" s="155">
        <f>AVERAGE(Table1422[[#This Row],[Poverty_2019
(Percentage Points)]:[Poverty_2023
(Percentage Points)]])</f>
        <v>28.46</v>
      </c>
      <c r="AF37" s="128">
        <v>54.2</v>
      </c>
      <c r="AG37" s="128">
        <v>52.7</v>
      </c>
      <c r="AH37" s="129">
        <v>50.9</v>
      </c>
      <c r="AI37" s="129">
        <v>52.7</v>
      </c>
      <c r="AJ37" s="190">
        <v>53.8</v>
      </c>
      <c r="AK37" s="156">
        <f>AVERAGE(Table1422[[#This Row],[Full Time Employment_2019
(Percentage Points)]:[Full Time Employment_2023
(Percentage Points)]])</f>
        <v>52.86</v>
      </c>
      <c r="AL37" s="175"/>
      <c r="AM37" s="9" t="s">
        <v>134</v>
      </c>
      <c r="AO37" t="s">
        <v>135</v>
      </c>
    </row>
    <row r="38" spans="1:41" ht="14.25" x14ac:dyDescent="0.25">
      <c r="A38" s="193" t="s">
        <v>176</v>
      </c>
      <c r="B38" s="149">
        <v>44490</v>
      </c>
      <c r="C38" s="149">
        <v>50750</v>
      </c>
      <c r="D38" s="90">
        <v>44490</v>
      </c>
      <c r="E38" s="90">
        <v>50750</v>
      </c>
      <c r="F38" s="90">
        <v>49403</v>
      </c>
      <c r="G38" s="153">
        <f>AVERAGE(Table1422[[#This Row],[IQ1_2019]:[IQ1_2023]])</f>
        <v>47976.6</v>
      </c>
      <c r="H38" s="131">
        <v>74360</v>
      </c>
      <c r="I38" s="131">
        <v>85325</v>
      </c>
      <c r="J38" s="90">
        <v>74360</v>
      </c>
      <c r="K38" s="90">
        <v>85325</v>
      </c>
      <c r="L38" s="90">
        <v>84969</v>
      </c>
      <c r="M38" s="153">
        <f>AVERAGE(Table1422[[#This Row],[IQ2_2019]:[IQ2_2023]])</f>
        <v>80867.8</v>
      </c>
      <c r="N38" s="131">
        <v>109259</v>
      </c>
      <c r="O38" s="131">
        <v>119171</v>
      </c>
      <c r="P38" s="90">
        <v>109259</v>
      </c>
      <c r="Q38">
        <v>119171</v>
      </c>
      <c r="R38" s="90">
        <v>124905</v>
      </c>
      <c r="S38" s="153">
        <f>AVERAGE(Table1422[[#This Row],[IQ3_2019]:[IQ3_2023]])</f>
        <v>116353</v>
      </c>
      <c r="T38" s="130">
        <v>7.4</v>
      </c>
      <c r="U38" s="130">
        <v>6.1</v>
      </c>
      <c r="V38" s="90">
        <v>6.8</v>
      </c>
      <c r="W38" s="90">
        <v>6.1</v>
      </c>
      <c r="X38" s="90">
        <v>6.5</v>
      </c>
      <c r="Y38" s="154">
        <f>AVERAGE(Table1422[[#This Row],[SNAP_2019
(Percentage Points)]:[SNAP_2023
(Percentage Points)]])</f>
        <v>6.58</v>
      </c>
      <c r="Z38" s="127">
        <v>8.3000000000000007</v>
      </c>
      <c r="AA38" s="127">
        <v>5.2</v>
      </c>
      <c r="AB38" s="129">
        <v>26.9</v>
      </c>
      <c r="AC38" s="129">
        <v>23.5</v>
      </c>
      <c r="AD38" s="129">
        <v>20.7</v>
      </c>
      <c r="AE38" s="155">
        <f>AVERAGE(Table1422[[#This Row],[Poverty_2019
(Percentage Points)]:[Poverty_2023
(Percentage Points)]])</f>
        <v>16.919999999999998</v>
      </c>
      <c r="AF38" s="128">
        <v>52.9</v>
      </c>
      <c r="AG38" s="128">
        <v>61.7</v>
      </c>
      <c r="AH38" s="129">
        <v>58.9</v>
      </c>
      <c r="AI38" s="129">
        <v>61.7</v>
      </c>
      <c r="AJ38" s="190">
        <v>57.4</v>
      </c>
      <c r="AK38" s="156">
        <f>AVERAGE(Table1422[[#This Row],[Full Time Employment_2019
(Percentage Points)]:[Full Time Employment_2023
(Percentage Points)]])</f>
        <v>58.519999999999996</v>
      </c>
      <c r="AL38" s="175"/>
      <c r="AM38" s="9" t="s">
        <v>134</v>
      </c>
      <c r="AO38" t="s">
        <v>135</v>
      </c>
    </row>
    <row r="39" spans="1:41" ht="14.25" x14ac:dyDescent="0.25">
      <c r="A39" s="193" t="s">
        <v>177</v>
      </c>
      <c r="B39" s="149">
        <v>20792</v>
      </c>
      <c r="C39" s="149">
        <v>22727</v>
      </c>
      <c r="D39" s="90">
        <v>20792</v>
      </c>
      <c r="E39" s="90">
        <v>22727</v>
      </c>
      <c r="F39" s="90">
        <v>22955</v>
      </c>
      <c r="G39" s="153">
        <f>AVERAGE(Table1422[[#This Row],[IQ1_2019]:[IQ1_2023]])</f>
        <v>21998.6</v>
      </c>
      <c r="H39" s="131">
        <v>22417</v>
      </c>
      <c r="I39" s="131">
        <v>24773</v>
      </c>
      <c r="J39" s="90">
        <v>22417</v>
      </c>
      <c r="K39" s="90">
        <v>24773</v>
      </c>
      <c r="L39" s="90">
        <v>24773</v>
      </c>
      <c r="M39" s="153">
        <f>AVERAGE(Table1422[[#This Row],[IQ2_2019]:[IQ2_2023]])</f>
        <v>23830.6</v>
      </c>
      <c r="N39" s="131">
        <v>36813</v>
      </c>
      <c r="O39" s="131">
        <v>42500</v>
      </c>
      <c r="P39" s="90">
        <v>36813</v>
      </c>
      <c r="Q39">
        <v>42500</v>
      </c>
      <c r="R39" s="90">
        <v>52000</v>
      </c>
      <c r="S39" s="153">
        <f>AVERAGE(Table1422[[#This Row],[IQ3_2019]:[IQ3_2023]])</f>
        <v>42125.2</v>
      </c>
      <c r="T39" s="130">
        <v>11.4</v>
      </c>
      <c r="U39" s="130">
        <v>5.6</v>
      </c>
      <c r="V39" s="90">
        <v>7.7</v>
      </c>
      <c r="W39" s="90">
        <v>5.6</v>
      </c>
      <c r="X39" s="90">
        <v>5</v>
      </c>
      <c r="Y39" s="154">
        <f>AVERAGE(Table1422[[#This Row],[SNAP_2019
(Percentage Points)]:[SNAP_2023
(Percentage Points)]])</f>
        <v>7.06</v>
      </c>
      <c r="Z39" s="127">
        <v>6.8</v>
      </c>
      <c r="AA39" s="127">
        <v>7.8</v>
      </c>
      <c r="AB39" s="129">
        <v>33.299999999999997</v>
      </c>
      <c r="AC39" s="129">
        <v>40</v>
      </c>
      <c r="AD39" s="129">
        <v>50</v>
      </c>
      <c r="AE39" s="155">
        <f>AVERAGE(Table1422[[#This Row],[Poverty_2019
(Percentage Points)]:[Poverty_2023
(Percentage Points)]])</f>
        <v>27.580000000000002</v>
      </c>
      <c r="AF39" s="128">
        <v>53</v>
      </c>
      <c r="AG39" s="128">
        <v>40.9</v>
      </c>
      <c r="AH39" s="129">
        <v>38.200000000000003</v>
      </c>
      <c r="AI39" s="129">
        <v>40.9</v>
      </c>
      <c r="AJ39" s="190">
        <v>50</v>
      </c>
      <c r="AK39" s="156">
        <f>AVERAGE(Table1422[[#This Row],[Full Time Employment_2019
(Percentage Points)]:[Full Time Employment_2023
(Percentage Points)]])</f>
        <v>44.600000000000009</v>
      </c>
      <c r="AL39" s="175"/>
      <c r="AM39" s="9" t="s">
        <v>134</v>
      </c>
      <c r="AO39" t="s">
        <v>135</v>
      </c>
    </row>
    <row r="40" spans="1:41" ht="14.25" x14ac:dyDescent="0.25">
      <c r="A40" s="193" t="s">
        <v>178</v>
      </c>
      <c r="B40" s="149">
        <v>15019</v>
      </c>
      <c r="C40" s="149">
        <v>7250</v>
      </c>
      <c r="D40" s="90">
        <v>15019</v>
      </c>
      <c r="E40" s="90">
        <v>7250</v>
      </c>
      <c r="F40" s="90">
        <v>17526</v>
      </c>
      <c r="G40" s="153">
        <f>AVERAGE(Table1422[[#This Row],[IQ1_2019]:[IQ1_2023]])</f>
        <v>12412.8</v>
      </c>
      <c r="H40" s="131">
        <v>15870</v>
      </c>
      <c r="I40" s="131">
        <v>15897</v>
      </c>
      <c r="J40" s="90">
        <v>15870</v>
      </c>
      <c r="K40" s="90">
        <v>15897</v>
      </c>
      <c r="L40" s="90">
        <v>18868</v>
      </c>
      <c r="M40" s="153">
        <f>AVERAGE(Table1422[[#This Row],[IQ2_2019]:[IQ2_2023]])</f>
        <v>16480.400000000001</v>
      </c>
      <c r="N40" s="131">
        <v>16722</v>
      </c>
      <c r="O40" s="131">
        <v>16862</v>
      </c>
      <c r="P40" s="90">
        <v>16722</v>
      </c>
      <c r="Q40">
        <v>16862</v>
      </c>
      <c r="R40" s="90">
        <v>23300</v>
      </c>
      <c r="S40" s="153">
        <f>AVERAGE(Table1422[[#This Row],[IQ3_2019]:[IQ3_2023]])</f>
        <v>18093.599999999999</v>
      </c>
      <c r="T40" s="130">
        <v>20</v>
      </c>
      <c r="U40" s="130">
        <v>62.5</v>
      </c>
      <c r="V40" s="90">
        <v>58.7</v>
      </c>
      <c r="W40" s="90">
        <v>62.5</v>
      </c>
      <c r="X40" s="90">
        <v>47.1</v>
      </c>
      <c r="Y40" s="154">
        <f>AVERAGE(Table1422[[#This Row],[SNAP_2019
(Percentage Points)]:[SNAP_2023
(Percentage Points)]])</f>
        <v>50.16</v>
      </c>
      <c r="Z40" s="127">
        <v>20</v>
      </c>
      <c r="AA40" s="127">
        <v>21.4</v>
      </c>
      <c r="AB40" s="129">
        <v>0</v>
      </c>
      <c r="AC40" s="129">
        <v>0</v>
      </c>
      <c r="AD40" s="129">
        <v>0</v>
      </c>
      <c r="AE40" s="155">
        <f>AVERAGE(Table1422[[#This Row],[Poverty_2019
(Percentage Points)]:[Poverty_2023
(Percentage Points)]])</f>
        <v>8.2799999999999994</v>
      </c>
      <c r="AF40" s="128">
        <v>0</v>
      </c>
      <c r="AG40" s="128">
        <v>48.5</v>
      </c>
      <c r="AH40" s="129">
        <v>0</v>
      </c>
      <c r="AI40" s="129">
        <v>48.5</v>
      </c>
      <c r="AJ40" s="190">
        <v>63</v>
      </c>
      <c r="AK40" s="156">
        <f>AVERAGE(Table1422[[#This Row],[Full Time Employment_2019
(Percentage Points)]:[Full Time Employment_2023
(Percentage Points)]])</f>
        <v>32</v>
      </c>
      <c r="AL40" s="175"/>
      <c r="AM40" s="9" t="s">
        <v>134</v>
      </c>
      <c r="AO40" t="s">
        <v>135</v>
      </c>
    </row>
    <row r="41" spans="1:41" ht="14.25" x14ac:dyDescent="0.25">
      <c r="A41" s="193" t="s">
        <v>179</v>
      </c>
      <c r="B41" s="149">
        <v>18250</v>
      </c>
      <c r="C41" s="149">
        <v>22667</v>
      </c>
      <c r="D41" s="90">
        <v>18250</v>
      </c>
      <c r="E41" s="90">
        <v>22667</v>
      </c>
      <c r="F41" s="90">
        <v>25375</v>
      </c>
      <c r="G41" s="153">
        <f>AVERAGE(Table1422[[#This Row],[IQ1_2019]:[IQ1_2023]])</f>
        <v>21441.8</v>
      </c>
      <c r="H41" s="131">
        <v>23000</v>
      </c>
      <c r="I41" s="131">
        <v>30143</v>
      </c>
      <c r="J41" s="90">
        <v>23000</v>
      </c>
      <c r="K41" s="90">
        <v>30143</v>
      </c>
      <c r="L41" s="90">
        <v>31313</v>
      </c>
      <c r="M41" s="153">
        <f>AVERAGE(Table1422[[#This Row],[IQ2_2019]:[IQ2_2023]])</f>
        <v>27519.8</v>
      </c>
      <c r="N41" s="131">
        <v>29833</v>
      </c>
      <c r="O41" s="131">
        <v>32357</v>
      </c>
      <c r="P41" s="90">
        <v>29833</v>
      </c>
      <c r="Q41">
        <v>32357</v>
      </c>
      <c r="R41" s="90">
        <v>58000</v>
      </c>
      <c r="S41" s="153">
        <f>AVERAGE(Table1422[[#This Row],[IQ3_2019]:[IQ3_2023]])</f>
        <v>36476</v>
      </c>
      <c r="T41" s="130">
        <v>62.5</v>
      </c>
      <c r="U41" s="130">
        <v>51.6</v>
      </c>
      <c r="V41" s="90">
        <v>44.4</v>
      </c>
      <c r="W41" s="90">
        <v>51.6</v>
      </c>
      <c r="X41" s="90">
        <v>31.6</v>
      </c>
      <c r="Y41" s="154">
        <f>AVERAGE(Table1422[[#This Row],[SNAP_2019
(Percentage Points)]:[SNAP_2023
(Percentage Points)]])</f>
        <v>48.339999999999996</v>
      </c>
      <c r="Z41" s="127">
        <v>43.8</v>
      </c>
      <c r="AA41" s="127">
        <v>41.9</v>
      </c>
      <c r="AB41" s="129">
        <v>87.5</v>
      </c>
      <c r="AC41" s="129">
        <v>81.3</v>
      </c>
      <c r="AD41" s="129">
        <v>83.3</v>
      </c>
      <c r="AE41" s="155">
        <f>AVERAGE(Table1422[[#This Row],[Poverty_2019
(Percentage Points)]:[Poverty_2023
(Percentage Points)]])</f>
        <v>67.56</v>
      </c>
      <c r="AF41" s="128">
        <v>18.2</v>
      </c>
      <c r="AG41" s="128">
        <v>31.9</v>
      </c>
      <c r="AH41" s="129">
        <v>46</v>
      </c>
      <c r="AI41" s="129">
        <v>31.9</v>
      </c>
      <c r="AJ41" s="190">
        <v>29.8</v>
      </c>
      <c r="AK41" s="156">
        <f>AVERAGE(Table1422[[#This Row],[Full Time Employment_2019
(Percentage Points)]:[Full Time Employment_2023
(Percentage Points)]])</f>
        <v>31.560000000000002</v>
      </c>
      <c r="AL41" s="175"/>
      <c r="AM41" s="9" t="s">
        <v>134</v>
      </c>
      <c r="AO41" t="s">
        <v>135</v>
      </c>
    </row>
    <row r="42" spans="1:41" ht="14.25" x14ac:dyDescent="0.25">
      <c r="A42" s="193" t="s">
        <v>180</v>
      </c>
      <c r="B42" s="149" t="s">
        <v>88</v>
      </c>
      <c r="C42" s="149" t="s">
        <v>88</v>
      </c>
      <c r="D42" s="90" t="s">
        <v>88</v>
      </c>
      <c r="E42" s="90" t="s">
        <v>88</v>
      </c>
      <c r="F42" s="90" t="s">
        <v>88</v>
      </c>
      <c r="G42" s="153" t="e">
        <f>AVERAGE(Table1422[[#This Row],[IQ1_2019]:[IQ1_2023]])</f>
        <v>#DIV/0!</v>
      </c>
      <c r="H42" s="131" t="s">
        <v>88</v>
      </c>
      <c r="I42" s="131" t="s">
        <v>88</v>
      </c>
      <c r="J42" s="90" t="s">
        <v>88</v>
      </c>
      <c r="K42" s="90" t="s">
        <v>88</v>
      </c>
      <c r="L42" s="90" t="s">
        <v>88</v>
      </c>
      <c r="M42" s="153" t="e">
        <f>AVERAGE(Table1422[[#This Row],[IQ2_2019]:[IQ2_2023]])</f>
        <v>#DIV/0!</v>
      </c>
      <c r="N42" s="131" t="s">
        <v>88</v>
      </c>
      <c r="O42" s="131" t="s">
        <v>88</v>
      </c>
      <c r="P42" s="90" t="s">
        <v>88</v>
      </c>
      <c r="Q42" t="s">
        <v>88</v>
      </c>
      <c r="R42" s="90" t="s">
        <v>88</v>
      </c>
      <c r="S42" s="153" t="e">
        <f>AVERAGE(Table1422[[#This Row],[IQ3_2019]:[IQ3_2023]])</f>
        <v>#DIV/0!</v>
      </c>
      <c r="T42" s="130" t="s">
        <v>88</v>
      </c>
      <c r="U42" s="130">
        <v>0</v>
      </c>
      <c r="V42" s="90" t="s">
        <v>88</v>
      </c>
      <c r="W42" s="90">
        <v>0</v>
      </c>
      <c r="X42" s="90">
        <v>0</v>
      </c>
      <c r="Y42" s="154">
        <f>AVERAGE(Table1422[[#This Row],[SNAP_2019
(Percentage Points)]:[SNAP_2023
(Percentage Points)]])</f>
        <v>0</v>
      </c>
      <c r="Z42" s="127" t="s">
        <v>88</v>
      </c>
      <c r="AA42" s="127">
        <v>0</v>
      </c>
      <c r="AB42" s="129" t="s">
        <v>88</v>
      </c>
      <c r="AC42" s="129" t="s">
        <v>88</v>
      </c>
      <c r="AD42" s="129" t="s">
        <v>88</v>
      </c>
      <c r="AE42" s="155">
        <f>AVERAGE(Table1422[[#This Row],[Poverty_2019
(Percentage Points)]:[Poverty_2023
(Percentage Points)]])</f>
        <v>0</v>
      </c>
      <c r="AF42" s="128" t="s">
        <v>88</v>
      </c>
      <c r="AG42" s="128" t="s">
        <v>88</v>
      </c>
      <c r="AH42" s="129" t="s">
        <v>88</v>
      </c>
      <c r="AI42" s="129" t="s">
        <v>88</v>
      </c>
      <c r="AJ42" s="190" t="s">
        <v>88</v>
      </c>
      <c r="AK42" s="156" t="e">
        <f>AVERAGE(Table1422[[#This Row],[Full Time Employment_2019
(Percentage Points)]:[Full Time Employment_2023
(Percentage Points)]])</f>
        <v>#DIV/0!</v>
      </c>
      <c r="AL42" s="175"/>
      <c r="AM42" s="9" t="s">
        <v>134</v>
      </c>
      <c r="AO42" t="s">
        <v>135</v>
      </c>
    </row>
    <row r="43" spans="1:41" ht="14.25" x14ac:dyDescent="0.25">
      <c r="A43" s="193" t="s">
        <v>181</v>
      </c>
      <c r="B43" s="149">
        <v>14200</v>
      </c>
      <c r="C43" s="149">
        <v>27500</v>
      </c>
      <c r="D43" s="90">
        <v>14200</v>
      </c>
      <c r="E43" s="90">
        <v>27500</v>
      </c>
      <c r="F43" s="90">
        <v>28071</v>
      </c>
      <c r="G43" s="153">
        <f>AVERAGE(Table1422[[#This Row],[IQ1_2019]:[IQ1_2023]])</f>
        <v>22294.2</v>
      </c>
      <c r="H43" s="131">
        <v>28556</v>
      </c>
      <c r="I43" s="131">
        <v>40500</v>
      </c>
      <c r="J43" s="90">
        <v>28556</v>
      </c>
      <c r="K43" s="90">
        <v>40500</v>
      </c>
      <c r="L43" s="90">
        <v>34500</v>
      </c>
      <c r="M43" s="153">
        <f>AVERAGE(Table1422[[#This Row],[IQ2_2019]:[IQ2_2023]])</f>
        <v>34522.400000000001</v>
      </c>
      <c r="N43" s="163">
        <v>52667</v>
      </c>
      <c r="O43" s="131">
        <v>59167</v>
      </c>
      <c r="P43" s="90">
        <v>52667</v>
      </c>
      <c r="Q43">
        <v>59167</v>
      </c>
      <c r="R43" s="90">
        <v>61500</v>
      </c>
      <c r="S43" s="153">
        <f>AVERAGE(Table1422[[#This Row],[IQ3_2019]:[IQ3_2023]])</f>
        <v>57033.599999999999</v>
      </c>
      <c r="T43" s="130">
        <v>47</v>
      </c>
      <c r="U43" s="130">
        <v>40</v>
      </c>
      <c r="V43" s="90">
        <v>35.799999999999997</v>
      </c>
      <c r="W43" s="90">
        <v>40</v>
      </c>
      <c r="X43" s="90">
        <v>48.1</v>
      </c>
      <c r="Y43" s="154">
        <f>AVERAGE(Table1422[[#This Row],[SNAP_2019
(Percentage Points)]:[SNAP_2023
(Percentage Points)]])</f>
        <v>42.18</v>
      </c>
      <c r="Z43" s="127">
        <v>18.100000000000001</v>
      </c>
      <c r="AA43" s="127">
        <v>20</v>
      </c>
      <c r="AB43" s="129">
        <v>37.5</v>
      </c>
      <c r="AC43" s="129">
        <v>33.299999999999997</v>
      </c>
      <c r="AD43" s="129">
        <v>34.6</v>
      </c>
      <c r="AE43" s="155">
        <f>AVERAGE(Table1422[[#This Row],[Poverty_2019
(Percentage Points)]:[Poverty_2023
(Percentage Points)]])</f>
        <v>28.7</v>
      </c>
      <c r="AF43" s="128">
        <v>12.6</v>
      </c>
      <c r="AG43" s="128">
        <v>20.5</v>
      </c>
      <c r="AH43" s="129">
        <v>8.9</v>
      </c>
      <c r="AI43" s="129">
        <v>20.5</v>
      </c>
      <c r="AJ43" s="190">
        <v>30.9</v>
      </c>
      <c r="AK43" s="156">
        <f>AVERAGE(Table1422[[#This Row],[Full Time Employment_2019
(Percentage Points)]:[Full Time Employment_2023
(Percentage Points)]])</f>
        <v>18.68</v>
      </c>
      <c r="AL43" s="175"/>
      <c r="AM43" s="9" t="s">
        <v>134</v>
      </c>
      <c r="AO43" t="s">
        <v>135</v>
      </c>
    </row>
    <row r="44" spans="1:41" ht="14.25" x14ac:dyDescent="0.25">
      <c r="A44" s="193" t="s">
        <v>182</v>
      </c>
      <c r="B44" s="149">
        <v>53774</v>
      </c>
      <c r="C44" s="149">
        <v>46450</v>
      </c>
      <c r="D44" s="90">
        <v>53774</v>
      </c>
      <c r="E44" s="90">
        <v>46450</v>
      </c>
      <c r="F44" s="90">
        <v>62153</v>
      </c>
      <c r="G44" s="153">
        <f>AVERAGE(Table1422[[#This Row],[IQ1_2019]:[IQ1_2023]])</f>
        <v>52520.2</v>
      </c>
      <c r="H44" s="131">
        <v>85710</v>
      </c>
      <c r="I44" s="131">
        <v>91736</v>
      </c>
      <c r="J44" s="90">
        <v>85710</v>
      </c>
      <c r="K44" s="90">
        <v>91736</v>
      </c>
      <c r="L44" s="90">
        <v>99615</v>
      </c>
      <c r="M44" s="153">
        <f>AVERAGE(Table1422[[#This Row],[IQ2_2019]:[IQ2_2023]])</f>
        <v>90901.4</v>
      </c>
      <c r="N44" s="131">
        <v>131263</v>
      </c>
      <c r="O44" s="131">
        <v>148638</v>
      </c>
      <c r="P44" s="90">
        <v>131263</v>
      </c>
      <c r="Q44">
        <v>148638</v>
      </c>
      <c r="R44" s="90">
        <v>172228</v>
      </c>
      <c r="S44" s="153">
        <f>AVERAGE(Table1422[[#This Row],[IQ3_2019]:[IQ3_2023]])</f>
        <v>146406</v>
      </c>
      <c r="T44" s="130">
        <v>3.3</v>
      </c>
      <c r="U44" s="130">
        <v>3.3</v>
      </c>
      <c r="V44" s="90">
        <v>3.7</v>
      </c>
      <c r="W44" s="90">
        <v>3.3</v>
      </c>
      <c r="X44" s="90">
        <v>4.5</v>
      </c>
      <c r="Y44" s="154">
        <f>AVERAGE(Table1422[[#This Row],[SNAP_2019
(Percentage Points)]:[SNAP_2023
(Percentage Points)]])</f>
        <v>3.62</v>
      </c>
      <c r="Z44" s="127">
        <v>4.3</v>
      </c>
      <c r="AA44" s="127">
        <v>7</v>
      </c>
      <c r="AB44" s="129">
        <v>76.5</v>
      </c>
      <c r="AC44" s="129">
        <v>66.2</v>
      </c>
      <c r="AD44" s="129">
        <v>48.1</v>
      </c>
      <c r="AE44" s="155">
        <f>AVERAGE(Table1422[[#This Row],[Poverty_2019
(Percentage Points)]:[Poverty_2023
(Percentage Points)]])</f>
        <v>40.42</v>
      </c>
      <c r="AF44" s="128">
        <v>58.8</v>
      </c>
      <c r="AG44" s="128">
        <v>59.8</v>
      </c>
      <c r="AH44" s="129">
        <v>56.6</v>
      </c>
      <c r="AI44" s="129">
        <v>59.8</v>
      </c>
      <c r="AJ44" s="190">
        <v>66.599999999999994</v>
      </c>
      <c r="AK44" s="156">
        <f>AVERAGE(Table1422[[#This Row],[Full Time Employment_2019
(Percentage Points)]:[Full Time Employment_2023
(Percentage Points)]])</f>
        <v>60.320000000000007</v>
      </c>
      <c r="AL44" s="175"/>
      <c r="AM44" s="9" t="s">
        <v>134</v>
      </c>
      <c r="AO44" t="s">
        <v>135</v>
      </c>
    </row>
    <row r="45" spans="1:41" ht="14.25" x14ac:dyDescent="0.25">
      <c r="A45" s="165" t="s">
        <v>183</v>
      </c>
      <c r="B45" s="149">
        <v>38500</v>
      </c>
      <c r="C45" s="149">
        <v>40167</v>
      </c>
      <c r="D45" s="90">
        <v>38500</v>
      </c>
      <c r="E45" s="90">
        <v>40167</v>
      </c>
      <c r="F45" s="90">
        <v>85600</v>
      </c>
      <c r="G45" s="153">
        <f>AVERAGE(Table1422[[#This Row],[IQ1_2019]:[IQ1_2023]])</f>
        <v>48586.8</v>
      </c>
      <c r="H45" s="131">
        <v>57000</v>
      </c>
      <c r="I45" s="131">
        <v>42000</v>
      </c>
      <c r="J45" s="90">
        <v>57000</v>
      </c>
      <c r="K45" s="90">
        <v>42000</v>
      </c>
      <c r="L45" s="90">
        <v>87200</v>
      </c>
      <c r="M45" s="153">
        <f>AVERAGE(Table1422[[#This Row],[IQ2_2019]:[IQ2_2023]])</f>
        <v>57040</v>
      </c>
      <c r="N45" s="131">
        <v>77000</v>
      </c>
      <c r="O45" s="131">
        <v>83250</v>
      </c>
      <c r="P45" s="90">
        <v>77000</v>
      </c>
      <c r="Q45">
        <v>83250</v>
      </c>
      <c r="R45" s="90">
        <v>102000</v>
      </c>
      <c r="S45" s="153">
        <f>AVERAGE(Table1422[[#This Row],[IQ3_2019]:[IQ3_2023]])</f>
        <v>84500</v>
      </c>
      <c r="T45" s="130">
        <v>0</v>
      </c>
      <c r="U45" s="130">
        <v>0</v>
      </c>
      <c r="V45" s="90">
        <v>0</v>
      </c>
      <c r="W45" s="90">
        <v>0</v>
      </c>
      <c r="X45" s="90">
        <v>0</v>
      </c>
      <c r="Y45" s="154">
        <f>AVERAGE(Table1422[[#This Row],[SNAP_2019
(Percentage Points)]:[SNAP_2023
(Percentage Points)]])</f>
        <v>0</v>
      </c>
      <c r="Z45" s="127">
        <v>0</v>
      </c>
      <c r="AA45" s="127">
        <v>0</v>
      </c>
      <c r="AB45" s="129" t="s">
        <v>88</v>
      </c>
      <c r="AC45" s="129" t="s">
        <v>88</v>
      </c>
      <c r="AD45" s="129" t="s">
        <v>88</v>
      </c>
      <c r="AE45" s="155">
        <f>AVERAGE(Table1422[[#This Row],[Poverty_2019
(Percentage Points)]:[Poverty_2023
(Percentage Points)]])</f>
        <v>0</v>
      </c>
      <c r="AF45" s="128">
        <v>55.2</v>
      </c>
      <c r="AG45" s="128">
        <v>57.1</v>
      </c>
      <c r="AH45" s="129">
        <v>45.8</v>
      </c>
      <c r="AI45" s="129">
        <v>57.1</v>
      </c>
      <c r="AJ45" s="190">
        <v>26.3</v>
      </c>
      <c r="AK45" s="156">
        <f>AVERAGE(Table1422[[#This Row],[Full Time Employment_2019
(Percentage Points)]:[Full Time Employment_2023
(Percentage Points)]])</f>
        <v>48.300000000000004</v>
      </c>
      <c r="AL45" s="175">
        <v>145</v>
      </c>
      <c r="AM45" s="9" t="s">
        <v>173</v>
      </c>
      <c r="AO45" t="s">
        <v>142</v>
      </c>
    </row>
    <row r="46" spans="1:41" ht="14.25" x14ac:dyDescent="0.25">
      <c r="A46" s="180" t="s">
        <v>184</v>
      </c>
      <c r="B46" s="149">
        <v>15700</v>
      </c>
      <c r="C46" s="149">
        <v>17917</v>
      </c>
      <c r="D46" s="90">
        <v>15700</v>
      </c>
      <c r="E46" s="90">
        <v>17917</v>
      </c>
      <c r="F46" s="90">
        <v>25389</v>
      </c>
      <c r="G46" s="153">
        <f>AVERAGE(Table1422[[#This Row],[IQ1_2019]:[IQ1_2023]])</f>
        <v>18524.599999999999</v>
      </c>
      <c r="H46" s="131">
        <v>31077</v>
      </c>
      <c r="I46" s="131">
        <v>33036</v>
      </c>
      <c r="J46" s="90">
        <v>31077</v>
      </c>
      <c r="K46" s="90">
        <v>33036</v>
      </c>
      <c r="L46" s="90">
        <v>30300</v>
      </c>
      <c r="M46" s="153">
        <f>AVERAGE(Table1422[[#This Row],[IQ2_2019]:[IQ2_2023]])</f>
        <v>31705.200000000001</v>
      </c>
      <c r="N46" s="131">
        <v>50100</v>
      </c>
      <c r="O46" s="131">
        <v>75357</v>
      </c>
      <c r="P46" s="90">
        <v>50100</v>
      </c>
      <c r="Q46">
        <v>75357</v>
      </c>
      <c r="R46" s="90">
        <v>73357</v>
      </c>
      <c r="S46" s="153">
        <f>AVERAGE(Table1422[[#This Row],[IQ3_2019]:[IQ3_2023]])</f>
        <v>64854.2</v>
      </c>
      <c r="T46" s="130">
        <v>66.3</v>
      </c>
      <c r="U46" s="130">
        <v>81.7</v>
      </c>
      <c r="V46" s="90">
        <v>65.7</v>
      </c>
      <c r="W46" s="90">
        <v>81.7</v>
      </c>
      <c r="X46" s="90">
        <v>45.2</v>
      </c>
      <c r="Y46" s="154">
        <f>AVERAGE(Table1422[[#This Row],[SNAP_2019
(Percentage Points)]:[SNAP_2023
(Percentage Points)]])</f>
        <v>68.11999999999999</v>
      </c>
      <c r="Z46" s="127">
        <v>38.1</v>
      </c>
      <c r="AA46" s="127">
        <v>58.3</v>
      </c>
      <c r="AB46" s="129">
        <v>51.1</v>
      </c>
      <c r="AC46" s="129">
        <v>59.2</v>
      </c>
      <c r="AD46" s="129">
        <v>63.8</v>
      </c>
      <c r="AE46" s="155">
        <f>AVERAGE(Table1422[[#This Row],[Poverty_2019
(Percentage Points)]:[Poverty_2023
(Percentage Points)]])</f>
        <v>54.1</v>
      </c>
      <c r="AF46" s="128">
        <v>42</v>
      </c>
      <c r="AG46" s="128">
        <v>72.599999999999994</v>
      </c>
      <c r="AH46" s="129">
        <v>55.4</v>
      </c>
      <c r="AI46" s="129">
        <v>72.599999999999994</v>
      </c>
      <c r="AJ46" s="190">
        <v>36.799999999999997</v>
      </c>
      <c r="AK46" s="156">
        <f>AVERAGE(Table1422[[#This Row],[Full Time Employment_2019
(Percentage Points)]:[Full Time Employment_2023
(Percentage Points)]])</f>
        <v>55.879999999999995</v>
      </c>
      <c r="AL46" s="175">
        <v>85</v>
      </c>
      <c r="AM46" s="9" t="s">
        <v>173</v>
      </c>
      <c r="AO46" t="s">
        <v>142</v>
      </c>
    </row>
    <row r="47" spans="1:41" ht="14.25" x14ac:dyDescent="0.25">
      <c r="A47" s="193" t="s">
        <v>185</v>
      </c>
      <c r="B47" s="149">
        <v>24500</v>
      </c>
      <c r="C47" s="149">
        <v>24412</v>
      </c>
      <c r="D47" s="90">
        <v>24500</v>
      </c>
      <c r="E47" s="90">
        <v>24412</v>
      </c>
      <c r="F47" s="90">
        <v>26125</v>
      </c>
      <c r="G47" s="153">
        <f>AVERAGE(Table1422[[#This Row],[IQ1_2019]:[IQ1_2023]])</f>
        <v>24789.8</v>
      </c>
      <c r="H47" s="131">
        <v>40083</v>
      </c>
      <c r="I47" s="131">
        <v>43500</v>
      </c>
      <c r="J47" s="90">
        <v>40083</v>
      </c>
      <c r="K47" s="90">
        <v>43500</v>
      </c>
      <c r="L47" s="90">
        <v>43233</v>
      </c>
      <c r="M47" s="153">
        <f>AVERAGE(Table1422[[#This Row],[IQ2_2019]:[IQ2_2023]])</f>
        <v>42079.8</v>
      </c>
      <c r="N47" s="131">
        <v>52400</v>
      </c>
      <c r="O47" s="131">
        <v>57813</v>
      </c>
      <c r="P47" s="90">
        <v>52400</v>
      </c>
      <c r="Q47">
        <v>57813</v>
      </c>
      <c r="R47" s="90">
        <v>58300</v>
      </c>
      <c r="S47" s="153">
        <f>AVERAGE(Table1422[[#This Row],[IQ3_2019]:[IQ3_2023]])</f>
        <v>55745.2</v>
      </c>
      <c r="T47" s="130">
        <v>4.2</v>
      </c>
      <c r="U47" s="130">
        <v>5.8</v>
      </c>
      <c r="V47" s="90">
        <v>0</v>
      </c>
      <c r="W47" s="90">
        <v>5.8</v>
      </c>
      <c r="X47" s="90">
        <v>5.3</v>
      </c>
      <c r="Y47" s="154">
        <f>AVERAGE(Table1422[[#This Row],[SNAP_2019
(Percentage Points)]:[SNAP_2023
(Percentage Points)]])</f>
        <v>4.2200000000000006</v>
      </c>
      <c r="Z47" s="127">
        <v>9.4</v>
      </c>
      <c r="AA47" s="127">
        <v>3.3</v>
      </c>
      <c r="AB47" s="129" t="s">
        <v>88</v>
      </c>
      <c r="AC47" s="129">
        <v>0</v>
      </c>
      <c r="AD47" s="129">
        <v>0</v>
      </c>
      <c r="AE47" s="155">
        <f>AVERAGE(Table1422[[#This Row],[Poverty_2019
(Percentage Points)]:[Poverty_2023
(Percentage Points)]])</f>
        <v>3.1749999999999998</v>
      </c>
      <c r="AF47" s="128">
        <v>33.299999999999997</v>
      </c>
      <c r="AG47" s="128">
        <v>54.2</v>
      </c>
      <c r="AH47" s="129">
        <v>52</v>
      </c>
      <c r="AI47" s="129">
        <v>54.2</v>
      </c>
      <c r="AJ47" s="190">
        <v>59.1</v>
      </c>
      <c r="AK47" s="156">
        <f>AVERAGE(Table1422[[#This Row],[Full Time Employment_2019
(Percentage Points)]:[Full Time Employment_2023
(Percentage Points)]])</f>
        <v>50.559999999999995</v>
      </c>
      <c r="AL47" s="175"/>
      <c r="AM47" s="9" t="s">
        <v>134</v>
      </c>
      <c r="AO47" t="s">
        <v>135</v>
      </c>
    </row>
    <row r="48" spans="1:41" ht="14.25" x14ac:dyDescent="0.25">
      <c r="A48" s="193" t="s">
        <v>186</v>
      </c>
      <c r="B48" s="149" t="s">
        <v>88</v>
      </c>
      <c r="C48" s="149" t="s">
        <v>88</v>
      </c>
      <c r="D48" s="90" t="s">
        <v>88</v>
      </c>
      <c r="E48" s="90" t="s">
        <v>88</v>
      </c>
      <c r="F48" s="90" t="s">
        <v>88</v>
      </c>
      <c r="G48" s="153" t="e">
        <f>AVERAGE(Table1422[[#This Row],[IQ1_2019]:[IQ1_2023]])</f>
        <v>#DIV/0!</v>
      </c>
      <c r="H48" s="131" t="s">
        <v>88</v>
      </c>
      <c r="I48" s="131" t="s">
        <v>88</v>
      </c>
      <c r="J48" s="90" t="s">
        <v>88</v>
      </c>
      <c r="K48" s="90" t="s">
        <v>88</v>
      </c>
      <c r="L48" s="90" t="s">
        <v>88</v>
      </c>
      <c r="M48" s="153" t="e">
        <f>AVERAGE(Table1422[[#This Row],[IQ2_2019]:[IQ2_2023]])</f>
        <v>#DIV/0!</v>
      </c>
      <c r="N48" s="131" t="s">
        <v>88</v>
      </c>
      <c r="O48" s="131" t="s">
        <v>88</v>
      </c>
      <c r="P48" s="90" t="s">
        <v>88</v>
      </c>
      <c r="Q48" t="s">
        <v>88</v>
      </c>
      <c r="R48" s="90" t="s">
        <v>88</v>
      </c>
      <c r="S48" s="153" t="e">
        <f>AVERAGE(Table1422[[#This Row],[IQ3_2019]:[IQ3_2023]])</f>
        <v>#DIV/0!</v>
      </c>
      <c r="T48" s="130">
        <v>0</v>
      </c>
      <c r="U48" s="130" t="s">
        <v>88</v>
      </c>
      <c r="V48" s="90">
        <v>0</v>
      </c>
      <c r="W48" s="90" t="s">
        <v>88</v>
      </c>
      <c r="X48" s="90" t="s">
        <v>88</v>
      </c>
      <c r="Y48" s="154">
        <f>AVERAGE(Table1422[[#This Row],[SNAP_2019
(Percentage Points)]:[SNAP_2023
(Percentage Points)]])</f>
        <v>0</v>
      </c>
      <c r="Z48" s="127">
        <v>0</v>
      </c>
      <c r="AA48" s="127" t="s">
        <v>88</v>
      </c>
      <c r="AB48" s="129" t="s">
        <v>88</v>
      </c>
      <c r="AC48" s="129" t="s">
        <v>88</v>
      </c>
      <c r="AD48" s="129" t="s">
        <v>88</v>
      </c>
      <c r="AE48" s="155">
        <f>AVERAGE(Table1422[[#This Row],[Poverty_2019
(Percentage Points)]:[Poverty_2023
(Percentage Points)]])</f>
        <v>0</v>
      </c>
      <c r="AF48" s="128">
        <v>100</v>
      </c>
      <c r="AG48" s="128" t="s">
        <v>88</v>
      </c>
      <c r="AH48" s="129">
        <v>100</v>
      </c>
      <c r="AI48" s="129" t="s">
        <v>88</v>
      </c>
      <c r="AJ48" s="190" t="s">
        <v>88</v>
      </c>
      <c r="AK48" s="156">
        <f>AVERAGE(Table1422[[#This Row],[Full Time Employment_2019
(Percentage Points)]:[Full Time Employment_2023
(Percentage Points)]])</f>
        <v>100</v>
      </c>
      <c r="AL48" s="175"/>
      <c r="AM48" s="9" t="s">
        <v>134</v>
      </c>
      <c r="AO48" t="s">
        <v>135</v>
      </c>
    </row>
    <row r="49" spans="1:41" ht="28.5" x14ac:dyDescent="0.25">
      <c r="A49" s="165" t="s">
        <v>187</v>
      </c>
      <c r="B49" s="149">
        <v>39500</v>
      </c>
      <c r="C49" s="149">
        <v>44600</v>
      </c>
      <c r="D49" s="90">
        <v>39500</v>
      </c>
      <c r="E49" s="90">
        <v>44600</v>
      </c>
      <c r="F49" s="90">
        <v>44500</v>
      </c>
      <c r="G49" s="153">
        <f>AVERAGE(Table1422[[#This Row],[IQ1_2019]:[IQ1_2023]])</f>
        <v>42540</v>
      </c>
      <c r="H49" s="131">
        <v>46500</v>
      </c>
      <c r="I49" s="131">
        <v>48500</v>
      </c>
      <c r="J49" s="90">
        <v>46500</v>
      </c>
      <c r="K49" s="90">
        <v>48500</v>
      </c>
      <c r="L49" s="90">
        <v>93167</v>
      </c>
      <c r="M49" s="153">
        <f>AVERAGE(Table1422[[#This Row],[IQ2_2019]:[IQ2_2023]])</f>
        <v>56633.4</v>
      </c>
      <c r="N49" s="131">
        <v>76167</v>
      </c>
      <c r="O49" s="131">
        <v>81125</v>
      </c>
      <c r="P49" s="90">
        <v>76167</v>
      </c>
      <c r="Q49">
        <v>81125</v>
      </c>
      <c r="R49" s="90">
        <v>107750</v>
      </c>
      <c r="S49" s="153">
        <f>AVERAGE(Table1422[[#This Row],[IQ3_2019]:[IQ3_2023]])</f>
        <v>84466.8</v>
      </c>
      <c r="T49" s="130">
        <v>5.6</v>
      </c>
      <c r="U49" s="130">
        <v>0</v>
      </c>
      <c r="V49" s="90">
        <v>0</v>
      </c>
      <c r="W49" s="90">
        <v>0</v>
      </c>
      <c r="X49" s="90">
        <v>0</v>
      </c>
      <c r="Y49" s="154">
        <f>AVERAGE(Table1422[[#This Row],[SNAP_2019
(Percentage Points)]:[SNAP_2023
(Percentage Points)]])</f>
        <v>1.1199999999999999</v>
      </c>
      <c r="Z49" s="127">
        <v>5.6</v>
      </c>
      <c r="AA49" s="127">
        <v>14.3</v>
      </c>
      <c r="AB49" s="129" t="s">
        <v>88</v>
      </c>
      <c r="AC49" s="129" t="s">
        <v>88</v>
      </c>
      <c r="AD49" s="129" t="s">
        <v>88</v>
      </c>
      <c r="AE49" s="155">
        <f>AVERAGE(Table1422[[#This Row],[Poverty_2019
(Percentage Points)]:[Poverty_2023
(Percentage Points)]])</f>
        <v>9.9499999999999993</v>
      </c>
      <c r="AF49" s="128">
        <v>23.8</v>
      </c>
      <c r="AG49" s="128">
        <v>12.8</v>
      </c>
      <c r="AH49" s="129">
        <v>22.9</v>
      </c>
      <c r="AI49" s="129">
        <v>12.8</v>
      </c>
      <c r="AJ49" s="190">
        <v>25</v>
      </c>
      <c r="AK49" s="156">
        <f>AVERAGE(Table1422[[#This Row],[Full Time Employment_2019
(Percentage Points)]:[Full Time Employment_2023
(Percentage Points)]])</f>
        <v>19.46</v>
      </c>
      <c r="AL49" s="175">
        <v>75</v>
      </c>
      <c r="AM49" s="9" t="s">
        <v>188</v>
      </c>
      <c r="AO49" t="s">
        <v>142</v>
      </c>
    </row>
    <row r="50" spans="1:41" ht="30" x14ac:dyDescent="0.25">
      <c r="A50" s="165" t="s">
        <v>189</v>
      </c>
      <c r="B50" s="149">
        <v>10250</v>
      </c>
      <c r="C50" s="149">
        <v>47000</v>
      </c>
      <c r="D50" s="90">
        <v>10250</v>
      </c>
      <c r="E50" s="90">
        <v>47000</v>
      </c>
      <c r="F50" s="90">
        <v>52833</v>
      </c>
      <c r="G50" s="153">
        <f>AVERAGE(Table1422[[#This Row],[IQ1_2019]:[IQ1_2023]])</f>
        <v>33466.6</v>
      </c>
      <c r="H50" s="131">
        <v>43000</v>
      </c>
      <c r="I50" s="131">
        <v>52167</v>
      </c>
      <c r="J50" s="90">
        <v>43000</v>
      </c>
      <c r="K50" s="90">
        <v>52167</v>
      </c>
      <c r="L50" s="90">
        <v>54833</v>
      </c>
      <c r="M50" s="153">
        <f>AVERAGE(Table1422[[#This Row],[IQ2_2019]:[IQ2_2023]])</f>
        <v>49033.4</v>
      </c>
      <c r="N50" s="131">
        <v>45750</v>
      </c>
      <c r="O50" s="131">
        <v>67000</v>
      </c>
      <c r="P50" s="90">
        <v>45750</v>
      </c>
      <c r="Q50">
        <v>67000</v>
      </c>
      <c r="R50" s="90">
        <v>69333</v>
      </c>
      <c r="S50" s="153">
        <f>AVERAGE(Table1422[[#This Row],[IQ3_2019]:[IQ3_2023]])</f>
        <v>58966.6</v>
      </c>
      <c r="T50" s="130">
        <v>0</v>
      </c>
      <c r="U50" s="130">
        <v>0</v>
      </c>
      <c r="V50" s="90">
        <v>0</v>
      </c>
      <c r="W50" s="90">
        <v>0</v>
      </c>
      <c r="X50" s="90">
        <v>0</v>
      </c>
      <c r="Y50" s="154">
        <f>AVERAGE(Table1422[[#This Row],[SNAP_2019
(Percentage Points)]:[SNAP_2023
(Percentage Points)]])</f>
        <v>0</v>
      </c>
      <c r="Z50" s="127">
        <v>20</v>
      </c>
      <c r="AA50" s="127">
        <v>0</v>
      </c>
      <c r="AB50" s="129" t="s">
        <v>88</v>
      </c>
      <c r="AC50" s="129" t="s">
        <v>88</v>
      </c>
      <c r="AD50" s="129" t="s">
        <v>88</v>
      </c>
      <c r="AE50" s="155">
        <f>AVERAGE(Table1422[[#This Row],[Poverty_2019
(Percentage Points)]:[Poverty_2023
(Percentage Points)]])</f>
        <v>10</v>
      </c>
      <c r="AF50" s="128">
        <v>16.3</v>
      </c>
      <c r="AG50" s="128">
        <v>26.7</v>
      </c>
      <c r="AH50" s="129">
        <v>9.1</v>
      </c>
      <c r="AI50" s="129">
        <v>26.7</v>
      </c>
      <c r="AJ50" s="190">
        <v>36.4</v>
      </c>
      <c r="AK50" s="156">
        <f>AVERAGE(Table1422[[#This Row],[Full Time Employment_2019
(Percentage Points)]:[Full Time Employment_2023
(Percentage Points)]])</f>
        <v>23.04</v>
      </c>
      <c r="AL50" s="175">
        <v>111.39</v>
      </c>
      <c r="AM50" s="9" t="s">
        <v>190</v>
      </c>
      <c r="AO50" t="s">
        <v>142</v>
      </c>
    </row>
    <row r="51" spans="1:41" x14ac:dyDescent="0.25">
      <c r="A51" s="180" t="s">
        <v>191</v>
      </c>
      <c r="B51" s="149">
        <v>21750</v>
      </c>
      <c r="C51" s="149">
        <v>35167</v>
      </c>
      <c r="D51" s="90">
        <v>21750</v>
      </c>
      <c r="E51" s="90">
        <v>35167</v>
      </c>
      <c r="F51" s="90">
        <v>24500</v>
      </c>
      <c r="G51" s="153">
        <f>AVERAGE(Table1422[[#This Row],[IQ1_2019]:[IQ1_2023]])</f>
        <v>27666.799999999999</v>
      </c>
      <c r="H51" s="131">
        <v>33900</v>
      </c>
      <c r="I51" s="131">
        <v>37000</v>
      </c>
      <c r="J51" s="90">
        <v>33900</v>
      </c>
      <c r="K51" s="90">
        <v>37000</v>
      </c>
      <c r="L51" s="90">
        <v>39000</v>
      </c>
      <c r="M51" s="153">
        <f>AVERAGE(Table1422[[#This Row],[IQ2_2019]:[IQ2_2023]])</f>
        <v>36160</v>
      </c>
      <c r="N51" s="131">
        <v>51500</v>
      </c>
      <c r="O51" s="131">
        <v>68250</v>
      </c>
      <c r="P51" s="90">
        <v>51500</v>
      </c>
      <c r="Q51">
        <v>68250</v>
      </c>
      <c r="R51" s="90">
        <v>72667</v>
      </c>
      <c r="S51" s="153">
        <f>AVERAGE(Table1422[[#This Row],[IQ3_2019]:[IQ3_2023]])</f>
        <v>62433.4</v>
      </c>
      <c r="T51" s="130">
        <v>34.799999999999997</v>
      </c>
      <c r="U51" s="130">
        <v>54.5</v>
      </c>
      <c r="V51" s="90">
        <v>41.2</v>
      </c>
      <c r="W51" s="90">
        <v>54.5</v>
      </c>
      <c r="X51" s="90">
        <v>50</v>
      </c>
      <c r="Y51" s="154">
        <f>AVERAGE(Table1422[[#This Row],[SNAP_2019
(Percentage Points)]:[SNAP_2023
(Percentage Points)]])</f>
        <v>47</v>
      </c>
      <c r="Z51" s="127">
        <v>17.399999999999999</v>
      </c>
      <c r="AA51" s="127">
        <v>0</v>
      </c>
      <c r="AB51" s="129">
        <v>0</v>
      </c>
      <c r="AC51" s="129">
        <v>0</v>
      </c>
      <c r="AD51" s="129">
        <v>0</v>
      </c>
      <c r="AE51" s="155">
        <f>AVERAGE(Table1422[[#This Row],[Poverty_2019
(Percentage Points)]:[Poverty_2023
(Percentage Points)]])</f>
        <v>3.4799999999999995</v>
      </c>
      <c r="AF51" s="128">
        <v>37.9</v>
      </c>
      <c r="AG51" s="128">
        <v>0</v>
      </c>
      <c r="AH51" s="129">
        <v>5.3</v>
      </c>
      <c r="AI51" s="129">
        <v>0</v>
      </c>
      <c r="AJ51" s="190">
        <v>0</v>
      </c>
      <c r="AK51" s="156">
        <f>AVERAGE(Table1422[[#This Row],[Full Time Employment_2019
(Percentage Points)]:[Full Time Employment_2023
(Percentage Points)]])</f>
        <v>8.6399999999999988</v>
      </c>
      <c r="AL51" s="175">
        <v>110</v>
      </c>
      <c r="AM51" s="9" t="s">
        <v>173</v>
      </c>
      <c r="AO51" t="s">
        <v>142</v>
      </c>
    </row>
    <row r="52" spans="1:41" x14ac:dyDescent="0.25">
      <c r="A52" s="193" t="s">
        <v>192</v>
      </c>
      <c r="B52" s="149" t="s">
        <v>88</v>
      </c>
      <c r="C52" s="149" t="s">
        <v>88</v>
      </c>
      <c r="D52" s="90" t="s">
        <v>88</v>
      </c>
      <c r="E52" s="90" t="s">
        <v>88</v>
      </c>
      <c r="F52" s="90" t="s">
        <v>88</v>
      </c>
      <c r="G52" s="153" t="e">
        <f>AVERAGE(Table1422[[#This Row],[IQ1_2019]:[IQ1_2023]])</f>
        <v>#DIV/0!</v>
      </c>
      <c r="H52" s="131" t="s">
        <v>88</v>
      </c>
      <c r="I52" s="131" t="s">
        <v>88</v>
      </c>
      <c r="J52" s="90" t="s">
        <v>88</v>
      </c>
      <c r="K52" s="90" t="s">
        <v>88</v>
      </c>
      <c r="L52" s="90" t="s">
        <v>88</v>
      </c>
      <c r="M52" s="153" t="e">
        <f>AVERAGE(Table1422[[#This Row],[IQ2_2019]:[IQ2_2023]])</f>
        <v>#DIV/0!</v>
      </c>
      <c r="N52" s="131" t="s">
        <v>88</v>
      </c>
      <c r="O52" s="131" t="s">
        <v>88</v>
      </c>
      <c r="P52" s="90" t="s">
        <v>88</v>
      </c>
      <c r="Q52" t="s">
        <v>88</v>
      </c>
      <c r="R52" s="90" t="s">
        <v>88</v>
      </c>
      <c r="S52" s="153" t="e">
        <f>AVERAGE(Table1422[[#This Row],[IQ3_2019]:[IQ3_2023]])</f>
        <v>#DIV/0!</v>
      </c>
      <c r="T52" s="130" t="s">
        <v>88</v>
      </c>
      <c r="U52" s="130" t="s">
        <v>88</v>
      </c>
      <c r="V52" s="90" t="s">
        <v>88</v>
      </c>
      <c r="W52" s="90" t="s">
        <v>88</v>
      </c>
      <c r="X52" s="90" t="s">
        <v>88</v>
      </c>
      <c r="Y52" s="154" t="e">
        <f>AVERAGE(Table1422[[#This Row],[SNAP_2019
(Percentage Points)]:[SNAP_2023
(Percentage Points)]])</f>
        <v>#DIV/0!</v>
      </c>
      <c r="Z52" s="127" t="s">
        <v>88</v>
      </c>
      <c r="AA52" s="127" t="s">
        <v>88</v>
      </c>
      <c r="AB52" s="129" t="s">
        <v>88</v>
      </c>
      <c r="AC52" s="129" t="s">
        <v>88</v>
      </c>
      <c r="AD52" s="129" t="s">
        <v>88</v>
      </c>
      <c r="AE52" s="155" t="e">
        <f>AVERAGE(Table1422[[#This Row],[Poverty_2019
(Percentage Points)]:[Poverty_2023
(Percentage Points)]])</f>
        <v>#DIV/0!</v>
      </c>
      <c r="AF52" s="128" t="s">
        <v>88</v>
      </c>
      <c r="AG52" s="128" t="s">
        <v>88</v>
      </c>
      <c r="AH52" s="129" t="s">
        <v>88</v>
      </c>
      <c r="AI52" s="129" t="s">
        <v>88</v>
      </c>
      <c r="AJ52" s="190" t="s">
        <v>88</v>
      </c>
      <c r="AK52" s="156" t="e">
        <f>AVERAGE(Table1422[[#This Row],[Full Time Employment_2019
(Percentage Points)]:[Full Time Employment_2023
(Percentage Points)]])</f>
        <v>#DIV/0!</v>
      </c>
      <c r="AL52" s="175"/>
      <c r="AM52" s="9" t="s">
        <v>134</v>
      </c>
      <c r="AO52" t="s">
        <v>135</v>
      </c>
    </row>
    <row r="53" spans="1:41" x14ac:dyDescent="0.25">
      <c r="A53" s="193" t="s">
        <v>193</v>
      </c>
      <c r="B53" s="149" t="s">
        <v>88</v>
      </c>
      <c r="C53" s="149" t="s">
        <v>88</v>
      </c>
      <c r="D53" s="90" t="s">
        <v>88</v>
      </c>
      <c r="E53" s="90" t="s">
        <v>88</v>
      </c>
      <c r="F53" s="90" t="s">
        <v>88</v>
      </c>
      <c r="G53" s="153" t="e">
        <f>AVERAGE(Table1422[[#This Row],[IQ1_2019]:[IQ1_2023]])</f>
        <v>#DIV/0!</v>
      </c>
      <c r="H53" s="131" t="s">
        <v>88</v>
      </c>
      <c r="I53" s="131" t="s">
        <v>88</v>
      </c>
      <c r="J53" s="90" t="s">
        <v>88</v>
      </c>
      <c r="K53" s="90" t="s">
        <v>88</v>
      </c>
      <c r="L53" s="90" t="s">
        <v>88</v>
      </c>
      <c r="M53" s="153" t="e">
        <f>AVERAGE(Table1422[[#This Row],[IQ2_2019]:[IQ2_2023]])</f>
        <v>#DIV/0!</v>
      </c>
      <c r="N53" s="131" t="s">
        <v>88</v>
      </c>
      <c r="O53" s="131" t="s">
        <v>88</v>
      </c>
      <c r="P53" s="90" t="s">
        <v>88</v>
      </c>
      <c r="Q53" t="s">
        <v>88</v>
      </c>
      <c r="R53" s="90" t="s">
        <v>88</v>
      </c>
      <c r="S53" s="153" t="e">
        <f>AVERAGE(Table1422[[#This Row],[IQ3_2019]:[IQ3_2023]])</f>
        <v>#DIV/0!</v>
      </c>
      <c r="T53" s="130" t="s">
        <v>88</v>
      </c>
      <c r="U53" s="130" t="s">
        <v>88</v>
      </c>
      <c r="V53" s="90" t="s">
        <v>88</v>
      </c>
      <c r="W53" s="90" t="s">
        <v>88</v>
      </c>
      <c r="X53" s="90" t="s">
        <v>88</v>
      </c>
      <c r="Y53" s="154" t="e">
        <f>AVERAGE(Table1422[[#This Row],[SNAP_2019
(Percentage Points)]:[SNAP_2023
(Percentage Points)]])</f>
        <v>#DIV/0!</v>
      </c>
      <c r="Z53" s="127" t="s">
        <v>88</v>
      </c>
      <c r="AA53" s="127" t="s">
        <v>88</v>
      </c>
      <c r="AB53" s="129" t="s">
        <v>88</v>
      </c>
      <c r="AC53" s="129" t="s">
        <v>88</v>
      </c>
      <c r="AD53" s="129" t="s">
        <v>88</v>
      </c>
      <c r="AE53" s="155" t="e">
        <f>AVERAGE(Table1422[[#This Row],[Poverty_2019
(Percentage Points)]:[Poverty_2023
(Percentage Points)]])</f>
        <v>#DIV/0!</v>
      </c>
      <c r="AF53" s="128" t="s">
        <v>88</v>
      </c>
      <c r="AG53" s="128" t="s">
        <v>88</v>
      </c>
      <c r="AH53" s="129" t="s">
        <v>88</v>
      </c>
      <c r="AI53" s="129" t="s">
        <v>88</v>
      </c>
      <c r="AJ53" s="190" t="s">
        <v>88</v>
      </c>
      <c r="AK53" s="156" t="e">
        <f>AVERAGE(Table1422[[#This Row],[Full Time Employment_2019
(Percentage Points)]:[Full Time Employment_2023
(Percentage Points)]])</f>
        <v>#DIV/0!</v>
      </c>
      <c r="AL53" s="175"/>
      <c r="AM53" s="9" t="s">
        <v>134</v>
      </c>
      <c r="AO53" t="s">
        <v>135</v>
      </c>
    </row>
    <row r="54" spans="1:41" x14ac:dyDescent="0.25">
      <c r="A54" s="193" t="s">
        <v>194</v>
      </c>
      <c r="B54" s="149">
        <v>15750</v>
      </c>
      <c r="C54" s="149">
        <v>19333</v>
      </c>
      <c r="D54" s="90">
        <v>15750</v>
      </c>
      <c r="E54" s="90">
        <v>19333</v>
      </c>
      <c r="F54" s="90">
        <v>16250</v>
      </c>
      <c r="G54" s="153">
        <f>AVERAGE(Table1422[[#This Row],[IQ1_2019]:[IQ1_2023]])</f>
        <v>17283.2</v>
      </c>
      <c r="H54" s="131">
        <v>31750</v>
      </c>
      <c r="I54" s="131">
        <v>39250</v>
      </c>
      <c r="J54" s="90">
        <v>31750</v>
      </c>
      <c r="K54" s="90">
        <v>39250</v>
      </c>
      <c r="L54" s="90">
        <v>31250</v>
      </c>
      <c r="M54" s="153">
        <f>AVERAGE(Table1422[[#This Row],[IQ2_2019]:[IQ2_2023]])</f>
        <v>34650</v>
      </c>
      <c r="N54" s="131">
        <v>57000</v>
      </c>
      <c r="O54" s="131">
        <v>89667</v>
      </c>
      <c r="P54" s="90">
        <v>57000</v>
      </c>
      <c r="Q54">
        <v>89667</v>
      </c>
      <c r="R54" s="90">
        <v>135385</v>
      </c>
      <c r="S54" s="153">
        <f>AVERAGE(Table1422[[#This Row],[IQ3_2019]:[IQ3_2023]])</f>
        <v>85743.8</v>
      </c>
      <c r="T54" s="130">
        <v>28.6</v>
      </c>
      <c r="U54" s="130">
        <v>11.5</v>
      </c>
      <c r="V54" s="90">
        <v>0</v>
      </c>
      <c r="W54" s="90">
        <v>11.5</v>
      </c>
      <c r="X54" s="90">
        <v>13.3</v>
      </c>
      <c r="Y54" s="154">
        <f>AVERAGE(Table1422[[#This Row],[SNAP_2019
(Percentage Points)]:[SNAP_2023
(Percentage Points)]])</f>
        <v>12.98</v>
      </c>
      <c r="Z54" s="127">
        <v>28.6</v>
      </c>
      <c r="AA54" s="127">
        <v>11.5</v>
      </c>
      <c r="AB54" s="129" t="s">
        <v>88</v>
      </c>
      <c r="AC54" s="129">
        <v>0</v>
      </c>
      <c r="AD54" s="129">
        <v>0</v>
      </c>
      <c r="AE54" s="155">
        <f>AVERAGE(Table1422[[#This Row],[Poverty_2019
(Percentage Points)]:[Poverty_2023
(Percentage Points)]])</f>
        <v>10.025</v>
      </c>
      <c r="AF54" s="128">
        <v>14</v>
      </c>
      <c r="AG54" s="128">
        <v>83.3</v>
      </c>
      <c r="AH54" s="129">
        <v>65</v>
      </c>
      <c r="AI54" s="129">
        <v>83.3</v>
      </c>
      <c r="AJ54" s="190">
        <v>90.5</v>
      </c>
      <c r="AK54" s="156">
        <f>AVERAGE(Table1422[[#This Row],[Full Time Employment_2019
(Percentage Points)]:[Full Time Employment_2023
(Percentage Points)]])</f>
        <v>67.22</v>
      </c>
      <c r="AL54" s="175"/>
      <c r="AM54" s="9" t="s">
        <v>134</v>
      </c>
      <c r="AO54" t="s">
        <v>135</v>
      </c>
    </row>
    <row r="55" spans="1:41" x14ac:dyDescent="0.25">
      <c r="A55" s="193" t="s">
        <v>195</v>
      </c>
      <c r="B55" s="149">
        <v>10750</v>
      </c>
      <c r="C55" s="149">
        <v>4286</v>
      </c>
      <c r="D55" s="90">
        <v>10750</v>
      </c>
      <c r="E55" s="90">
        <v>4286</v>
      </c>
      <c r="F55" s="90">
        <v>6833</v>
      </c>
      <c r="G55" s="153">
        <f>AVERAGE(Table1422[[#This Row],[IQ1_2019]:[IQ1_2023]])</f>
        <v>7381</v>
      </c>
      <c r="H55" s="131">
        <v>32833</v>
      </c>
      <c r="I55" s="131">
        <v>10000</v>
      </c>
      <c r="J55" s="90">
        <v>32833</v>
      </c>
      <c r="K55" s="90">
        <v>10000</v>
      </c>
      <c r="L55" s="90">
        <v>12000</v>
      </c>
      <c r="M55" s="153">
        <f>AVERAGE(Table1422[[#This Row],[IQ2_2019]:[IQ2_2023]])</f>
        <v>19533.2</v>
      </c>
      <c r="N55" s="131">
        <v>61917</v>
      </c>
      <c r="O55" s="131">
        <v>35000</v>
      </c>
      <c r="P55" s="90">
        <v>61917</v>
      </c>
      <c r="Q55">
        <v>35000</v>
      </c>
      <c r="R55" s="90">
        <v>24333</v>
      </c>
      <c r="S55" s="153">
        <f>AVERAGE(Table1422[[#This Row],[IQ3_2019]:[IQ3_2023]])</f>
        <v>43633.4</v>
      </c>
      <c r="T55" s="130">
        <v>41.7</v>
      </c>
      <c r="U55" s="130">
        <v>22.2</v>
      </c>
      <c r="V55" s="90">
        <v>19.399999999999999</v>
      </c>
      <c r="W55" s="90">
        <v>22.2</v>
      </c>
      <c r="X55" s="90">
        <v>34</v>
      </c>
      <c r="Y55" s="154">
        <f>AVERAGE(Table1422[[#This Row],[SNAP_2019
(Percentage Points)]:[SNAP_2023
(Percentage Points)]])</f>
        <v>27.9</v>
      </c>
      <c r="Z55" s="127">
        <v>58.3</v>
      </c>
      <c r="AA55" s="127">
        <v>42.2</v>
      </c>
      <c r="AB55" s="129">
        <v>71.400000000000006</v>
      </c>
      <c r="AC55" s="129">
        <v>100</v>
      </c>
      <c r="AD55" s="129">
        <v>87.5</v>
      </c>
      <c r="AE55" s="155">
        <f>AVERAGE(Table1422[[#This Row],[Poverty_2019
(Percentage Points)]:[Poverty_2023
(Percentage Points)]])</f>
        <v>71.88</v>
      </c>
      <c r="AF55" s="128">
        <v>81.400000000000006</v>
      </c>
      <c r="AG55" s="128">
        <v>12.5</v>
      </c>
      <c r="AH55" s="129">
        <v>44.2</v>
      </c>
      <c r="AI55" s="129">
        <v>12.5</v>
      </c>
      <c r="AJ55" s="190">
        <v>16.100000000000001</v>
      </c>
      <c r="AK55" s="156">
        <f>AVERAGE(Table1422[[#This Row],[Full Time Employment_2019
(Percentage Points)]:[Full Time Employment_2023
(Percentage Points)]])</f>
        <v>33.340000000000003</v>
      </c>
      <c r="AL55" s="175"/>
      <c r="AM55" s="9" t="s">
        <v>134</v>
      </c>
      <c r="AO55" t="s">
        <v>135</v>
      </c>
    </row>
    <row r="56" spans="1:41" x14ac:dyDescent="0.25">
      <c r="A56" s="165" t="s">
        <v>196</v>
      </c>
      <c r="B56" s="149">
        <v>17333</v>
      </c>
      <c r="C56" s="149">
        <v>17857</v>
      </c>
      <c r="D56" s="90">
        <v>17333</v>
      </c>
      <c r="E56" s="90">
        <v>17857</v>
      </c>
      <c r="F56" s="90">
        <v>20333</v>
      </c>
      <c r="G56" s="153">
        <f>AVERAGE(Table1422[[#This Row],[IQ1_2019]:[IQ1_2023]])</f>
        <v>18142.599999999999</v>
      </c>
      <c r="H56" s="131">
        <v>19500</v>
      </c>
      <c r="I56" s="131">
        <v>21250</v>
      </c>
      <c r="J56" s="90">
        <v>19500</v>
      </c>
      <c r="K56" s="90">
        <v>21250</v>
      </c>
      <c r="L56" s="90">
        <v>26333</v>
      </c>
      <c r="M56" s="153">
        <f>AVERAGE(Table1422[[#This Row],[IQ2_2019]:[IQ2_2023]])</f>
        <v>21566.6</v>
      </c>
      <c r="N56" s="131">
        <v>29000</v>
      </c>
      <c r="O56" s="131">
        <v>27500</v>
      </c>
      <c r="P56" s="90">
        <v>29000</v>
      </c>
      <c r="Q56">
        <v>27500</v>
      </c>
      <c r="R56" s="90">
        <v>32250</v>
      </c>
      <c r="S56" s="153">
        <f>AVERAGE(Table1422[[#This Row],[IQ3_2019]:[IQ3_2023]])</f>
        <v>29050</v>
      </c>
      <c r="T56" s="130">
        <v>62.5</v>
      </c>
      <c r="U56" s="130">
        <v>40</v>
      </c>
      <c r="V56" s="90">
        <v>51.7</v>
      </c>
      <c r="W56" s="90">
        <v>40</v>
      </c>
      <c r="X56" s="90">
        <v>29.4</v>
      </c>
      <c r="Y56" s="154">
        <f>AVERAGE(Table1422[[#This Row],[SNAP_2019
(Percentage Points)]:[SNAP_2023
(Percentage Points)]])</f>
        <v>44.72</v>
      </c>
      <c r="Z56" s="127">
        <v>50</v>
      </c>
      <c r="AA56" s="127">
        <v>60</v>
      </c>
      <c r="AB56" s="129">
        <v>73.3</v>
      </c>
      <c r="AC56" s="129">
        <v>83.3</v>
      </c>
      <c r="AD56" s="129">
        <v>80</v>
      </c>
      <c r="AE56" s="155">
        <f>AVERAGE(Table1422[[#This Row],[Poverty_2019
(Percentage Points)]:[Poverty_2023
(Percentage Points)]])</f>
        <v>69.320000000000007</v>
      </c>
      <c r="AF56" s="128">
        <v>0</v>
      </c>
      <c r="AG56" s="128">
        <v>19.399999999999999</v>
      </c>
      <c r="AH56" s="129">
        <v>13.5</v>
      </c>
      <c r="AI56" s="129">
        <v>19.399999999999999</v>
      </c>
      <c r="AJ56" s="190">
        <v>39.5</v>
      </c>
      <c r="AK56" s="156">
        <f>AVERAGE(Table1422[[#This Row],[Full Time Employment_2019
(Percentage Points)]:[Full Time Employment_2023
(Percentage Points)]])</f>
        <v>18.36</v>
      </c>
      <c r="AL56" s="175">
        <v>130</v>
      </c>
      <c r="AM56" s="9" t="s">
        <v>173</v>
      </c>
      <c r="AO56" t="s">
        <v>142</v>
      </c>
    </row>
    <row r="57" spans="1:41" x14ac:dyDescent="0.25">
      <c r="A57" s="193" t="s">
        <v>197</v>
      </c>
      <c r="B57" s="149">
        <v>11750</v>
      </c>
      <c r="C57" s="149">
        <v>11813</v>
      </c>
      <c r="D57" s="90">
        <v>11750</v>
      </c>
      <c r="E57" s="90">
        <v>11813</v>
      </c>
      <c r="F57" s="90">
        <v>18333</v>
      </c>
      <c r="G57" s="153">
        <f>AVERAGE(Table1422[[#This Row],[IQ1_2019]:[IQ1_2023]])</f>
        <v>13091.8</v>
      </c>
      <c r="H57" s="131">
        <v>24750</v>
      </c>
      <c r="I57" s="131">
        <v>16800</v>
      </c>
      <c r="J57" s="90">
        <v>24750</v>
      </c>
      <c r="K57" s="90">
        <v>16800</v>
      </c>
      <c r="L57" s="90">
        <v>26667</v>
      </c>
      <c r="M57" s="153">
        <f>AVERAGE(Table1422[[#This Row],[IQ2_2019]:[IQ2_2023]])</f>
        <v>21953.4</v>
      </c>
      <c r="N57" s="131">
        <v>35750</v>
      </c>
      <c r="O57" s="131">
        <v>24250</v>
      </c>
      <c r="P57" s="90">
        <v>35750</v>
      </c>
      <c r="Q57">
        <v>24250</v>
      </c>
      <c r="R57" s="90">
        <v>34000</v>
      </c>
      <c r="S57" s="153">
        <f>AVERAGE(Table1422[[#This Row],[IQ3_2019]:[IQ3_2023]])</f>
        <v>30800</v>
      </c>
      <c r="T57" s="130">
        <v>42.9</v>
      </c>
      <c r="U57" s="130">
        <v>37.9</v>
      </c>
      <c r="V57" s="90">
        <v>29.4</v>
      </c>
      <c r="W57" s="90">
        <v>37.9</v>
      </c>
      <c r="X57" s="90">
        <v>36.700000000000003</v>
      </c>
      <c r="Y57" s="154">
        <f>AVERAGE(Table1422[[#This Row],[SNAP_2019
(Percentage Points)]:[SNAP_2023
(Percentage Points)]])</f>
        <v>36.96</v>
      </c>
      <c r="Z57" s="127">
        <v>42.9</v>
      </c>
      <c r="AA57" s="127">
        <v>44.8</v>
      </c>
      <c r="AB57" s="129">
        <v>40</v>
      </c>
      <c r="AC57" s="129">
        <v>45.5</v>
      </c>
      <c r="AD57" s="129">
        <v>36.4</v>
      </c>
      <c r="AE57" s="155">
        <f>AVERAGE(Table1422[[#This Row],[Poverty_2019
(Percentage Points)]:[Poverty_2023
(Percentage Points)]])</f>
        <v>41.92</v>
      </c>
      <c r="AF57" s="128">
        <v>25</v>
      </c>
      <c r="AG57" s="128">
        <v>37.5</v>
      </c>
      <c r="AH57" s="129">
        <v>28.6</v>
      </c>
      <c r="AI57" s="129">
        <v>37.5</v>
      </c>
      <c r="AJ57" s="190">
        <v>54.5</v>
      </c>
      <c r="AK57" s="156">
        <f>AVERAGE(Table1422[[#This Row],[Full Time Employment_2019
(Percentage Points)]:[Full Time Employment_2023
(Percentage Points)]])</f>
        <v>36.619999999999997</v>
      </c>
      <c r="AL57" s="175"/>
      <c r="AM57" s="9" t="s">
        <v>134</v>
      </c>
      <c r="AO57" t="s">
        <v>135</v>
      </c>
    </row>
    <row r="58" spans="1:41" x14ac:dyDescent="0.25">
      <c r="A58" s="193" t="s">
        <v>198</v>
      </c>
      <c r="B58" s="149">
        <v>33583</v>
      </c>
      <c r="C58" s="149">
        <v>16778</v>
      </c>
      <c r="D58" s="90">
        <v>33583</v>
      </c>
      <c r="E58" s="90">
        <v>16778</v>
      </c>
      <c r="F58" s="90">
        <v>43125</v>
      </c>
      <c r="G58" s="153">
        <f>AVERAGE(Table1422[[#This Row],[IQ1_2019]:[IQ1_2023]])</f>
        <v>28769.4</v>
      </c>
      <c r="H58" s="131">
        <v>44600</v>
      </c>
      <c r="I58" s="131">
        <v>59214</v>
      </c>
      <c r="J58" s="90">
        <v>44600</v>
      </c>
      <c r="K58" s="90">
        <v>59214</v>
      </c>
      <c r="L58" s="90">
        <v>61875</v>
      </c>
      <c r="M58" s="153">
        <f>AVERAGE(Table1422[[#This Row],[IQ2_2019]:[IQ2_2023]])</f>
        <v>53900.6</v>
      </c>
      <c r="N58" s="131">
        <v>87333</v>
      </c>
      <c r="O58" s="131">
        <v>94333</v>
      </c>
      <c r="P58" s="90">
        <v>87333</v>
      </c>
      <c r="Q58">
        <v>94333</v>
      </c>
      <c r="R58" s="90">
        <v>97500</v>
      </c>
      <c r="S58" s="153">
        <f>AVERAGE(Table1422[[#This Row],[IQ3_2019]:[IQ3_2023]])</f>
        <v>92166.399999999994</v>
      </c>
      <c r="T58" s="130">
        <v>4.4000000000000004</v>
      </c>
      <c r="U58" s="130">
        <v>22.7</v>
      </c>
      <c r="V58" s="90">
        <v>0</v>
      </c>
      <c r="W58" s="90">
        <v>22.7</v>
      </c>
      <c r="X58" s="90">
        <v>16.399999999999999</v>
      </c>
      <c r="Y58" s="154">
        <f>AVERAGE(Table1422[[#This Row],[SNAP_2019
(Percentage Points)]:[SNAP_2023
(Percentage Points)]])</f>
        <v>13.239999999999998</v>
      </c>
      <c r="Z58" s="127">
        <v>11.1</v>
      </c>
      <c r="AA58" s="127">
        <v>17.5</v>
      </c>
      <c r="AB58" s="129" t="s">
        <v>88</v>
      </c>
      <c r="AC58" s="129">
        <v>40.9</v>
      </c>
      <c r="AD58" s="129">
        <v>44.4</v>
      </c>
      <c r="AE58" s="155">
        <f>AVERAGE(Table1422[[#This Row],[Poverty_2019
(Percentage Points)]:[Poverty_2023
(Percentage Points)]])</f>
        <v>28.475000000000001</v>
      </c>
      <c r="AF58" s="128">
        <v>57.3</v>
      </c>
      <c r="AG58" s="128">
        <v>70.900000000000006</v>
      </c>
      <c r="AH58" s="129">
        <v>52.5</v>
      </c>
      <c r="AI58" s="129">
        <v>70.900000000000006</v>
      </c>
      <c r="AJ58" s="190">
        <v>73.3</v>
      </c>
      <c r="AK58" s="156">
        <f>AVERAGE(Table1422[[#This Row],[Full Time Employment_2019
(Percentage Points)]:[Full Time Employment_2023
(Percentage Points)]])</f>
        <v>64.97999999999999</v>
      </c>
      <c r="AL58" s="175"/>
      <c r="AM58" s="9" t="s">
        <v>134</v>
      </c>
      <c r="AO58" t="s">
        <v>135</v>
      </c>
    </row>
    <row r="59" spans="1:41" x14ac:dyDescent="0.25">
      <c r="A59" s="165" t="s">
        <v>199</v>
      </c>
      <c r="B59" s="149">
        <v>7000</v>
      </c>
      <c r="C59" s="149">
        <v>11250</v>
      </c>
      <c r="D59" s="90">
        <v>7000</v>
      </c>
      <c r="E59" s="90">
        <v>11250</v>
      </c>
      <c r="F59" s="90">
        <v>24250</v>
      </c>
      <c r="G59" s="153">
        <f>AVERAGE(Table1422[[#This Row],[IQ1_2019]:[IQ1_2023]])</f>
        <v>12150</v>
      </c>
      <c r="H59" s="131">
        <v>20100</v>
      </c>
      <c r="I59" s="131">
        <v>22500</v>
      </c>
      <c r="J59" s="90">
        <v>20100</v>
      </c>
      <c r="K59" s="90">
        <v>22500</v>
      </c>
      <c r="L59" s="90">
        <v>38500</v>
      </c>
      <c r="M59" s="153">
        <f>AVERAGE(Table1422[[#This Row],[IQ2_2019]:[IQ2_2023]])</f>
        <v>24740</v>
      </c>
      <c r="N59" s="131">
        <v>21900</v>
      </c>
      <c r="O59" s="131">
        <v>24167</v>
      </c>
      <c r="P59" s="90">
        <v>21900</v>
      </c>
      <c r="Q59">
        <v>24167</v>
      </c>
      <c r="R59" s="90">
        <v>80500</v>
      </c>
      <c r="S59" s="153">
        <f>AVERAGE(Table1422[[#This Row],[IQ3_2019]:[IQ3_2023]])</f>
        <v>34526.800000000003</v>
      </c>
      <c r="T59" s="130">
        <v>41.2</v>
      </c>
      <c r="U59" s="130">
        <v>30</v>
      </c>
      <c r="V59" s="90">
        <v>38.9</v>
      </c>
      <c r="W59" s="90">
        <v>30</v>
      </c>
      <c r="X59" s="90">
        <v>0</v>
      </c>
      <c r="Y59" s="154">
        <f>AVERAGE(Table1422[[#This Row],[SNAP_2019
(Percentage Points)]:[SNAP_2023
(Percentage Points)]])</f>
        <v>28.02</v>
      </c>
      <c r="Z59" s="127">
        <v>52.9</v>
      </c>
      <c r="AA59" s="127">
        <v>60</v>
      </c>
      <c r="AB59" s="129">
        <v>42.9</v>
      </c>
      <c r="AC59" s="129">
        <v>100</v>
      </c>
      <c r="AD59" s="129" t="s">
        <v>88</v>
      </c>
      <c r="AE59" s="155">
        <f>AVERAGE(Table1422[[#This Row],[Poverty_2019
(Percentage Points)]:[Poverty_2023
(Percentage Points)]])</f>
        <v>63.95</v>
      </c>
      <c r="AF59" s="128">
        <v>10</v>
      </c>
      <c r="AG59" s="128">
        <v>12.5</v>
      </c>
      <c r="AH59" s="129">
        <v>11.1</v>
      </c>
      <c r="AI59" s="129">
        <v>12.5</v>
      </c>
      <c r="AJ59" s="190">
        <v>28.6</v>
      </c>
      <c r="AK59" s="156">
        <f>AVERAGE(Table1422[[#This Row],[Full Time Employment_2019
(Percentage Points)]:[Full Time Employment_2023
(Percentage Points)]])</f>
        <v>14.940000000000001</v>
      </c>
      <c r="AL59" s="175">
        <v>31.5</v>
      </c>
      <c r="AM59" s="9" t="s">
        <v>173</v>
      </c>
      <c r="AO59" t="s">
        <v>142</v>
      </c>
    </row>
    <row r="60" spans="1:41" ht="30" x14ac:dyDescent="0.25">
      <c r="A60" s="165" t="s">
        <v>200</v>
      </c>
      <c r="B60" s="149">
        <v>25643</v>
      </c>
      <c r="C60" s="149">
        <v>26417</v>
      </c>
      <c r="D60" s="90">
        <v>25643</v>
      </c>
      <c r="E60" s="90">
        <v>26417</v>
      </c>
      <c r="F60" s="90">
        <v>26150</v>
      </c>
      <c r="G60" s="153">
        <f>AVERAGE(Table1422[[#This Row],[IQ1_2019]:[IQ1_2023]])</f>
        <v>26054</v>
      </c>
      <c r="H60" s="131">
        <v>49417</v>
      </c>
      <c r="I60" s="131">
        <v>54929</v>
      </c>
      <c r="J60" s="90">
        <v>49417</v>
      </c>
      <c r="K60" s="90">
        <v>54929</v>
      </c>
      <c r="L60" s="90">
        <v>50750</v>
      </c>
      <c r="M60" s="153">
        <f>AVERAGE(Table1422[[#This Row],[IQ2_2019]:[IQ2_2023]])</f>
        <v>51888.4</v>
      </c>
      <c r="N60" s="131">
        <v>70875</v>
      </c>
      <c r="O60" s="131">
        <v>66864</v>
      </c>
      <c r="P60" s="90">
        <v>70875</v>
      </c>
      <c r="Q60">
        <v>66864</v>
      </c>
      <c r="R60" s="90">
        <v>64667</v>
      </c>
      <c r="S60" s="153">
        <f>AVERAGE(Table1422[[#This Row],[IQ3_2019]:[IQ3_2023]])</f>
        <v>68029</v>
      </c>
      <c r="T60" s="130">
        <v>2.8</v>
      </c>
      <c r="U60" s="130">
        <v>12.2</v>
      </c>
      <c r="V60" s="90">
        <v>8.3000000000000007</v>
      </c>
      <c r="W60" s="90">
        <v>12.2</v>
      </c>
      <c r="X60" s="90">
        <v>12.6</v>
      </c>
      <c r="Y60" s="154">
        <f>AVERAGE(Table1422[[#This Row],[SNAP_2019
(Percentage Points)]:[SNAP_2023
(Percentage Points)]])</f>
        <v>9.620000000000001</v>
      </c>
      <c r="Z60" s="127">
        <v>8.5</v>
      </c>
      <c r="AA60" s="127">
        <v>8.5</v>
      </c>
      <c r="AB60" s="129">
        <v>0</v>
      </c>
      <c r="AC60" s="129">
        <v>0</v>
      </c>
      <c r="AD60" s="129">
        <v>0</v>
      </c>
      <c r="AE60" s="155">
        <f>AVERAGE(Table1422[[#This Row],[Poverty_2019
(Percentage Points)]:[Poverty_2023
(Percentage Points)]])</f>
        <v>3.4</v>
      </c>
      <c r="AF60" s="128">
        <v>25.9</v>
      </c>
      <c r="AG60" s="128">
        <v>25</v>
      </c>
      <c r="AH60" s="129">
        <v>22.4</v>
      </c>
      <c r="AI60" s="129">
        <v>25</v>
      </c>
      <c r="AJ60" s="190">
        <v>25</v>
      </c>
      <c r="AK60" s="156">
        <f>AVERAGE(Table1422[[#This Row],[Full Time Employment_2019
(Percentage Points)]:[Full Time Employment_2023
(Percentage Points)]])</f>
        <v>24.66</v>
      </c>
      <c r="AL60" s="175">
        <v>65</v>
      </c>
      <c r="AM60" s="9" t="s">
        <v>201</v>
      </c>
      <c r="AO60" t="s">
        <v>142</v>
      </c>
    </row>
    <row r="61" spans="1:41" x14ac:dyDescent="0.25">
      <c r="A61" s="193" t="s">
        <v>202</v>
      </c>
      <c r="B61" s="149">
        <v>21528</v>
      </c>
      <c r="C61" s="149">
        <v>23300</v>
      </c>
      <c r="D61" s="90">
        <v>21528</v>
      </c>
      <c r="E61" s="90">
        <v>23300</v>
      </c>
      <c r="F61" s="90">
        <v>22639</v>
      </c>
      <c r="G61" s="153">
        <f>AVERAGE(Table1422[[#This Row],[IQ1_2019]:[IQ1_2023]])</f>
        <v>22459</v>
      </c>
      <c r="H61" s="131">
        <v>43700</v>
      </c>
      <c r="I61" s="131">
        <v>45500</v>
      </c>
      <c r="J61" s="90">
        <v>43700</v>
      </c>
      <c r="K61" s="90">
        <v>45500</v>
      </c>
      <c r="L61" s="90">
        <v>47045</v>
      </c>
      <c r="M61" s="153">
        <f>AVERAGE(Table1422[[#This Row],[IQ2_2019]:[IQ2_2023]])</f>
        <v>45089</v>
      </c>
      <c r="N61" s="131">
        <v>71855</v>
      </c>
      <c r="O61" s="131">
        <v>75950</v>
      </c>
      <c r="P61" s="90">
        <v>71855</v>
      </c>
      <c r="Q61">
        <v>75950</v>
      </c>
      <c r="R61" s="90">
        <v>80476</v>
      </c>
      <c r="S61" s="153">
        <f>AVERAGE(Table1422[[#This Row],[IQ3_2019]:[IQ3_2023]])</f>
        <v>75217.2</v>
      </c>
      <c r="T61" s="130">
        <v>10.7</v>
      </c>
      <c r="U61" s="130">
        <v>10.6</v>
      </c>
      <c r="V61" s="90">
        <v>11.4</v>
      </c>
      <c r="W61" s="90">
        <v>10.6</v>
      </c>
      <c r="X61" s="90">
        <v>9.5</v>
      </c>
      <c r="Y61" s="154">
        <f>AVERAGE(Table1422[[#This Row],[SNAP_2019
(Percentage Points)]:[SNAP_2023
(Percentage Points)]])</f>
        <v>10.559999999999999</v>
      </c>
      <c r="Z61" s="127">
        <v>10</v>
      </c>
      <c r="AA61" s="127">
        <v>11.9</v>
      </c>
      <c r="AB61" s="129">
        <v>40</v>
      </c>
      <c r="AC61" s="129">
        <v>38.5</v>
      </c>
      <c r="AD61" s="129">
        <v>45.2</v>
      </c>
      <c r="AE61" s="155">
        <f>AVERAGE(Table1422[[#This Row],[Poverty_2019
(Percentage Points)]:[Poverty_2023
(Percentage Points)]])</f>
        <v>29.120000000000005</v>
      </c>
      <c r="AF61" s="128">
        <v>47.3</v>
      </c>
      <c r="AG61" s="128">
        <v>49.3</v>
      </c>
      <c r="AH61" s="129">
        <v>45.7</v>
      </c>
      <c r="AI61" s="129">
        <v>49.3</v>
      </c>
      <c r="AJ61" s="190">
        <v>47.4</v>
      </c>
      <c r="AK61" s="156">
        <f>AVERAGE(Table1422[[#This Row],[Full Time Employment_2019
(Percentage Points)]:[Full Time Employment_2023
(Percentage Points)]])</f>
        <v>47.800000000000004</v>
      </c>
      <c r="AL61" s="175"/>
      <c r="AM61" s="9" t="s">
        <v>134</v>
      </c>
      <c r="AO61" t="s">
        <v>135</v>
      </c>
    </row>
    <row r="62" spans="1:41" x14ac:dyDescent="0.25">
      <c r="A62" s="165" t="s">
        <v>203</v>
      </c>
      <c r="B62" s="149">
        <v>98625</v>
      </c>
      <c r="C62" s="149">
        <v>101250</v>
      </c>
      <c r="D62" s="90">
        <v>98625</v>
      </c>
      <c r="E62" s="90">
        <v>101250</v>
      </c>
      <c r="F62" s="90">
        <v>64688</v>
      </c>
      <c r="G62" s="153">
        <f>AVERAGE(Table1422[[#This Row],[IQ1_2019]:[IQ1_2023]])</f>
        <v>92887.6</v>
      </c>
      <c r="H62" s="131">
        <v>110125</v>
      </c>
      <c r="I62" s="131">
        <v>109286</v>
      </c>
      <c r="J62" s="90">
        <v>110125</v>
      </c>
      <c r="K62" s="90">
        <v>109286</v>
      </c>
      <c r="L62" s="90">
        <v>111364</v>
      </c>
      <c r="M62" s="153">
        <f>AVERAGE(Table1422[[#This Row],[IQ2_2019]:[IQ2_2023]])</f>
        <v>110037.2</v>
      </c>
      <c r="N62" s="131">
        <v>125886</v>
      </c>
      <c r="O62" s="131">
        <v>136250</v>
      </c>
      <c r="P62" s="90">
        <v>125886</v>
      </c>
      <c r="Q62">
        <v>136250</v>
      </c>
      <c r="R62" s="90">
        <v>120278</v>
      </c>
      <c r="S62" s="153">
        <f>AVERAGE(Table1422[[#This Row],[IQ3_2019]:[IQ3_2023]])</f>
        <v>128910</v>
      </c>
      <c r="T62" s="130">
        <v>0</v>
      </c>
      <c r="U62" s="130">
        <v>0</v>
      </c>
      <c r="V62" s="90">
        <v>0</v>
      </c>
      <c r="W62" s="90">
        <v>0</v>
      </c>
      <c r="X62" s="90">
        <v>0</v>
      </c>
      <c r="Y62" s="154">
        <f>AVERAGE(Table1422[[#This Row],[SNAP_2019
(Percentage Points)]:[SNAP_2023
(Percentage Points)]])</f>
        <v>0</v>
      </c>
      <c r="Z62" s="127">
        <v>0</v>
      </c>
      <c r="AA62" s="127">
        <v>0</v>
      </c>
      <c r="AB62" s="129" t="s">
        <v>88</v>
      </c>
      <c r="AC62" s="129" t="s">
        <v>88</v>
      </c>
      <c r="AD62" s="129" t="s">
        <v>88</v>
      </c>
      <c r="AE62" s="155">
        <f>AVERAGE(Table1422[[#This Row],[Poverty_2019
(Percentage Points)]:[Poverty_2023
(Percentage Points)]])</f>
        <v>0</v>
      </c>
      <c r="AF62" s="128">
        <v>79.099999999999994</v>
      </c>
      <c r="AG62" s="128">
        <v>62.8</v>
      </c>
      <c r="AH62" s="129">
        <v>64.599999999999994</v>
      </c>
      <c r="AI62" s="129">
        <v>62.8</v>
      </c>
      <c r="AJ62" s="190">
        <v>57.5</v>
      </c>
      <c r="AK62" s="156">
        <f>AVERAGE(Table1422[[#This Row],[Full Time Employment_2019
(Percentage Points)]:[Full Time Employment_2023
(Percentage Points)]])</f>
        <v>65.359999999999985</v>
      </c>
      <c r="AL62" s="175">
        <v>196.5</v>
      </c>
      <c r="AM62" s="9" t="s">
        <v>173</v>
      </c>
      <c r="AO62" t="s">
        <v>142</v>
      </c>
    </row>
    <row r="63" spans="1:41" x14ac:dyDescent="0.25">
      <c r="A63" s="193" t="s">
        <v>204</v>
      </c>
      <c r="B63" s="149" t="s">
        <v>88</v>
      </c>
      <c r="C63" s="149" t="s">
        <v>88</v>
      </c>
      <c r="D63" s="90" t="s">
        <v>88</v>
      </c>
      <c r="E63" s="90" t="s">
        <v>88</v>
      </c>
      <c r="F63" s="90" t="s">
        <v>88</v>
      </c>
      <c r="G63" s="153" t="e">
        <f>AVERAGE(Table1422[[#This Row],[IQ1_2019]:[IQ1_2023]])</f>
        <v>#DIV/0!</v>
      </c>
      <c r="H63" s="131" t="s">
        <v>88</v>
      </c>
      <c r="I63" s="131" t="s">
        <v>88</v>
      </c>
      <c r="J63" s="90" t="s">
        <v>88</v>
      </c>
      <c r="K63" s="90" t="s">
        <v>88</v>
      </c>
      <c r="L63" s="90" t="s">
        <v>88</v>
      </c>
      <c r="M63" s="153" t="e">
        <f>AVERAGE(Table1422[[#This Row],[IQ2_2019]:[IQ2_2023]])</f>
        <v>#DIV/0!</v>
      </c>
      <c r="N63" s="131" t="s">
        <v>88</v>
      </c>
      <c r="O63" s="131" t="s">
        <v>88</v>
      </c>
      <c r="P63" s="90" t="s">
        <v>88</v>
      </c>
      <c r="Q63" t="s">
        <v>88</v>
      </c>
      <c r="R63" s="90" t="s">
        <v>88</v>
      </c>
      <c r="S63" s="153" t="e">
        <f>AVERAGE(Table1422[[#This Row],[IQ3_2019]:[IQ3_2023]])</f>
        <v>#DIV/0!</v>
      </c>
      <c r="T63" s="130" t="s">
        <v>88</v>
      </c>
      <c r="U63" s="130" t="s">
        <v>88</v>
      </c>
      <c r="V63" s="90" t="s">
        <v>88</v>
      </c>
      <c r="W63" s="90" t="s">
        <v>88</v>
      </c>
      <c r="X63" s="90" t="s">
        <v>88</v>
      </c>
      <c r="Y63" s="154" t="e">
        <f>AVERAGE(Table1422[[#This Row],[SNAP_2019
(Percentage Points)]:[SNAP_2023
(Percentage Points)]])</f>
        <v>#DIV/0!</v>
      </c>
      <c r="Z63" s="127" t="s">
        <v>88</v>
      </c>
      <c r="AA63" s="127" t="s">
        <v>88</v>
      </c>
      <c r="AB63" s="129" t="s">
        <v>88</v>
      </c>
      <c r="AC63" s="129" t="s">
        <v>88</v>
      </c>
      <c r="AD63" s="129" t="s">
        <v>88</v>
      </c>
      <c r="AE63" s="155" t="e">
        <f>AVERAGE(Table1422[[#This Row],[Poverty_2019
(Percentage Points)]:[Poverty_2023
(Percentage Points)]])</f>
        <v>#DIV/0!</v>
      </c>
      <c r="AF63" s="128">
        <v>85.9</v>
      </c>
      <c r="AG63" s="128">
        <v>71.3</v>
      </c>
      <c r="AH63" s="129">
        <v>89.6</v>
      </c>
      <c r="AI63" s="129">
        <v>71.3</v>
      </c>
      <c r="AJ63" s="190">
        <v>47</v>
      </c>
      <c r="AK63" s="156">
        <f>AVERAGE(Table1422[[#This Row],[Full Time Employment_2019
(Percentage Points)]:[Full Time Employment_2023
(Percentage Points)]])</f>
        <v>73.02</v>
      </c>
      <c r="AL63" s="175"/>
      <c r="AM63" s="9" t="s">
        <v>134</v>
      </c>
      <c r="AO63" t="s">
        <v>135</v>
      </c>
    </row>
    <row r="64" spans="1:41" x14ac:dyDescent="0.25">
      <c r="A64" s="193" t="s">
        <v>205</v>
      </c>
      <c r="B64" s="149">
        <v>31919</v>
      </c>
      <c r="C64" s="149">
        <v>37170</v>
      </c>
      <c r="D64" s="90">
        <v>31919</v>
      </c>
      <c r="E64" s="90">
        <v>37170</v>
      </c>
      <c r="F64" s="90">
        <v>39484</v>
      </c>
      <c r="G64" s="153">
        <f>AVERAGE(Table1422[[#This Row],[IQ1_2019]:[IQ1_2023]])</f>
        <v>35532.400000000001</v>
      </c>
      <c r="H64" s="131">
        <v>54752</v>
      </c>
      <c r="I64" s="131">
        <v>67935</v>
      </c>
      <c r="J64" s="90">
        <v>54752</v>
      </c>
      <c r="K64" s="90">
        <v>67935</v>
      </c>
      <c r="L64" s="90">
        <v>67588</v>
      </c>
      <c r="M64" s="153">
        <f>AVERAGE(Table1422[[#This Row],[IQ2_2019]:[IQ2_2023]])</f>
        <v>62592.4</v>
      </c>
      <c r="N64" s="131">
        <v>87350</v>
      </c>
      <c r="O64" s="131">
        <v>93878</v>
      </c>
      <c r="P64" s="90">
        <v>87350</v>
      </c>
      <c r="Q64">
        <v>93878</v>
      </c>
      <c r="R64" s="90">
        <v>91740</v>
      </c>
      <c r="S64" s="153">
        <f>AVERAGE(Table1422[[#This Row],[IQ3_2019]:[IQ3_2023]])</f>
        <v>90839.2</v>
      </c>
      <c r="T64" s="130">
        <v>5.8</v>
      </c>
      <c r="U64" s="130">
        <v>5.5</v>
      </c>
      <c r="V64" s="90">
        <v>6.6</v>
      </c>
      <c r="W64" s="90">
        <v>5.5</v>
      </c>
      <c r="X64" s="90">
        <v>5.3</v>
      </c>
      <c r="Y64" s="154">
        <f>AVERAGE(Table1422[[#This Row],[SNAP_2019
(Percentage Points)]:[SNAP_2023
(Percentage Points)]])</f>
        <v>5.74</v>
      </c>
      <c r="Z64" s="127">
        <v>9.3000000000000007</v>
      </c>
      <c r="AA64" s="127">
        <v>7.4</v>
      </c>
      <c r="AB64" s="129">
        <v>38.299999999999997</v>
      </c>
      <c r="AC64" s="129">
        <v>26.6</v>
      </c>
      <c r="AD64" s="129">
        <v>28</v>
      </c>
      <c r="AE64" s="155">
        <f>AVERAGE(Table1422[[#This Row],[Poverty_2019
(Percentage Points)]:[Poverty_2023
(Percentage Points)]])</f>
        <v>21.919999999999998</v>
      </c>
      <c r="AF64" s="128">
        <v>59.4</v>
      </c>
      <c r="AG64" s="128">
        <v>59</v>
      </c>
      <c r="AH64" s="129">
        <v>53.6</v>
      </c>
      <c r="AI64" s="129">
        <v>59</v>
      </c>
      <c r="AJ64" s="190">
        <v>62.2</v>
      </c>
      <c r="AK64" s="156">
        <f>AVERAGE(Table1422[[#This Row],[Full Time Employment_2019
(Percentage Points)]:[Full Time Employment_2023
(Percentage Points)]])</f>
        <v>58.64</v>
      </c>
      <c r="AL64" s="175"/>
      <c r="AM64" s="9" t="s">
        <v>134</v>
      </c>
      <c r="AO64" t="s">
        <v>135</v>
      </c>
    </row>
    <row r="65" spans="1:41" x14ac:dyDescent="0.25">
      <c r="A65" s="193" t="s">
        <v>206</v>
      </c>
      <c r="B65" s="149">
        <v>64219</v>
      </c>
      <c r="C65" s="158">
        <v>123088</v>
      </c>
      <c r="D65" s="90">
        <v>64219</v>
      </c>
      <c r="E65" s="90">
        <v>123088</v>
      </c>
      <c r="F65" s="90">
        <v>61781</v>
      </c>
      <c r="G65" s="153">
        <f>AVERAGE(Table1422[[#This Row],[IQ1_2019]:[IQ1_2023]])</f>
        <v>87279</v>
      </c>
      <c r="H65" s="131">
        <v>108095</v>
      </c>
      <c r="I65" s="159">
        <v>124853</v>
      </c>
      <c r="J65" s="90">
        <v>108095</v>
      </c>
      <c r="K65" s="90">
        <v>124853</v>
      </c>
      <c r="L65" s="90">
        <v>98650</v>
      </c>
      <c r="M65" s="153">
        <f>AVERAGE(Table1422[[#This Row],[IQ2_2019]:[IQ2_2023]])</f>
        <v>112909.2</v>
      </c>
      <c r="N65" s="131">
        <v>112619</v>
      </c>
      <c r="O65" s="159">
        <v>148646</v>
      </c>
      <c r="P65" s="90">
        <v>112619</v>
      </c>
      <c r="Q65">
        <v>148646</v>
      </c>
      <c r="R65" s="90">
        <v>141450</v>
      </c>
      <c r="S65" s="153">
        <f>AVERAGE(Table1422[[#This Row],[IQ3_2019]:[IQ3_2023]])</f>
        <v>132796</v>
      </c>
      <c r="T65" s="161">
        <v>9</v>
      </c>
      <c r="U65" s="161">
        <v>0</v>
      </c>
      <c r="V65" s="90">
        <v>7.1</v>
      </c>
      <c r="W65" s="90">
        <v>0</v>
      </c>
      <c r="X65" s="90">
        <v>0</v>
      </c>
      <c r="Y65" s="154">
        <f>AVERAGE(Table1422[[#This Row],[SNAP_2019
(Percentage Points)]:[SNAP_2023
(Percentage Points)]])</f>
        <v>3.22</v>
      </c>
      <c r="Z65" s="160">
        <v>7.1</v>
      </c>
      <c r="AA65" s="160">
        <v>0</v>
      </c>
      <c r="AB65" s="129">
        <v>0</v>
      </c>
      <c r="AC65" s="129" t="s">
        <v>88</v>
      </c>
      <c r="AD65" s="129" t="s">
        <v>88</v>
      </c>
      <c r="AE65" s="155">
        <f>AVERAGE(Table1422[[#This Row],[Poverty_2019
(Percentage Points)]:[Poverty_2023
(Percentage Points)]])</f>
        <v>2.3666666666666667</v>
      </c>
      <c r="AF65" s="162">
        <v>52.9</v>
      </c>
      <c r="AG65" s="162">
        <v>57.7</v>
      </c>
      <c r="AH65" s="129">
        <v>62.9</v>
      </c>
      <c r="AI65" s="129">
        <v>57.7</v>
      </c>
      <c r="AJ65" s="190">
        <v>85.2</v>
      </c>
      <c r="AK65" s="156">
        <f>AVERAGE(Table1422[[#This Row],[Full Time Employment_2019
(Percentage Points)]:[Full Time Employment_2023
(Percentage Points)]])</f>
        <v>63.279999999999994</v>
      </c>
      <c r="AL65" s="175"/>
      <c r="AM65" s="56" t="s">
        <v>134</v>
      </c>
      <c r="AO65" t="s">
        <v>135</v>
      </c>
    </row>
    <row r="66" spans="1:41" x14ac:dyDescent="0.25">
      <c r="A66" s="193" t="s">
        <v>207</v>
      </c>
      <c r="B66" s="149">
        <v>20750</v>
      </c>
      <c r="C66" s="149">
        <v>24278</v>
      </c>
      <c r="D66" s="90">
        <v>20750</v>
      </c>
      <c r="E66" s="90">
        <v>24278</v>
      </c>
      <c r="F66" s="90">
        <v>23735</v>
      </c>
      <c r="G66" s="153">
        <f>AVERAGE(Table1422[[#This Row],[IQ1_2019]:[IQ1_2023]])</f>
        <v>22758.2</v>
      </c>
      <c r="H66" s="131">
        <v>48167</v>
      </c>
      <c r="I66" s="131">
        <v>54750</v>
      </c>
      <c r="J66" s="90">
        <v>48167</v>
      </c>
      <c r="K66" s="90">
        <v>54750</v>
      </c>
      <c r="L66" s="90">
        <v>39917</v>
      </c>
      <c r="M66" s="153">
        <f>AVERAGE(Table1422[[#This Row],[IQ2_2019]:[IQ2_2023]])</f>
        <v>49150.2</v>
      </c>
      <c r="N66" s="131">
        <v>71100</v>
      </c>
      <c r="O66" s="131">
        <v>75250</v>
      </c>
      <c r="P66" s="90">
        <v>71100</v>
      </c>
      <c r="Q66">
        <v>75250</v>
      </c>
      <c r="R66" s="90">
        <v>69500</v>
      </c>
      <c r="S66" s="153">
        <f>AVERAGE(Table1422[[#This Row],[IQ3_2019]:[IQ3_2023]])</f>
        <v>72440</v>
      </c>
      <c r="T66" s="130">
        <v>19.399999999999999</v>
      </c>
      <c r="U66" s="130">
        <v>17</v>
      </c>
      <c r="V66" s="90">
        <v>21.6</v>
      </c>
      <c r="W66" s="90">
        <v>17</v>
      </c>
      <c r="X66" s="90">
        <v>10.7</v>
      </c>
      <c r="Y66" s="154">
        <f>AVERAGE(Table1422[[#This Row],[SNAP_2019
(Percentage Points)]:[SNAP_2023
(Percentage Points)]])</f>
        <v>17.14</v>
      </c>
      <c r="Z66" s="127">
        <v>13.4</v>
      </c>
      <c r="AA66" s="127">
        <v>2.7</v>
      </c>
      <c r="AB66" s="129">
        <v>19</v>
      </c>
      <c r="AC66" s="129">
        <v>0</v>
      </c>
      <c r="AD66" s="129">
        <v>0</v>
      </c>
      <c r="AE66" s="155">
        <f>AVERAGE(Table1422[[#This Row],[Poverty_2019
(Percentage Points)]:[Poverty_2023
(Percentage Points)]])</f>
        <v>7.0200000000000005</v>
      </c>
      <c r="AF66" s="128">
        <v>61.2</v>
      </c>
      <c r="AG66" s="128">
        <v>64.5</v>
      </c>
      <c r="AH66" s="129">
        <v>67.2</v>
      </c>
      <c r="AI66" s="129">
        <v>64.5</v>
      </c>
      <c r="AJ66" s="190">
        <v>59.1</v>
      </c>
      <c r="AK66" s="156">
        <f>AVERAGE(Table1422[[#This Row],[Full Time Employment_2019
(Percentage Points)]:[Full Time Employment_2023
(Percentage Points)]])</f>
        <v>63.3</v>
      </c>
      <c r="AL66" s="175"/>
      <c r="AM66" s="9" t="s">
        <v>134</v>
      </c>
      <c r="AO66" t="s">
        <v>135</v>
      </c>
    </row>
    <row r="67" spans="1:41" x14ac:dyDescent="0.25">
      <c r="A67" s="193" t="s">
        <v>208</v>
      </c>
      <c r="B67" s="149">
        <v>52633</v>
      </c>
      <c r="C67" s="149">
        <v>57946</v>
      </c>
      <c r="D67" s="90">
        <v>52633</v>
      </c>
      <c r="E67" s="90">
        <v>57946</v>
      </c>
      <c r="F67" s="90">
        <v>62048</v>
      </c>
      <c r="G67" s="153">
        <f>AVERAGE(Table1422[[#This Row],[IQ1_2019]:[IQ1_2023]])</f>
        <v>56641.2</v>
      </c>
      <c r="H67" s="131">
        <v>64203</v>
      </c>
      <c r="I67" s="131">
        <v>69667</v>
      </c>
      <c r="J67" s="90">
        <v>64203</v>
      </c>
      <c r="K67" s="90">
        <v>69667</v>
      </c>
      <c r="L67" s="90">
        <v>75472</v>
      </c>
      <c r="M67" s="153">
        <f>AVERAGE(Table1422[[#This Row],[IQ2_2019]:[IQ2_2023]])</f>
        <v>68642.399999999994</v>
      </c>
      <c r="N67" s="131">
        <v>100321</v>
      </c>
      <c r="O67" s="131">
        <v>96714</v>
      </c>
      <c r="P67" s="90">
        <v>100321</v>
      </c>
      <c r="Q67">
        <v>96714</v>
      </c>
      <c r="R67" s="90">
        <v>106939</v>
      </c>
      <c r="S67" s="153">
        <f>AVERAGE(Table1422[[#This Row],[IQ3_2019]:[IQ3_2023]])</f>
        <v>100201.8</v>
      </c>
      <c r="T67" s="130">
        <v>2.9</v>
      </c>
      <c r="U67" s="130">
        <v>4.4000000000000004</v>
      </c>
      <c r="V67" s="90">
        <v>5.7</v>
      </c>
      <c r="W67" s="90">
        <v>4.4000000000000004</v>
      </c>
      <c r="X67" s="90">
        <v>5.2</v>
      </c>
      <c r="Y67" s="154">
        <f>AVERAGE(Table1422[[#This Row],[SNAP_2019
(Percentage Points)]:[SNAP_2023
(Percentage Points)]])</f>
        <v>4.5199999999999996</v>
      </c>
      <c r="Z67" s="127">
        <v>3.9</v>
      </c>
      <c r="AA67" s="127">
        <v>4</v>
      </c>
      <c r="AB67" s="129">
        <v>0</v>
      </c>
      <c r="AC67" s="129">
        <v>0</v>
      </c>
      <c r="AD67" s="129">
        <v>0</v>
      </c>
      <c r="AE67" s="155">
        <f>AVERAGE(Table1422[[#This Row],[Poverty_2019
(Percentage Points)]:[Poverty_2023
(Percentage Points)]])</f>
        <v>1.58</v>
      </c>
      <c r="AF67" s="128">
        <v>50.1</v>
      </c>
      <c r="AG67" s="128">
        <v>54.3</v>
      </c>
      <c r="AH67" s="129">
        <v>58.8</v>
      </c>
      <c r="AI67" s="129">
        <v>54.3</v>
      </c>
      <c r="AJ67" s="190">
        <v>62.6</v>
      </c>
      <c r="AK67" s="156">
        <f>AVERAGE(Table1422[[#This Row],[Full Time Employment_2019
(Percentage Points)]:[Full Time Employment_2023
(Percentage Points)]])</f>
        <v>56.02</v>
      </c>
      <c r="AL67" s="175"/>
      <c r="AM67" s="9" t="s">
        <v>134</v>
      </c>
      <c r="AO67" t="s">
        <v>135</v>
      </c>
    </row>
    <row r="68" spans="1:41" x14ac:dyDescent="0.25">
      <c r="A68" s="193" t="s">
        <v>209</v>
      </c>
      <c r="B68" s="149" t="s">
        <v>88</v>
      </c>
      <c r="C68" s="149" t="s">
        <v>88</v>
      </c>
      <c r="D68" s="90" t="s">
        <v>88</v>
      </c>
      <c r="E68" s="90" t="s">
        <v>88</v>
      </c>
      <c r="F68" s="90" t="s">
        <v>88</v>
      </c>
      <c r="G68" s="153" t="e">
        <f>AVERAGE(Table1422[[#This Row],[IQ1_2019]:[IQ1_2023]])</f>
        <v>#DIV/0!</v>
      </c>
      <c r="H68" s="131" t="s">
        <v>88</v>
      </c>
      <c r="I68" s="131" t="s">
        <v>88</v>
      </c>
      <c r="J68" s="90" t="s">
        <v>88</v>
      </c>
      <c r="K68" s="90" t="s">
        <v>88</v>
      </c>
      <c r="L68" s="90" t="s">
        <v>88</v>
      </c>
      <c r="M68" s="153" t="e">
        <f>AVERAGE(Table1422[[#This Row],[IQ2_2019]:[IQ2_2023]])</f>
        <v>#DIV/0!</v>
      </c>
      <c r="N68" s="131" t="s">
        <v>88</v>
      </c>
      <c r="O68" s="131" t="s">
        <v>88</v>
      </c>
      <c r="P68" s="90" t="s">
        <v>88</v>
      </c>
      <c r="Q68" t="s">
        <v>88</v>
      </c>
      <c r="R68" s="90" t="s">
        <v>88</v>
      </c>
      <c r="S68" s="153" t="e">
        <f>AVERAGE(Table1422[[#This Row],[IQ3_2019]:[IQ3_2023]])</f>
        <v>#DIV/0!</v>
      </c>
      <c r="T68" s="130">
        <v>0</v>
      </c>
      <c r="U68" s="130">
        <v>0</v>
      </c>
      <c r="V68" s="90">
        <v>0</v>
      </c>
      <c r="W68" s="90">
        <v>0</v>
      </c>
      <c r="X68" s="90">
        <v>0</v>
      </c>
      <c r="Y68" s="154">
        <f>AVERAGE(Table1422[[#This Row],[SNAP_2019
(Percentage Points)]:[SNAP_2023
(Percentage Points)]])</f>
        <v>0</v>
      </c>
      <c r="Z68" s="127">
        <v>0</v>
      </c>
      <c r="AA68" s="127">
        <v>0</v>
      </c>
      <c r="AB68" s="129" t="s">
        <v>88</v>
      </c>
      <c r="AC68" s="129" t="s">
        <v>88</v>
      </c>
      <c r="AD68" s="129" t="s">
        <v>88</v>
      </c>
      <c r="AE68" s="155">
        <f>AVERAGE(Table1422[[#This Row],[Poverty_2019
(Percentage Points)]:[Poverty_2023
(Percentage Points)]])</f>
        <v>0</v>
      </c>
      <c r="AF68" s="128" t="s">
        <v>88</v>
      </c>
      <c r="AG68" s="128">
        <v>0</v>
      </c>
      <c r="AH68" s="129" t="s">
        <v>88</v>
      </c>
      <c r="AI68" s="129">
        <v>0</v>
      </c>
      <c r="AJ68" s="190">
        <v>0</v>
      </c>
      <c r="AK68" s="156">
        <f>AVERAGE(Table1422[[#This Row],[Full Time Employment_2019
(Percentage Points)]:[Full Time Employment_2023
(Percentage Points)]])</f>
        <v>0</v>
      </c>
      <c r="AL68" s="175"/>
      <c r="AM68" s="9" t="s">
        <v>134</v>
      </c>
      <c r="AO68" t="s">
        <v>135</v>
      </c>
    </row>
    <row r="69" spans="1:41" x14ac:dyDescent="0.25">
      <c r="A69" s="165" t="s">
        <v>210</v>
      </c>
      <c r="B69" s="149">
        <v>33167</v>
      </c>
      <c r="C69" s="149">
        <v>34938</v>
      </c>
      <c r="D69" s="90">
        <v>33167</v>
      </c>
      <c r="E69" s="90">
        <v>34938</v>
      </c>
      <c r="F69" s="90">
        <v>34750</v>
      </c>
      <c r="G69" s="153">
        <f>AVERAGE(Table1422[[#This Row],[IQ1_2019]:[IQ1_2023]])</f>
        <v>34192</v>
      </c>
      <c r="H69" s="131">
        <v>51271</v>
      </c>
      <c r="I69" s="131">
        <v>56189</v>
      </c>
      <c r="J69" s="90">
        <v>51271</v>
      </c>
      <c r="K69" s="90">
        <v>56189</v>
      </c>
      <c r="L69" s="90">
        <v>58370</v>
      </c>
      <c r="M69" s="153">
        <f>AVERAGE(Table1422[[#This Row],[IQ2_2019]:[IQ2_2023]])</f>
        <v>54658</v>
      </c>
      <c r="N69" s="131">
        <v>77063</v>
      </c>
      <c r="O69" s="131">
        <v>84188</v>
      </c>
      <c r="P69" s="90">
        <v>77063</v>
      </c>
      <c r="Q69">
        <v>84188</v>
      </c>
      <c r="R69" s="90">
        <v>82500</v>
      </c>
      <c r="S69" s="153">
        <f>AVERAGE(Table1422[[#This Row],[IQ3_2019]:[IQ3_2023]])</f>
        <v>81000.399999999994</v>
      </c>
      <c r="T69" s="130">
        <v>13.9</v>
      </c>
      <c r="U69" s="130">
        <v>10.6</v>
      </c>
      <c r="V69" s="90">
        <v>9.6</v>
      </c>
      <c r="W69" s="90">
        <v>10.6</v>
      </c>
      <c r="X69" s="90">
        <v>11.8</v>
      </c>
      <c r="Y69" s="154">
        <f>AVERAGE(Table1422[[#This Row],[SNAP_2019
(Percentage Points)]:[SNAP_2023
(Percentage Points)]])</f>
        <v>11.3</v>
      </c>
      <c r="Z69" s="127">
        <v>12.4</v>
      </c>
      <c r="AA69" s="127">
        <v>10.8</v>
      </c>
      <c r="AB69" s="129">
        <v>48.9</v>
      </c>
      <c r="AC69" s="129">
        <v>50</v>
      </c>
      <c r="AD69" s="129">
        <v>29.8</v>
      </c>
      <c r="AE69" s="155">
        <f>AVERAGE(Table1422[[#This Row],[Poverty_2019
(Percentage Points)]:[Poverty_2023
(Percentage Points)]])</f>
        <v>30.380000000000003</v>
      </c>
      <c r="AF69" s="128">
        <v>48.9</v>
      </c>
      <c r="AG69" s="128">
        <v>57.7</v>
      </c>
      <c r="AH69" s="129">
        <v>54.2</v>
      </c>
      <c r="AI69" s="129">
        <v>57.7</v>
      </c>
      <c r="AJ69" s="190">
        <v>59.3</v>
      </c>
      <c r="AK69" s="156">
        <f>AVERAGE(Table1422[[#This Row],[Full Time Employment_2019
(Percentage Points)]:[Full Time Employment_2023
(Percentage Points)]])</f>
        <v>55.56</v>
      </c>
      <c r="AL69" s="175" t="s">
        <v>211</v>
      </c>
      <c r="AM69" s="9" t="s">
        <v>212</v>
      </c>
      <c r="AO69" t="s">
        <v>142</v>
      </c>
    </row>
    <row r="70" spans="1:41" x14ac:dyDescent="0.25">
      <c r="A70" s="193" t="s">
        <v>213</v>
      </c>
      <c r="B70" s="149">
        <v>13750</v>
      </c>
      <c r="C70" s="149">
        <v>8875</v>
      </c>
      <c r="D70" s="90">
        <v>13750</v>
      </c>
      <c r="E70" s="90">
        <v>8875</v>
      </c>
      <c r="F70" s="90">
        <v>11500</v>
      </c>
      <c r="G70" s="153">
        <f>AVERAGE(Table1422[[#This Row],[IQ1_2019]:[IQ1_2023]])</f>
        <v>11350</v>
      </c>
      <c r="H70" s="131">
        <v>23750</v>
      </c>
      <c r="I70" s="131">
        <v>25500</v>
      </c>
      <c r="J70" s="90">
        <v>23750</v>
      </c>
      <c r="K70" s="90">
        <v>25500</v>
      </c>
      <c r="L70" s="90">
        <v>26500</v>
      </c>
      <c r="M70" s="153">
        <f>AVERAGE(Table1422[[#This Row],[IQ2_2019]:[IQ2_2023]])</f>
        <v>25000</v>
      </c>
      <c r="N70" s="131">
        <v>33750</v>
      </c>
      <c r="O70" s="131">
        <v>34000</v>
      </c>
      <c r="P70" s="90">
        <v>33750</v>
      </c>
      <c r="Q70">
        <v>34000</v>
      </c>
      <c r="R70" s="90">
        <v>41000</v>
      </c>
      <c r="S70" s="153">
        <f>AVERAGE(Table1422[[#This Row],[IQ3_2019]:[IQ3_2023]])</f>
        <v>35300</v>
      </c>
      <c r="T70" s="130">
        <v>71.400000000000006</v>
      </c>
      <c r="U70" s="130">
        <v>63.6</v>
      </c>
      <c r="V70" s="90">
        <v>65</v>
      </c>
      <c r="W70" s="90">
        <v>63.6</v>
      </c>
      <c r="X70" s="90">
        <v>55.6</v>
      </c>
      <c r="Y70" s="154">
        <f>AVERAGE(Table1422[[#This Row],[SNAP_2019
(Percentage Points)]:[SNAP_2023
(Percentage Points)]])</f>
        <v>63.840000000000011</v>
      </c>
      <c r="Z70" s="127">
        <v>57.1</v>
      </c>
      <c r="AA70" s="127">
        <v>36.4</v>
      </c>
      <c r="AB70" s="129">
        <v>61.5</v>
      </c>
      <c r="AC70" s="129">
        <v>57.1</v>
      </c>
      <c r="AD70" s="129">
        <v>60</v>
      </c>
      <c r="AE70" s="155">
        <f>AVERAGE(Table1422[[#This Row],[Poverty_2019
(Percentage Points)]:[Poverty_2023
(Percentage Points)]])</f>
        <v>54.42</v>
      </c>
      <c r="AF70" s="128">
        <v>11.8</v>
      </c>
      <c r="AG70" s="128">
        <v>0</v>
      </c>
      <c r="AH70" s="129">
        <v>0</v>
      </c>
      <c r="AI70" s="129">
        <v>0</v>
      </c>
      <c r="AJ70" s="190">
        <v>0</v>
      </c>
      <c r="AK70" s="156">
        <f>AVERAGE(Table1422[[#This Row],[Full Time Employment_2019
(Percentage Points)]:[Full Time Employment_2023
(Percentage Points)]])</f>
        <v>2.3600000000000003</v>
      </c>
      <c r="AL70" s="175"/>
      <c r="AM70" s="9" t="s">
        <v>134</v>
      </c>
      <c r="AO70" t="s">
        <v>135</v>
      </c>
    </row>
    <row r="71" spans="1:41" x14ac:dyDescent="0.25">
      <c r="A71" s="193" t="s">
        <v>214</v>
      </c>
      <c r="B71" s="149" t="s">
        <v>159</v>
      </c>
      <c r="C71" s="150" t="s">
        <v>159</v>
      </c>
      <c r="D71" s="90" t="s">
        <v>159</v>
      </c>
      <c r="E71" s="90" t="s">
        <v>159</v>
      </c>
      <c r="F71" s="90" t="s">
        <v>159</v>
      </c>
      <c r="G71" s="153" t="e">
        <f>AVERAGE(Table1422[[#This Row],[IQ1_2019]:[IQ1_2023]])</f>
        <v>#DIV/0!</v>
      </c>
      <c r="H71" s="131">
        <v>56000</v>
      </c>
      <c r="I71" s="131">
        <v>61500</v>
      </c>
      <c r="J71" s="90">
        <v>56000</v>
      </c>
      <c r="K71" s="90">
        <v>61500</v>
      </c>
      <c r="L71" s="90">
        <v>64214</v>
      </c>
      <c r="M71" s="153">
        <f>AVERAGE(Table1422[[#This Row],[IQ2_2019]:[IQ2_2023]])</f>
        <v>59842.8</v>
      </c>
      <c r="N71" s="131">
        <v>115333</v>
      </c>
      <c r="O71" s="131">
        <v>125500</v>
      </c>
      <c r="P71" s="90">
        <v>115333</v>
      </c>
      <c r="Q71">
        <v>125500</v>
      </c>
      <c r="R71" s="90">
        <v>130571</v>
      </c>
      <c r="S71" s="153">
        <f>AVERAGE(Table1422[[#This Row],[IQ3_2019]:[IQ3_2023]])</f>
        <v>122447.4</v>
      </c>
      <c r="T71" s="130">
        <v>0</v>
      </c>
      <c r="U71" s="130">
        <v>0</v>
      </c>
      <c r="V71" s="90">
        <v>0</v>
      </c>
      <c r="W71" s="90">
        <v>0</v>
      </c>
      <c r="X71" s="90">
        <v>0</v>
      </c>
      <c r="Y71" s="154">
        <f>AVERAGE(Table1422[[#This Row],[SNAP_2019
(Percentage Points)]:[SNAP_2023
(Percentage Points)]])</f>
        <v>0</v>
      </c>
      <c r="Z71" s="127">
        <v>24</v>
      </c>
      <c r="AA71" s="127">
        <v>25</v>
      </c>
      <c r="AB71" s="129" t="s">
        <v>88</v>
      </c>
      <c r="AC71" s="129" t="s">
        <v>88</v>
      </c>
      <c r="AD71" s="129" t="s">
        <v>88</v>
      </c>
      <c r="AE71" s="155">
        <f>AVERAGE(Table1422[[#This Row],[Poverty_2019
(Percentage Points)]:[Poverty_2023
(Percentage Points)]])</f>
        <v>24.5</v>
      </c>
      <c r="AF71" s="128">
        <v>29.5</v>
      </c>
      <c r="AG71" s="128">
        <v>39</v>
      </c>
      <c r="AH71" s="129">
        <v>22.5</v>
      </c>
      <c r="AI71" s="129">
        <v>39</v>
      </c>
      <c r="AJ71" s="190">
        <v>0</v>
      </c>
      <c r="AK71" s="156">
        <f>AVERAGE(Table1422[[#This Row],[Full Time Employment_2019
(Percentage Points)]:[Full Time Employment_2023
(Percentage Points)]])</f>
        <v>26</v>
      </c>
      <c r="AL71" s="175"/>
      <c r="AM71" s="9" t="s">
        <v>134</v>
      </c>
      <c r="AO71" t="s">
        <v>135</v>
      </c>
    </row>
    <row r="72" spans="1:41" ht="30" x14ac:dyDescent="0.25">
      <c r="A72" s="180" t="s">
        <v>215</v>
      </c>
      <c r="B72" s="149">
        <v>20000</v>
      </c>
      <c r="C72" s="149">
        <v>31250</v>
      </c>
      <c r="D72" s="90">
        <v>20000</v>
      </c>
      <c r="E72" s="90">
        <v>31250</v>
      </c>
      <c r="F72" s="90">
        <v>30125</v>
      </c>
      <c r="G72" s="153">
        <f>AVERAGE(Table1422[[#This Row],[IQ1_2019]:[IQ1_2023]])</f>
        <v>26525</v>
      </c>
      <c r="H72" s="131">
        <v>40000</v>
      </c>
      <c r="I72" s="131">
        <v>47500</v>
      </c>
      <c r="J72" s="90">
        <v>40000</v>
      </c>
      <c r="K72" s="90">
        <v>47500</v>
      </c>
      <c r="L72" s="90">
        <v>50583</v>
      </c>
      <c r="M72" s="153">
        <f>AVERAGE(Table1422[[#This Row],[IQ2_2019]:[IQ2_2023]])</f>
        <v>45116.6</v>
      </c>
      <c r="N72" s="131">
        <v>46875</v>
      </c>
      <c r="O72" s="131">
        <v>63750</v>
      </c>
      <c r="P72" s="90">
        <v>46875</v>
      </c>
      <c r="Q72">
        <v>63750</v>
      </c>
      <c r="R72" s="90">
        <v>68000</v>
      </c>
      <c r="S72" s="153">
        <f>AVERAGE(Table1422[[#This Row],[IQ3_2019]:[IQ3_2023]])</f>
        <v>57850</v>
      </c>
      <c r="T72" s="130">
        <v>38.200000000000003</v>
      </c>
      <c r="U72" s="130">
        <v>31.1</v>
      </c>
      <c r="V72" s="90">
        <v>34.299999999999997</v>
      </c>
      <c r="W72" s="90">
        <v>31.1</v>
      </c>
      <c r="X72" s="90">
        <v>25.5</v>
      </c>
      <c r="Y72" s="154">
        <f>AVERAGE(Table1422[[#This Row],[SNAP_2019
(Percentage Points)]:[SNAP_2023
(Percentage Points)]])</f>
        <v>32.040000000000006</v>
      </c>
      <c r="Z72" s="127">
        <v>20.6</v>
      </c>
      <c r="AA72" s="127">
        <v>11.1</v>
      </c>
      <c r="AB72" s="129">
        <v>58.3</v>
      </c>
      <c r="AC72" s="129">
        <v>28.6</v>
      </c>
      <c r="AD72" s="129">
        <v>38.5</v>
      </c>
      <c r="AE72" s="155">
        <f>AVERAGE(Table1422[[#This Row],[Poverty_2019
(Percentage Points)]:[Poverty_2023
(Percentage Points)]])</f>
        <v>31.419999999999998</v>
      </c>
      <c r="AF72" s="128">
        <v>23.3</v>
      </c>
      <c r="AG72" s="128">
        <v>27</v>
      </c>
      <c r="AH72" s="129">
        <v>27.5</v>
      </c>
      <c r="AI72" s="129">
        <v>27</v>
      </c>
      <c r="AJ72" s="190">
        <v>24.1</v>
      </c>
      <c r="AK72" s="156">
        <f>AVERAGE(Table1422[[#This Row],[Full Time Employment_2019
(Percentage Points)]:[Full Time Employment_2023
(Percentage Points)]])</f>
        <v>25.78</v>
      </c>
      <c r="AL72" s="175">
        <v>37.5</v>
      </c>
      <c r="AM72" s="187" t="s">
        <v>685</v>
      </c>
      <c r="AO72" t="s">
        <v>142</v>
      </c>
    </row>
    <row r="73" spans="1:41" x14ac:dyDescent="0.25">
      <c r="A73" s="193" t="s">
        <v>216</v>
      </c>
      <c r="B73" s="149">
        <v>21841</v>
      </c>
      <c r="C73" s="149">
        <v>24388</v>
      </c>
      <c r="D73" s="90">
        <v>21841</v>
      </c>
      <c r="E73" s="90">
        <v>24388</v>
      </c>
      <c r="F73" s="90">
        <v>26767</v>
      </c>
      <c r="G73" s="153">
        <f>AVERAGE(Table1422[[#This Row],[IQ1_2019]:[IQ1_2023]])</f>
        <v>23845</v>
      </c>
      <c r="H73" s="131">
        <v>60563</v>
      </c>
      <c r="I73" s="131">
        <v>70735</v>
      </c>
      <c r="J73" s="90">
        <v>60563</v>
      </c>
      <c r="K73" s="90">
        <v>70735</v>
      </c>
      <c r="L73" s="90">
        <v>73273</v>
      </c>
      <c r="M73" s="153">
        <f>AVERAGE(Table1422[[#This Row],[IQ2_2019]:[IQ2_2023]])</f>
        <v>67173.8</v>
      </c>
      <c r="N73" s="131">
        <v>81500</v>
      </c>
      <c r="O73" s="131">
        <v>89432</v>
      </c>
      <c r="P73" s="90">
        <v>81500</v>
      </c>
      <c r="Q73">
        <v>89432</v>
      </c>
      <c r="R73" s="90">
        <v>93444</v>
      </c>
      <c r="S73" s="153">
        <f>AVERAGE(Table1422[[#This Row],[IQ3_2019]:[IQ3_2023]])</f>
        <v>87061.6</v>
      </c>
      <c r="T73" s="130">
        <v>7.5</v>
      </c>
      <c r="U73" s="130">
        <v>7.1</v>
      </c>
      <c r="V73" s="90">
        <v>8.5</v>
      </c>
      <c r="W73" s="90">
        <v>7.1</v>
      </c>
      <c r="X73" s="90">
        <v>8.6999999999999993</v>
      </c>
      <c r="Y73" s="154">
        <f>AVERAGE(Table1422[[#This Row],[SNAP_2019
(Percentage Points)]:[SNAP_2023
(Percentage Points)]])</f>
        <v>7.7800000000000011</v>
      </c>
      <c r="Z73" s="127">
        <v>13.4</v>
      </c>
      <c r="AA73" s="127">
        <v>8.3000000000000007</v>
      </c>
      <c r="AB73" s="129">
        <v>31.4</v>
      </c>
      <c r="AC73" s="129">
        <v>36.700000000000003</v>
      </c>
      <c r="AD73" s="129">
        <v>47.5</v>
      </c>
      <c r="AE73" s="155">
        <f>AVERAGE(Table1422[[#This Row],[Poverty_2019
(Percentage Points)]:[Poverty_2023
(Percentage Points)]])</f>
        <v>27.46</v>
      </c>
      <c r="AF73" s="128">
        <v>62.5</v>
      </c>
      <c r="AG73" s="128">
        <v>61</v>
      </c>
      <c r="AH73" s="129">
        <v>65.2</v>
      </c>
      <c r="AI73" s="129">
        <v>61</v>
      </c>
      <c r="AJ73" s="190">
        <v>62.5</v>
      </c>
      <c r="AK73" s="156">
        <f>AVERAGE(Table1422[[#This Row],[Full Time Employment_2019
(Percentage Points)]:[Full Time Employment_2023
(Percentage Points)]])</f>
        <v>62.44</v>
      </c>
      <c r="AL73" s="175"/>
      <c r="AM73" s="9" t="s">
        <v>134</v>
      </c>
      <c r="AO73" t="s">
        <v>135</v>
      </c>
    </row>
    <row r="74" spans="1:41" x14ac:dyDescent="0.25">
      <c r="A74" s="193" t="s">
        <v>217</v>
      </c>
      <c r="B74" s="149">
        <v>36971</v>
      </c>
      <c r="C74" s="149">
        <v>41632</v>
      </c>
      <c r="D74" s="90">
        <v>36971</v>
      </c>
      <c r="E74" s="90">
        <v>41632</v>
      </c>
      <c r="F74" s="90">
        <v>37917</v>
      </c>
      <c r="G74" s="153">
        <f>AVERAGE(Table1422[[#This Row],[IQ1_2019]:[IQ1_2023]])</f>
        <v>39024.6</v>
      </c>
      <c r="H74" s="131">
        <v>85759</v>
      </c>
      <c r="I74" s="131">
        <v>88200</v>
      </c>
      <c r="J74" s="90">
        <v>85759</v>
      </c>
      <c r="K74" s="90">
        <v>88200</v>
      </c>
      <c r="L74" s="90">
        <v>75833</v>
      </c>
      <c r="M74" s="153">
        <f>AVERAGE(Table1422[[#This Row],[IQ2_2019]:[IQ2_2023]])</f>
        <v>84750.2</v>
      </c>
      <c r="N74" s="131">
        <v>107393</v>
      </c>
      <c r="O74" s="131">
        <v>114443</v>
      </c>
      <c r="P74" s="90">
        <v>107393</v>
      </c>
      <c r="Q74">
        <v>114443</v>
      </c>
      <c r="R74" s="90">
        <v>114688</v>
      </c>
      <c r="S74" s="153">
        <f>AVERAGE(Table1422[[#This Row],[IQ3_2019]:[IQ3_2023]])</f>
        <v>111672</v>
      </c>
      <c r="T74" s="130">
        <v>6.9</v>
      </c>
      <c r="U74" s="130">
        <v>2.8</v>
      </c>
      <c r="V74" s="90">
        <v>0.3</v>
      </c>
      <c r="W74" s="90">
        <v>2.8</v>
      </c>
      <c r="X74" s="90">
        <v>4</v>
      </c>
      <c r="Y74" s="154">
        <f>AVERAGE(Table1422[[#This Row],[SNAP_2019
(Percentage Points)]:[SNAP_2023
(Percentage Points)]])</f>
        <v>3.3600000000000003</v>
      </c>
      <c r="Z74" s="127">
        <v>2.9</v>
      </c>
      <c r="AA74" s="127">
        <v>7.1</v>
      </c>
      <c r="AB74" s="129">
        <v>0</v>
      </c>
      <c r="AC74" s="129">
        <v>77.8</v>
      </c>
      <c r="AD74" s="129">
        <v>90</v>
      </c>
      <c r="AE74" s="155">
        <f>AVERAGE(Table1422[[#This Row],[Poverty_2019
(Percentage Points)]:[Poverty_2023
(Percentage Points)]])</f>
        <v>35.56</v>
      </c>
      <c r="AF74" s="128">
        <v>54.7</v>
      </c>
      <c r="AG74" s="128">
        <v>68.5</v>
      </c>
      <c r="AH74" s="129">
        <v>67.2</v>
      </c>
      <c r="AI74" s="129">
        <v>68.5</v>
      </c>
      <c r="AJ74" s="190">
        <v>70.5</v>
      </c>
      <c r="AK74" s="156">
        <f>AVERAGE(Table1422[[#This Row],[Full Time Employment_2019
(Percentage Points)]:[Full Time Employment_2023
(Percentage Points)]])</f>
        <v>65.88</v>
      </c>
      <c r="AL74" s="175"/>
      <c r="AM74" s="9" t="s">
        <v>134</v>
      </c>
      <c r="AO74" t="s">
        <v>135</v>
      </c>
    </row>
    <row r="75" spans="1:41" x14ac:dyDescent="0.25">
      <c r="A75" s="193" t="s">
        <v>218</v>
      </c>
      <c r="B75" s="149">
        <v>48500</v>
      </c>
      <c r="C75" s="149">
        <v>72500</v>
      </c>
      <c r="D75" s="90">
        <v>48500</v>
      </c>
      <c r="E75" s="90">
        <v>72500</v>
      </c>
      <c r="F75" s="90">
        <v>39500</v>
      </c>
      <c r="G75" s="153">
        <f>AVERAGE(Table1422[[#This Row],[IQ1_2019]:[IQ1_2023]])</f>
        <v>56300</v>
      </c>
      <c r="H75" s="131">
        <v>56917</v>
      </c>
      <c r="I75" s="131">
        <v>85227</v>
      </c>
      <c r="J75" s="90">
        <v>56917</v>
      </c>
      <c r="K75" s="90">
        <v>85227</v>
      </c>
      <c r="L75" s="90">
        <v>66250</v>
      </c>
      <c r="M75" s="153">
        <f>AVERAGE(Table1422[[#This Row],[IQ2_2019]:[IQ2_2023]])</f>
        <v>70107.600000000006</v>
      </c>
      <c r="N75" s="131">
        <v>78588</v>
      </c>
      <c r="O75" s="131">
        <v>87273</v>
      </c>
      <c r="P75" s="90">
        <v>78588</v>
      </c>
      <c r="Q75">
        <v>87273</v>
      </c>
      <c r="R75" s="90">
        <v>88333</v>
      </c>
      <c r="S75" s="153">
        <f>AVERAGE(Table1422[[#This Row],[IQ3_2019]:[IQ3_2023]])</f>
        <v>84011</v>
      </c>
      <c r="T75" s="130">
        <v>0</v>
      </c>
      <c r="U75" s="130">
        <v>0</v>
      </c>
      <c r="V75" s="90">
        <v>0</v>
      </c>
      <c r="W75" s="90">
        <v>0</v>
      </c>
      <c r="X75" s="90">
        <v>0</v>
      </c>
      <c r="Y75" s="154">
        <f>AVERAGE(Table1422[[#This Row],[SNAP_2019
(Percentage Points)]:[SNAP_2023
(Percentage Points)]])</f>
        <v>0</v>
      </c>
      <c r="Z75" s="127">
        <v>0</v>
      </c>
      <c r="AA75" s="127">
        <v>0</v>
      </c>
      <c r="AB75" s="129" t="s">
        <v>88</v>
      </c>
      <c r="AC75" s="129" t="s">
        <v>88</v>
      </c>
      <c r="AD75" s="129" t="s">
        <v>88</v>
      </c>
      <c r="AE75" s="155">
        <f>AVERAGE(Table1422[[#This Row],[Poverty_2019
(Percentage Points)]:[Poverty_2023
(Percentage Points)]])</f>
        <v>0</v>
      </c>
      <c r="AF75" s="128">
        <v>83.2</v>
      </c>
      <c r="AG75" s="128">
        <v>81.2</v>
      </c>
      <c r="AH75" s="129">
        <v>92.6</v>
      </c>
      <c r="AI75" s="129">
        <v>81.2</v>
      </c>
      <c r="AJ75" s="190">
        <v>88.3</v>
      </c>
      <c r="AK75" s="156">
        <f>AVERAGE(Table1422[[#This Row],[Full Time Employment_2019
(Percentage Points)]:[Full Time Employment_2023
(Percentage Points)]])</f>
        <v>85.3</v>
      </c>
      <c r="AL75" s="175"/>
      <c r="AM75" s="9" t="s">
        <v>134</v>
      </c>
      <c r="AO75" t="s">
        <v>135</v>
      </c>
    </row>
    <row r="76" spans="1:41" x14ac:dyDescent="0.25">
      <c r="A76" s="193" t="s">
        <v>219</v>
      </c>
      <c r="B76" s="149">
        <v>34154</v>
      </c>
      <c r="C76" s="149">
        <v>32938</v>
      </c>
      <c r="D76" s="90">
        <v>34154</v>
      </c>
      <c r="E76" s="90">
        <v>32938</v>
      </c>
      <c r="F76" s="90">
        <v>32635</v>
      </c>
      <c r="G76" s="153">
        <f>AVERAGE(Table1422[[#This Row],[IQ1_2019]:[IQ1_2023]])</f>
        <v>33363.800000000003</v>
      </c>
      <c r="H76" s="131">
        <v>76571</v>
      </c>
      <c r="I76" s="131">
        <v>73912</v>
      </c>
      <c r="J76" s="90">
        <v>76571</v>
      </c>
      <c r="K76" s="90">
        <v>73912</v>
      </c>
      <c r="L76" s="90">
        <v>64571</v>
      </c>
      <c r="M76" s="153">
        <f>AVERAGE(Table1422[[#This Row],[IQ2_2019]:[IQ2_2023]])</f>
        <v>73107.399999999994</v>
      </c>
      <c r="N76" s="131">
        <v>103625</v>
      </c>
      <c r="O76" s="131">
        <v>107818</v>
      </c>
      <c r="P76" s="90">
        <v>103625</v>
      </c>
      <c r="Q76">
        <v>107818</v>
      </c>
      <c r="R76" s="90">
        <v>99400</v>
      </c>
      <c r="S76" s="153">
        <f>AVERAGE(Table1422[[#This Row],[IQ3_2019]:[IQ3_2023]])</f>
        <v>104457.2</v>
      </c>
      <c r="T76" s="130">
        <v>4.8</v>
      </c>
      <c r="U76" s="130">
        <v>2.1</v>
      </c>
      <c r="V76" s="90">
        <v>2.1</v>
      </c>
      <c r="W76" s="90">
        <v>2.1</v>
      </c>
      <c r="X76" s="90">
        <v>4.4000000000000004</v>
      </c>
      <c r="Y76" s="154">
        <f>AVERAGE(Table1422[[#This Row],[SNAP_2019
(Percentage Points)]:[SNAP_2023
(Percentage Points)]])</f>
        <v>3.1</v>
      </c>
      <c r="Z76" s="127">
        <v>4.2</v>
      </c>
      <c r="AA76" s="127">
        <v>7.4</v>
      </c>
      <c r="AB76" s="129">
        <v>0</v>
      </c>
      <c r="AC76" s="129">
        <v>0</v>
      </c>
      <c r="AD76" s="129">
        <v>0</v>
      </c>
      <c r="AE76" s="155">
        <f>AVERAGE(Table1422[[#This Row],[Poverty_2019
(Percentage Points)]:[Poverty_2023
(Percentage Points)]])</f>
        <v>2.3200000000000003</v>
      </c>
      <c r="AF76" s="128">
        <v>53.3</v>
      </c>
      <c r="AG76" s="128">
        <v>50.2</v>
      </c>
      <c r="AH76" s="129">
        <v>52</v>
      </c>
      <c r="AI76" s="129">
        <v>50.2</v>
      </c>
      <c r="AJ76" s="190">
        <v>43.4</v>
      </c>
      <c r="AK76" s="156">
        <f>AVERAGE(Table1422[[#This Row],[Full Time Employment_2019
(Percentage Points)]:[Full Time Employment_2023
(Percentage Points)]])</f>
        <v>49.82</v>
      </c>
      <c r="AL76" s="175"/>
      <c r="AM76" s="9" t="s">
        <v>134</v>
      </c>
      <c r="AO76" t="s">
        <v>135</v>
      </c>
    </row>
    <row r="77" spans="1:41" x14ac:dyDescent="0.25">
      <c r="A77" s="193" t="s">
        <v>220</v>
      </c>
      <c r="B77" s="149">
        <v>38583</v>
      </c>
      <c r="C77" s="149">
        <v>41625</v>
      </c>
      <c r="D77" s="90">
        <v>38583</v>
      </c>
      <c r="E77" s="90">
        <v>41625</v>
      </c>
      <c r="F77" s="90">
        <v>42808</v>
      </c>
      <c r="G77" s="153">
        <f>AVERAGE(Table1422[[#This Row],[IQ1_2019]:[IQ1_2023]])</f>
        <v>40644.800000000003</v>
      </c>
      <c r="H77" s="131">
        <v>66885</v>
      </c>
      <c r="I77" s="131">
        <v>75553</v>
      </c>
      <c r="J77" s="90">
        <v>66885</v>
      </c>
      <c r="K77" s="90">
        <v>75553</v>
      </c>
      <c r="L77" s="90">
        <v>79750</v>
      </c>
      <c r="M77" s="153">
        <f>AVERAGE(Table1422[[#This Row],[IQ2_2019]:[IQ2_2023]])</f>
        <v>72925.2</v>
      </c>
      <c r="N77" s="131">
        <v>98222</v>
      </c>
      <c r="O77" s="131">
        <v>110414</v>
      </c>
      <c r="P77" s="90">
        <v>98222</v>
      </c>
      <c r="Q77">
        <v>110414</v>
      </c>
      <c r="R77" s="90">
        <v>116198</v>
      </c>
      <c r="S77" s="153">
        <f>AVERAGE(Table1422[[#This Row],[IQ3_2019]:[IQ3_2023]])</f>
        <v>106694</v>
      </c>
      <c r="T77" s="130">
        <v>12.3</v>
      </c>
      <c r="U77" s="130">
        <v>13</v>
      </c>
      <c r="V77" s="90">
        <v>12</v>
      </c>
      <c r="W77" s="90">
        <v>13</v>
      </c>
      <c r="X77" s="90">
        <v>13.6</v>
      </c>
      <c r="Y77" s="154">
        <f>AVERAGE(Table1422[[#This Row],[SNAP_2019
(Percentage Points)]:[SNAP_2023
(Percentage Points)]])</f>
        <v>12.78</v>
      </c>
      <c r="Z77" s="127">
        <v>10.199999999999999</v>
      </c>
      <c r="AA77" s="127">
        <v>13.2</v>
      </c>
      <c r="AB77" s="129">
        <v>47.1</v>
      </c>
      <c r="AC77" s="129">
        <v>43</v>
      </c>
      <c r="AD77" s="129">
        <v>52.1</v>
      </c>
      <c r="AE77" s="155">
        <f>AVERAGE(Table1422[[#This Row],[Poverty_2019
(Percentage Points)]:[Poverty_2023
(Percentage Points)]])</f>
        <v>33.119999999999997</v>
      </c>
      <c r="AF77" s="128">
        <v>59</v>
      </c>
      <c r="AG77" s="128">
        <v>66.900000000000006</v>
      </c>
      <c r="AH77" s="129">
        <v>61.7</v>
      </c>
      <c r="AI77" s="129">
        <v>66.900000000000006</v>
      </c>
      <c r="AJ77" s="190">
        <v>70.599999999999994</v>
      </c>
      <c r="AK77" s="156">
        <f>AVERAGE(Table1422[[#This Row],[Full Time Employment_2019
(Percentage Points)]:[Full Time Employment_2023
(Percentage Points)]])</f>
        <v>65.02000000000001</v>
      </c>
      <c r="AL77" s="175"/>
      <c r="AM77" s="9" t="s">
        <v>134</v>
      </c>
      <c r="AO77" t="s">
        <v>135</v>
      </c>
    </row>
    <row r="78" spans="1:41" x14ac:dyDescent="0.25">
      <c r="A78" s="193" t="s">
        <v>221</v>
      </c>
      <c r="B78" s="149">
        <v>3313</v>
      </c>
      <c r="C78" s="149">
        <v>2917</v>
      </c>
      <c r="D78" s="90">
        <v>3313</v>
      </c>
      <c r="E78" s="90">
        <v>2917</v>
      </c>
      <c r="F78" s="90" t="s">
        <v>159</v>
      </c>
      <c r="G78" s="153">
        <f>AVERAGE(Table1422[[#This Row],[IQ1_2019]:[IQ1_2023]])</f>
        <v>3115</v>
      </c>
      <c r="H78" s="131">
        <v>14000</v>
      </c>
      <c r="I78" s="131">
        <v>4583</v>
      </c>
      <c r="J78" s="90">
        <v>14000</v>
      </c>
      <c r="K78" s="90">
        <v>4583</v>
      </c>
      <c r="L78" s="90">
        <v>3000</v>
      </c>
      <c r="M78" s="153">
        <f>AVERAGE(Table1422[[#This Row],[IQ2_2019]:[IQ2_2023]])</f>
        <v>8033.2</v>
      </c>
      <c r="N78" s="131">
        <v>27250</v>
      </c>
      <c r="O78" s="131">
        <v>38750</v>
      </c>
      <c r="P78" s="90">
        <v>27250</v>
      </c>
      <c r="Q78">
        <v>38750</v>
      </c>
      <c r="R78" s="90">
        <v>4500</v>
      </c>
      <c r="S78" s="153">
        <f>AVERAGE(Table1422[[#This Row],[IQ3_2019]:[IQ3_2023]])</f>
        <v>27300</v>
      </c>
      <c r="T78" s="130">
        <v>58.8</v>
      </c>
      <c r="U78" s="130">
        <v>60</v>
      </c>
      <c r="V78" s="90">
        <v>51.5</v>
      </c>
      <c r="W78" s="90">
        <v>60</v>
      </c>
      <c r="X78" s="90">
        <v>50</v>
      </c>
      <c r="Y78" s="154">
        <f>AVERAGE(Table1422[[#This Row],[SNAP_2019
(Percentage Points)]:[SNAP_2023
(Percentage Points)]])</f>
        <v>56.06</v>
      </c>
      <c r="Z78" s="127">
        <v>32.4</v>
      </c>
      <c r="AA78" s="127">
        <v>70</v>
      </c>
      <c r="AB78" s="129">
        <v>47.1</v>
      </c>
      <c r="AC78" s="129">
        <v>75</v>
      </c>
      <c r="AD78" s="129">
        <v>100</v>
      </c>
      <c r="AE78" s="155">
        <f>AVERAGE(Table1422[[#This Row],[Poverty_2019
(Percentage Points)]:[Poverty_2023
(Percentage Points)]])</f>
        <v>64.900000000000006</v>
      </c>
      <c r="AF78" s="128">
        <v>27.7</v>
      </c>
      <c r="AG78" s="128">
        <v>20</v>
      </c>
      <c r="AH78" s="129">
        <v>24.3</v>
      </c>
      <c r="AI78" s="129">
        <v>20</v>
      </c>
      <c r="AJ78" s="190">
        <v>20</v>
      </c>
      <c r="AK78" s="156">
        <f>AVERAGE(Table1422[[#This Row],[Full Time Employment_2019
(Percentage Points)]:[Full Time Employment_2023
(Percentage Points)]])</f>
        <v>22.4</v>
      </c>
      <c r="AL78" s="175"/>
      <c r="AM78" s="9" t="s">
        <v>134</v>
      </c>
      <c r="AO78" t="s">
        <v>135</v>
      </c>
    </row>
    <row r="79" spans="1:41" x14ac:dyDescent="0.25">
      <c r="A79" s="193" t="s">
        <v>222</v>
      </c>
      <c r="B79" s="149" t="s">
        <v>88</v>
      </c>
      <c r="C79" s="149" t="s">
        <v>88</v>
      </c>
      <c r="D79" s="90" t="s">
        <v>88</v>
      </c>
      <c r="E79" s="90" t="s">
        <v>88</v>
      </c>
      <c r="F79" s="90" t="s">
        <v>88</v>
      </c>
      <c r="G79" s="153" t="e">
        <f>AVERAGE(Table1422[[#This Row],[IQ1_2019]:[IQ1_2023]])</f>
        <v>#DIV/0!</v>
      </c>
      <c r="H79" s="131" t="s">
        <v>88</v>
      </c>
      <c r="I79" s="131" t="s">
        <v>88</v>
      </c>
      <c r="J79" s="90" t="s">
        <v>88</v>
      </c>
      <c r="K79" s="90" t="s">
        <v>88</v>
      </c>
      <c r="L79" s="90" t="s">
        <v>88</v>
      </c>
      <c r="M79" s="153" t="e">
        <f>AVERAGE(Table1422[[#This Row],[IQ2_2019]:[IQ2_2023]])</f>
        <v>#DIV/0!</v>
      </c>
      <c r="N79" s="131" t="s">
        <v>88</v>
      </c>
      <c r="O79" s="131" t="s">
        <v>88</v>
      </c>
      <c r="P79" s="90" t="s">
        <v>88</v>
      </c>
      <c r="Q79" t="s">
        <v>88</v>
      </c>
      <c r="R79" s="90" t="s">
        <v>88</v>
      </c>
      <c r="S79" s="153" t="e">
        <f>AVERAGE(Table1422[[#This Row],[IQ3_2019]:[IQ3_2023]])</f>
        <v>#DIV/0!</v>
      </c>
      <c r="T79" s="130" t="s">
        <v>88</v>
      </c>
      <c r="U79" s="130" t="s">
        <v>88</v>
      </c>
      <c r="V79" s="90" t="s">
        <v>88</v>
      </c>
      <c r="W79" s="90" t="s">
        <v>88</v>
      </c>
      <c r="X79" s="90" t="s">
        <v>88</v>
      </c>
      <c r="Y79" s="154" t="e">
        <f>AVERAGE(Table1422[[#This Row],[SNAP_2019
(Percentage Points)]:[SNAP_2023
(Percentage Points)]])</f>
        <v>#DIV/0!</v>
      </c>
      <c r="Z79" s="127" t="s">
        <v>88</v>
      </c>
      <c r="AA79" s="127" t="s">
        <v>88</v>
      </c>
      <c r="AB79" s="129" t="s">
        <v>88</v>
      </c>
      <c r="AC79" s="129" t="s">
        <v>88</v>
      </c>
      <c r="AD79" s="129" t="s">
        <v>88</v>
      </c>
      <c r="AE79" s="155" t="e">
        <f>AVERAGE(Table1422[[#This Row],[Poverty_2019
(Percentage Points)]:[Poverty_2023
(Percentage Points)]])</f>
        <v>#DIV/0!</v>
      </c>
      <c r="AF79" s="128" t="s">
        <v>88</v>
      </c>
      <c r="AG79" s="128" t="s">
        <v>88</v>
      </c>
      <c r="AH79" s="129" t="s">
        <v>88</v>
      </c>
      <c r="AI79" s="129" t="s">
        <v>88</v>
      </c>
      <c r="AJ79" s="190" t="s">
        <v>88</v>
      </c>
      <c r="AK79" s="156" t="e">
        <f>AVERAGE(Table1422[[#This Row],[Full Time Employment_2019
(Percentage Points)]:[Full Time Employment_2023
(Percentage Points)]])</f>
        <v>#DIV/0!</v>
      </c>
      <c r="AL79" s="175"/>
      <c r="AM79" s="9" t="s">
        <v>134</v>
      </c>
      <c r="AO79" t="s">
        <v>135</v>
      </c>
    </row>
    <row r="80" spans="1:41" x14ac:dyDescent="0.25">
      <c r="A80" s="193" t="s">
        <v>223</v>
      </c>
      <c r="B80" s="149" t="s">
        <v>88</v>
      </c>
      <c r="C80" s="149" t="s">
        <v>88</v>
      </c>
      <c r="D80" s="90" t="s">
        <v>88</v>
      </c>
      <c r="E80" s="90" t="s">
        <v>88</v>
      </c>
      <c r="F80" s="90" t="s">
        <v>88</v>
      </c>
      <c r="G80" s="153" t="e">
        <f>AVERAGE(Table1422[[#This Row],[IQ1_2019]:[IQ1_2023]])</f>
        <v>#DIV/0!</v>
      </c>
      <c r="H80" s="131" t="s">
        <v>88</v>
      </c>
      <c r="I80" s="131">
        <v>30500</v>
      </c>
      <c r="J80" s="90" t="s">
        <v>88</v>
      </c>
      <c r="K80" s="90" t="s">
        <v>88</v>
      </c>
      <c r="L80" s="90" t="s">
        <v>88</v>
      </c>
      <c r="M80" s="153">
        <f>AVERAGE(Table1422[[#This Row],[IQ2_2019]:[IQ2_2023]])</f>
        <v>30500</v>
      </c>
      <c r="N80" s="131" t="s">
        <v>88</v>
      </c>
      <c r="O80" s="131" t="s">
        <v>88</v>
      </c>
      <c r="P80" s="90" t="s">
        <v>88</v>
      </c>
      <c r="Q80" t="s">
        <v>88</v>
      </c>
      <c r="R80" s="90" t="s">
        <v>88</v>
      </c>
      <c r="S80" s="153" t="e">
        <f>AVERAGE(Table1422[[#This Row],[IQ3_2019]:[IQ3_2023]])</f>
        <v>#DIV/0!</v>
      </c>
      <c r="T80" s="130">
        <v>53.8</v>
      </c>
      <c r="U80" s="130" t="s">
        <v>88</v>
      </c>
      <c r="V80" s="90">
        <v>0</v>
      </c>
      <c r="W80" s="90" t="s">
        <v>88</v>
      </c>
      <c r="X80" s="90" t="s">
        <v>88</v>
      </c>
      <c r="Y80" s="154">
        <f>AVERAGE(Table1422[[#This Row],[SNAP_2019
(Percentage Points)]:[SNAP_2023
(Percentage Points)]])</f>
        <v>26.9</v>
      </c>
      <c r="Z80" s="127">
        <v>23.1</v>
      </c>
      <c r="AA80" s="127" t="s">
        <v>88</v>
      </c>
      <c r="AB80" s="129" t="s">
        <v>88</v>
      </c>
      <c r="AC80" s="129" t="s">
        <v>88</v>
      </c>
      <c r="AD80" s="129" t="s">
        <v>88</v>
      </c>
      <c r="AE80" s="155">
        <f>AVERAGE(Table1422[[#This Row],[Poverty_2019
(Percentage Points)]:[Poverty_2023
(Percentage Points)]])</f>
        <v>23.1</v>
      </c>
      <c r="AF80" s="128">
        <v>11.1</v>
      </c>
      <c r="AG80" s="128" t="s">
        <v>88</v>
      </c>
      <c r="AH80" s="129">
        <v>100</v>
      </c>
      <c r="AI80" s="129" t="s">
        <v>88</v>
      </c>
      <c r="AJ80" s="190" t="s">
        <v>88</v>
      </c>
      <c r="AK80" s="156">
        <f>AVERAGE(Table1422[[#This Row],[Full Time Employment_2019
(Percentage Points)]:[Full Time Employment_2023
(Percentage Points)]])</f>
        <v>55.55</v>
      </c>
      <c r="AL80" s="175"/>
      <c r="AM80" s="9" t="s">
        <v>134</v>
      </c>
      <c r="AO80" t="s">
        <v>135</v>
      </c>
    </row>
    <row r="81" spans="1:41" x14ac:dyDescent="0.25">
      <c r="A81" s="193" t="s">
        <v>224</v>
      </c>
      <c r="B81" s="149">
        <v>20500</v>
      </c>
      <c r="C81" s="149">
        <v>21250</v>
      </c>
      <c r="D81" s="90">
        <v>20500</v>
      </c>
      <c r="E81" s="90">
        <v>21250</v>
      </c>
      <c r="F81" s="90">
        <v>23324</v>
      </c>
      <c r="G81" s="153">
        <f>AVERAGE(Table1422[[#This Row],[IQ1_2019]:[IQ1_2023]])</f>
        <v>21364.799999999999</v>
      </c>
      <c r="H81" s="131">
        <v>21972</v>
      </c>
      <c r="I81" s="131">
        <v>33750</v>
      </c>
      <c r="J81" s="90">
        <v>21972</v>
      </c>
      <c r="K81" s="90">
        <v>33750</v>
      </c>
      <c r="L81" s="90">
        <v>24147</v>
      </c>
      <c r="M81" s="153">
        <f>AVERAGE(Table1422[[#This Row],[IQ2_2019]:[IQ2_2023]])</f>
        <v>27118.2</v>
      </c>
      <c r="N81" s="131">
        <v>43400</v>
      </c>
      <c r="O81" s="131">
        <v>70333</v>
      </c>
      <c r="P81" s="90">
        <v>43400</v>
      </c>
      <c r="Q81">
        <v>70333</v>
      </c>
      <c r="R81" s="90">
        <v>24971</v>
      </c>
      <c r="S81" s="153">
        <f>AVERAGE(Table1422[[#This Row],[IQ3_2019]:[IQ3_2023]])</f>
        <v>50487.4</v>
      </c>
      <c r="T81" s="130">
        <v>12.5</v>
      </c>
      <c r="U81" s="130">
        <v>0</v>
      </c>
      <c r="V81" s="90">
        <v>13.2</v>
      </c>
      <c r="W81" s="90">
        <v>0</v>
      </c>
      <c r="X81" s="90">
        <v>0</v>
      </c>
      <c r="Y81" s="154">
        <f>AVERAGE(Table1422[[#This Row],[SNAP_2019
(Percentage Points)]:[SNAP_2023
(Percentage Points)]])</f>
        <v>5.14</v>
      </c>
      <c r="Z81" s="127">
        <v>0</v>
      </c>
      <c r="AA81" s="127">
        <v>0</v>
      </c>
      <c r="AB81" s="129">
        <v>0</v>
      </c>
      <c r="AC81" s="129" t="s">
        <v>88</v>
      </c>
      <c r="AD81" s="129" t="s">
        <v>88</v>
      </c>
      <c r="AE81" s="155">
        <f>AVERAGE(Table1422[[#This Row],[Poverty_2019
(Percentage Points)]:[Poverty_2023
(Percentage Points)]])</f>
        <v>0</v>
      </c>
      <c r="AF81" s="128">
        <v>45.8</v>
      </c>
      <c r="AG81" s="128">
        <v>74.400000000000006</v>
      </c>
      <c r="AH81" s="129">
        <v>68.900000000000006</v>
      </c>
      <c r="AI81" s="129">
        <v>74.400000000000006</v>
      </c>
      <c r="AJ81" s="190">
        <v>82.1</v>
      </c>
      <c r="AK81" s="156">
        <f>AVERAGE(Table1422[[#This Row],[Full Time Employment_2019
(Percentage Points)]:[Full Time Employment_2023
(Percentage Points)]])</f>
        <v>69.12</v>
      </c>
      <c r="AL81" s="175"/>
      <c r="AM81" s="9" t="s">
        <v>134</v>
      </c>
      <c r="AO81" t="s">
        <v>135</v>
      </c>
    </row>
    <row r="82" spans="1:41" x14ac:dyDescent="0.25">
      <c r="A82" s="193" t="s">
        <v>225</v>
      </c>
      <c r="B82" s="149">
        <v>27000</v>
      </c>
      <c r="C82" s="149">
        <v>30750</v>
      </c>
      <c r="D82" s="90">
        <v>27000</v>
      </c>
      <c r="E82" s="90">
        <v>30750</v>
      </c>
      <c r="F82" s="90">
        <v>20167</v>
      </c>
      <c r="G82" s="153">
        <f>AVERAGE(Table1422[[#This Row],[IQ1_2019]:[IQ1_2023]])</f>
        <v>27133.4</v>
      </c>
      <c r="H82" s="131">
        <v>42800</v>
      </c>
      <c r="I82" s="131">
        <v>37278</v>
      </c>
      <c r="J82" s="90">
        <v>42800</v>
      </c>
      <c r="K82" s="90">
        <v>37278</v>
      </c>
      <c r="L82" s="90">
        <v>38375</v>
      </c>
      <c r="M82" s="153">
        <f>AVERAGE(Table1422[[#This Row],[IQ2_2019]:[IQ2_2023]])</f>
        <v>39706.199999999997</v>
      </c>
      <c r="N82" s="131">
        <v>63500</v>
      </c>
      <c r="O82" s="131">
        <v>52000</v>
      </c>
      <c r="P82" s="90">
        <v>63500</v>
      </c>
      <c r="Q82">
        <v>52000</v>
      </c>
      <c r="R82" s="90">
        <v>52167</v>
      </c>
      <c r="S82" s="153">
        <f>AVERAGE(Table1422[[#This Row],[IQ3_2019]:[IQ3_2023]])</f>
        <v>56633.4</v>
      </c>
      <c r="T82" s="130">
        <v>18.399999999999999</v>
      </c>
      <c r="U82" s="130">
        <v>12.5</v>
      </c>
      <c r="V82" s="90">
        <v>14.3</v>
      </c>
      <c r="W82" s="90">
        <v>12.5</v>
      </c>
      <c r="X82" s="90">
        <v>11.8</v>
      </c>
      <c r="Y82" s="154">
        <f>AVERAGE(Table1422[[#This Row],[SNAP_2019
(Percentage Points)]:[SNAP_2023
(Percentage Points)]])</f>
        <v>13.9</v>
      </c>
      <c r="Z82" s="127">
        <v>18.399999999999999</v>
      </c>
      <c r="AA82" s="127">
        <v>10.4</v>
      </c>
      <c r="AB82" s="129">
        <v>57.1</v>
      </c>
      <c r="AC82" s="129">
        <v>50</v>
      </c>
      <c r="AD82" s="129">
        <v>100</v>
      </c>
      <c r="AE82" s="155">
        <f>AVERAGE(Table1422[[#This Row],[Poverty_2019
(Percentage Points)]:[Poverty_2023
(Percentage Points)]])</f>
        <v>47.18</v>
      </c>
      <c r="AF82" s="128">
        <v>20</v>
      </c>
      <c r="AG82" s="128">
        <v>27.6</v>
      </c>
      <c r="AH82" s="129">
        <v>12.8</v>
      </c>
      <c r="AI82" s="129">
        <v>27.6</v>
      </c>
      <c r="AJ82" s="190">
        <v>28.6</v>
      </c>
      <c r="AK82" s="156">
        <f>AVERAGE(Table1422[[#This Row],[Full Time Employment_2019
(Percentage Points)]:[Full Time Employment_2023
(Percentage Points)]])</f>
        <v>23.32</v>
      </c>
      <c r="AL82" s="175"/>
      <c r="AM82" s="9" t="s">
        <v>134</v>
      </c>
      <c r="AO82" t="s">
        <v>135</v>
      </c>
    </row>
    <row r="83" spans="1:41" x14ac:dyDescent="0.25">
      <c r="A83" s="193" t="s">
        <v>226</v>
      </c>
      <c r="B83" s="149">
        <v>13571</v>
      </c>
      <c r="C83" s="149">
        <v>15750</v>
      </c>
      <c r="D83" s="90">
        <v>13571</v>
      </c>
      <c r="E83" s="90">
        <v>15750</v>
      </c>
      <c r="F83" s="90">
        <v>17375</v>
      </c>
      <c r="G83" s="153">
        <f>AVERAGE(Table1422[[#This Row],[IQ1_2019]:[IQ1_2023]])</f>
        <v>15203.4</v>
      </c>
      <c r="H83" s="131">
        <v>14643</v>
      </c>
      <c r="I83" s="131">
        <v>32700</v>
      </c>
      <c r="J83" s="90">
        <v>14643</v>
      </c>
      <c r="K83" s="90">
        <v>32700</v>
      </c>
      <c r="L83" s="90">
        <v>34750</v>
      </c>
      <c r="M83" s="153">
        <f>AVERAGE(Table1422[[#This Row],[IQ2_2019]:[IQ2_2023]])</f>
        <v>25887.200000000001</v>
      </c>
      <c r="N83" s="131">
        <v>56250</v>
      </c>
      <c r="O83" s="131">
        <v>35375</v>
      </c>
      <c r="P83" s="90">
        <v>56250</v>
      </c>
      <c r="Q83">
        <v>35375</v>
      </c>
      <c r="R83" s="90">
        <v>37125</v>
      </c>
      <c r="S83" s="153">
        <f>AVERAGE(Table1422[[#This Row],[IQ3_2019]:[IQ3_2023]])</f>
        <v>44075</v>
      </c>
      <c r="T83" s="130">
        <v>8.3000000000000007</v>
      </c>
      <c r="U83" s="130">
        <v>7.7</v>
      </c>
      <c r="V83" s="90">
        <v>6.7</v>
      </c>
      <c r="W83" s="90">
        <v>7.7</v>
      </c>
      <c r="X83" s="90">
        <v>0</v>
      </c>
      <c r="Y83" s="154">
        <f>AVERAGE(Table1422[[#This Row],[SNAP_2019
(Percentage Points)]:[SNAP_2023
(Percentage Points)]])</f>
        <v>6.08</v>
      </c>
      <c r="Z83" s="127">
        <v>20.8</v>
      </c>
      <c r="AA83" s="127">
        <v>15.4</v>
      </c>
      <c r="AB83" s="129">
        <v>0</v>
      </c>
      <c r="AC83" s="129">
        <v>0</v>
      </c>
      <c r="AD83" s="129" t="s">
        <v>88</v>
      </c>
      <c r="AE83" s="155">
        <f>AVERAGE(Table1422[[#This Row],[Poverty_2019
(Percentage Points)]:[Poverty_2023
(Percentage Points)]])</f>
        <v>9.0500000000000007</v>
      </c>
      <c r="AF83" s="128">
        <v>25</v>
      </c>
      <c r="AG83" s="128">
        <v>16.7</v>
      </c>
      <c r="AH83" s="129">
        <v>30</v>
      </c>
      <c r="AI83" s="129">
        <v>16.7</v>
      </c>
      <c r="AJ83" s="190">
        <v>20</v>
      </c>
      <c r="AK83" s="156">
        <f>AVERAGE(Table1422[[#This Row],[Full Time Employment_2019
(Percentage Points)]:[Full Time Employment_2023
(Percentage Points)]])</f>
        <v>21.68</v>
      </c>
      <c r="AL83" s="175"/>
      <c r="AM83" s="9" t="s">
        <v>134</v>
      </c>
      <c r="AO83" t="s">
        <v>135</v>
      </c>
    </row>
    <row r="84" spans="1:41" x14ac:dyDescent="0.25">
      <c r="A84" s="193" t="s">
        <v>227</v>
      </c>
      <c r="B84" s="149">
        <v>21333</v>
      </c>
      <c r="C84" s="149" t="s">
        <v>88</v>
      </c>
      <c r="D84" s="90">
        <v>21333</v>
      </c>
      <c r="E84" s="90" t="s">
        <v>88</v>
      </c>
      <c r="F84" s="90" t="s">
        <v>88</v>
      </c>
      <c r="G84" s="153">
        <f>AVERAGE(Table1422[[#This Row],[IQ1_2019]:[IQ1_2023]])</f>
        <v>21333</v>
      </c>
      <c r="H84" s="131" t="s">
        <v>88</v>
      </c>
      <c r="I84" s="131" t="s">
        <v>88</v>
      </c>
      <c r="J84" s="90">
        <v>38050</v>
      </c>
      <c r="K84" s="90" t="s">
        <v>88</v>
      </c>
      <c r="L84" s="90" t="s">
        <v>88</v>
      </c>
      <c r="M84" s="153">
        <f>AVERAGE(Table1422[[#This Row],[IQ2_2019]:[IQ2_2023]])</f>
        <v>38050</v>
      </c>
      <c r="N84" s="131">
        <v>38950</v>
      </c>
      <c r="O84" s="131" t="s">
        <v>88</v>
      </c>
      <c r="P84" s="90">
        <v>38950</v>
      </c>
      <c r="Q84" t="s">
        <v>88</v>
      </c>
      <c r="R84" s="90" t="s">
        <v>88</v>
      </c>
      <c r="S84" s="153">
        <f>AVERAGE(Table1422[[#This Row],[IQ3_2019]:[IQ3_2023]])</f>
        <v>38950</v>
      </c>
      <c r="T84" s="130">
        <v>0</v>
      </c>
      <c r="U84" s="130">
        <v>75</v>
      </c>
      <c r="V84" s="90">
        <v>55.6</v>
      </c>
      <c r="W84" s="90">
        <v>75</v>
      </c>
      <c r="X84" s="90">
        <v>100</v>
      </c>
      <c r="Y84" s="154">
        <f>AVERAGE(Table1422[[#This Row],[SNAP_2019
(Percentage Points)]:[SNAP_2023
(Percentage Points)]])</f>
        <v>61.120000000000005</v>
      </c>
      <c r="Z84" s="127">
        <v>71.400000000000006</v>
      </c>
      <c r="AA84" s="127">
        <v>0</v>
      </c>
      <c r="AB84" s="129">
        <v>0</v>
      </c>
      <c r="AC84" s="129">
        <v>0</v>
      </c>
      <c r="AD84" s="129">
        <v>0</v>
      </c>
      <c r="AE84" s="155">
        <f>AVERAGE(Table1422[[#This Row],[Poverty_2019
(Percentage Points)]:[Poverty_2023
(Percentage Points)]])</f>
        <v>14.280000000000001</v>
      </c>
      <c r="AF84" s="128">
        <v>0</v>
      </c>
      <c r="AG84" s="128">
        <v>0</v>
      </c>
      <c r="AH84" s="129">
        <v>0</v>
      </c>
      <c r="AI84" s="129">
        <v>0</v>
      </c>
      <c r="AJ84" s="190">
        <v>0</v>
      </c>
      <c r="AK84" s="156">
        <f>AVERAGE(Table1422[[#This Row],[Full Time Employment_2019
(Percentage Points)]:[Full Time Employment_2023
(Percentage Points)]])</f>
        <v>0</v>
      </c>
      <c r="AL84" s="175"/>
      <c r="AM84" s="9" t="s">
        <v>134</v>
      </c>
      <c r="AO84" t="s">
        <v>135</v>
      </c>
    </row>
    <row r="85" spans="1:41" x14ac:dyDescent="0.25">
      <c r="A85" s="165" t="s">
        <v>228</v>
      </c>
      <c r="B85" s="149">
        <v>18714</v>
      </c>
      <c r="C85" s="149">
        <v>25929</v>
      </c>
      <c r="D85" s="90">
        <v>18714</v>
      </c>
      <c r="E85" s="90">
        <v>25929</v>
      </c>
      <c r="F85" s="90">
        <v>28083</v>
      </c>
      <c r="G85" s="153">
        <f>AVERAGE(Table1422[[#This Row],[IQ1_2019]:[IQ1_2023]])</f>
        <v>23473.8</v>
      </c>
      <c r="H85" s="131">
        <v>31714</v>
      </c>
      <c r="I85" s="131">
        <v>44250</v>
      </c>
      <c r="J85" s="90">
        <v>31714</v>
      </c>
      <c r="K85" s="90">
        <v>44250</v>
      </c>
      <c r="L85" s="90">
        <v>43500</v>
      </c>
      <c r="M85" s="153">
        <f>AVERAGE(Table1422[[#This Row],[IQ2_2019]:[IQ2_2023]])</f>
        <v>39085.599999999999</v>
      </c>
      <c r="N85" s="131">
        <v>50786</v>
      </c>
      <c r="O85" s="131">
        <v>56500</v>
      </c>
      <c r="P85" s="90">
        <v>50786</v>
      </c>
      <c r="Q85">
        <v>56500</v>
      </c>
      <c r="R85" s="90">
        <v>55167</v>
      </c>
      <c r="S85" s="153">
        <f>AVERAGE(Table1422[[#This Row],[IQ3_2019]:[IQ3_2023]])</f>
        <v>53947.8</v>
      </c>
      <c r="T85" s="130">
        <v>42.6</v>
      </c>
      <c r="U85" s="130">
        <v>39.799999999999997</v>
      </c>
      <c r="V85" s="90">
        <v>41.6</v>
      </c>
      <c r="W85" s="90">
        <v>39.799999999999997</v>
      </c>
      <c r="X85" s="90">
        <v>38.9</v>
      </c>
      <c r="Y85" s="154">
        <f>AVERAGE(Table1422[[#This Row],[SNAP_2019
(Percentage Points)]:[SNAP_2023
(Percentage Points)]])</f>
        <v>40.540000000000006</v>
      </c>
      <c r="Z85" s="127">
        <v>22.1</v>
      </c>
      <c r="AA85" s="127">
        <v>22.2</v>
      </c>
      <c r="AB85" s="129">
        <v>50.9</v>
      </c>
      <c r="AC85" s="129">
        <v>41.9</v>
      </c>
      <c r="AD85" s="129">
        <v>42.9</v>
      </c>
      <c r="AE85" s="155">
        <f>AVERAGE(Table1422[[#This Row],[Poverty_2019
(Percentage Points)]:[Poverty_2023
(Percentage Points)]])</f>
        <v>36</v>
      </c>
      <c r="AF85" s="128">
        <v>18.899999999999999</v>
      </c>
      <c r="AG85" s="128">
        <v>23.6</v>
      </c>
      <c r="AH85" s="129">
        <v>22.1</v>
      </c>
      <c r="AI85" s="129">
        <v>23.6</v>
      </c>
      <c r="AJ85" s="190">
        <v>28.6</v>
      </c>
      <c r="AK85" s="156">
        <f>AVERAGE(Table1422[[#This Row],[Full Time Employment_2019
(Percentage Points)]:[Full Time Employment_2023
(Percentage Points)]])</f>
        <v>23.359999999999996</v>
      </c>
      <c r="AL85" s="175">
        <v>150</v>
      </c>
      <c r="AM85" s="9" t="s">
        <v>173</v>
      </c>
      <c r="AO85" t="s">
        <v>142</v>
      </c>
    </row>
    <row r="86" spans="1:41" x14ac:dyDescent="0.25">
      <c r="A86" s="165" t="s">
        <v>229</v>
      </c>
      <c r="B86" s="149">
        <v>65750</v>
      </c>
      <c r="C86" s="149">
        <v>21667</v>
      </c>
      <c r="D86" s="90">
        <v>65750</v>
      </c>
      <c r="E86" s="90">
        <v>21667</v>
      </c>
      <c r="F86" s="90">
        <v>4750</v>
      </c>
      <c r="G86" s="153">
        <f>AVERAGE(Table1422[[#This Row],[IQ1_2019]:[IQ1_2023]])</f>
        <v>35916.800000000003</v>
      </c>
      <c r="H86" s="131">
        <v>95250</v>
      </c>
      <c r="I86" s="131">
        <v>73750</v>
      </c>
      <c r="J86" s="90">
        <v>95250</v>
      </c>
      <c r="K86" s="90">
        <v>73750</v>
      </c>
      <c r="L86" s="90">
        <v>23833</v>
      </c>
      <c r="M86" s="153">
        <f>AVERAGE(Table1422[[#This Row],[IQ2_2019]:[IQ2_2023]])</f>
        <v>72366.600000000006</v>
      </c>
      <c r="N86" s="131">
        <v>97250</v>
      </c>
      <c r="O86" s="131">
        <v>156250</v>
      </c>
      <c r="P86" s="90">
        <v>97250</v>
      </c>
      <c r="Q86">
        <v>156250</v>
      </c>
      <c r="R86" s="90">
        <v>41000</v>
      </c>
      <c r="S86" s="153">
        <f>AVERAGE(Table1422[[#This Row],[IQ3_2019]:[IQ3_2023]])</f>
        <v>109600</v>
      </c>
      <c r="T86" s="130">
        <v>11.1</v>
      </c>
      <c r="U86" s="130">
        <v>30</v>
      </c>
      <c r="V86" s="90">
        <v>0</v>
      </c>
      <c r="W86" s="90">
        <v>30</v>
      </c>
      <c r="X86" s="90">
        <v>33.299999999999997</v>
      </c>
      <c r="Y86" s="154">
        <f>AVERAGE(Table1422[[#This Row],[SNAP_2019
(Percentage Points)]:[SNAP_2023
(Percentage Points)]])</f>
        <v>20.88</v>
      </c>
      <c r="Z86" s="127">
        <v>0</v>
      </c>
      <c r="AA86" s="127">
        <v>0</v>
      </c>
      <c r="AB86" s="129" t="s">
        <v>88</v>
      </c>
      <c r="AC86" s="129">
        <v>0</v>
      </c>
      <c r="AD86" s="129">
        <v>0</v>
      </c>
      <c r="AE86" s="155">
        <f>AVERAGE(Table1422[[#This Row],[Poverty_2019
(Percentage Points)]:[Poverty_2023
(Percentage Points)]])</f>
        <v>0</v>
      </c>
      <c r="AF86" s="128">
        <v>72</v>
      </c>
      <c r="AG86" s="128">
        <v>50</v>
      </c>
      <c r="AH86" s="129">
        <v>60.5</v>
      </c>
      <c r="AI86" s="129">
        <v>50</v>
      </c>
      <c r="AJ86" s="190">
        <v>32.6</v>
      </c>
      <c r="AK86" s="156">
        <f>AVERAGE(Table1422[[#This Row],[Full Time Employment_2019
(Percentage Points)]:[Full Time Employment_2023
(Percentage Points)]])</f>
        <v>53.02</v>
      </c>
      <c r="AL86" s="175">
        <v>60</v>
      </c>
      <c r="AM86" s="9" t="s">
        <v>173</v>
      </c>
      <c r="AO86" t="s">
        <v>142</v>
      </c>
    </row>
    <row r="87" spans="1:41" x14ac:dyDescent="0.25">
      <c r="A87" s="193" t="s">
        <v>230</v>
      </c>
      <c r="B87" s="149">
        <v>36647</v>
      </c>
      <c r="C87" s="149">
        <v>40860</v>
      </c>
      <c r="D87" s="90">
        <v>36647</v>
      </c>
      <c r="E87" s="90">
        <v>40860</v>
      </c>
      <c r="F87" s="90">
        <v>43606</v>
      </c>
      <c r="G87" s="153">
        <f>AVERAGE(Table1422[[#This Row],[IQ1_2019]:[IQ1_2023]])</f>
        <v>39724</v>
      </c>
      <c r="H87" s="131">
        <v>51875</v>
      </c>
      <c r="I87" s="131">
        <v>56243</v>
      </c>
      <c r="J87" s="90">
        <v>51875</v>
      </c>
      <c r="K87" s="90">
        <v>56243</v>
      </c>
      <c r="L87" s="90">
        <v>58029</v>
      </c>
      <c r="M87" s="153">
        <f>AVERAGE(Table1422[[#This Row],[IQ2_2019]:[IQ2_2023]])</f>
        <v>54853</v>
      </c>
      <c r="N87" s="131">
        <v>77794</v>
      </c>
      <c r="O87" s="131">
        <v>86038</v>
      </c>
      <c r="P87" s="90">
        <v>77794</v>
      </c>
      <c r="Q87">
        <v>86038</v>
      </c>
      <c r="R87" s="90">
        <v>80250</v>
      </c>
      <c r="S87" s="153">
        <f>AVERAGE(Table1422[[#This Row],[IQ3_2019]:[IQ3_2023]])</f>
        <v>81582.8</v>
      </c>
      <c r="T87" s="130">
        <v>0</v>
      </c>
      <c r="U87" s="130">
        <v>0.7</v>
      </c>
      <c r="V87" s="90">
        <v>0.9</v>
      </c>
      <c r="W87" s="90">
        <v>0.7</v>
      </c>
      <c r="X87" s="90">
        <v>0.9</v>
      </c>
      <c r="Y87" s="154">
        <f>AVERAGE(Table1422[[#This Row],[SNAP_2019
(Percentage Points)]:[SNAP_2023
(Percentage Points)]])</f>
        <v>0.6399999999999999</v>
      </c>
      <c r="Z87" s="127">
        <v>3.2</v>
      </c>
      <c r="AA87" s="127">
        <v>1.4</v>
      </c>
      <c r="AB87" s="129">
        <v>0</v>
      </c>
      <c r="AC87" s="129">
        <v>0</v>
      </c>
      <c r="AD87" s="129">
        <v>0</v>
      </c>
      <c r="AE87" s="155">
        <f>AVERAGE(Table1422[[#This Row],[Poverty_2019
(Percentage Points)]:[Poverty_2023
(Percentage Points)]])</f>
        <v>0.91999999999999993</v>
      </c>
      <c r="AF87" s="128">
        <v>79.400000000000006</v>
      </c>
      <c r="AG87" s="128">
        <v>73.5</v>
      </c>
      <c r="AH87" s="129">
        <v>74</v>
      </c>
      <c r="AI87" s="129">
        <v>73.5</v>
      </c>
      <c r="AJ87" s="190">
        <v>74.3</v>
      </c>
      <c r="AK87" s="156">
        <f>AVERAGE(Table1422[[#This Row],[Full Time Employment_2019
(Percentage Points)]:[Full Time Employment_2023
(Percentage Points)]])</f>
        <v>74.94</v>
      </c>
      <c r="AL87" s="175"/>
      <c r="AM87" s="9" t="s">
        <v>134</v>
      </c>
      <c r="AO87" t="s">
        <v>135</v>
      </c>
    </row>
    <row r="88" spans="1:41" ht="30" x14ac:dyDescent="0.25">
      <c r="A88" s="165" t="s">
        <v>231</v>
      </c>
      <c r="B88" s="149">
        <v>21333</v>
      </c>
      <c r="C88" s="149">
        <v>24000</v>
      </c>
      <c r="D88" s="90">
        <v>21333</v>
      </c>
      <c r="E88" s="90">
        <v>24000</v>
      </c>
      <c r="F88" s="90">
        <v>24833</v>
      </c>
      <c r="G88" s="153">
        <f>AVERAGE(Table1422[[#This Row],[IQ1_2019]:[IQ1_2023]])</f>
        <v>23099.8</v>
      </c>
      <c r="H88" s="131">
        <v>29333</v>
      </c>
      <c r="I88" s="131">
        <v>37875</v>
      </c>
      <c r="J88" s="90">
        <v>29333</v>
      </c>
      <c r="K88" s="90">
        <v>37875</v>
      </c>
      <c r="L88" s="90">
        <v>42167</v>
      </c>
      <c r="M88" s="153">
        <f>AVERAGE(Table1422[[#This Row],[IQ2_2019]:[IQ2_2023]])</f>
        <v>35316.6</v>
      </c>
      <c r="N88" s="131">
        <v>36400</v>
      </c>
      <c r="O88" s="131">
        <v>48000</v>
      </c>
      <c r="P88" s="90">
        <v>36400</v>
      </c>
      <c r="Q88">
        <v>48000</v>
      </c>
      <c r="R88" s="90">
        <v>52000</v>
      </c>
      <c r="S88" s="153">
        <f>AVERAGE(Table1422[[#This Row],[IQ3_2019]:[IQ3_2023]])</f>
        <v>44160</v>
      </c>
      <c r="T88" s="130">
        <v>57.1</v>
      </c>
      <c r="U88" s="130">
        <v>52.6</v>
      </c>
      <c r="V88" s="90">
        <v>50</v>
      </c>
      <c r="W88" s="90">
        <v>52.6</v>
      </c>
      <c r="X88" s="90">
        <v>57.1</v>
      </c>
      <c r="Y88" s="154">
        <f>AVERAGE(Table1422[[#This Row],[SNAP_2019
(Percentage Points)]:[SNAP_2023
(Percentage Points)]])</f>
        <v>53.879999999999995</v>
      </c>
      <c r="Z88" s="127">
        <v>21.4</v>
      </c>
      <c r="AA88" s="127">
        <v>10.5</v>
      </c>
      <c r="AB88" s="129">
        <v>0</v>
      </c>
      <c r="AC88" s="129">
        <v>0</v>
      </c>
      <c r="AD88" s="129">
        <v>0</v>
      </c>
      <c r="AE88" s="155">
        <f>AVERAGE(Table1422[[#This Row],[Poverty_2019
(Percentage Points)]:[Poverty_2023
(Percentage Points)]])</f>
        <v>6.38</v>
      </c>
      <c r="AF88" s="128">
        <v>13.9</v>
      </c>
      <c r="AG88" s="128">
        <v>11.8</v>
      </c>
      <c r="AH88" s="129">
        <v>13.6</v>
      </c>
      <c r="AI88" s="129">
        <v>11.8</v>
      </c>
      <c r="AJ88" s="190">
        <v>7.7</v>
      </c>
      <c r="AK88" s="156">
        <f>AVERAGE(Table1422[[#This Row],[Full Time Employment_2019
(Percentage Points)]:[Full Time Employment_2023
(Percentage Points)]])</f>
        <v>11.760000000000002</v>
      </c>
      <c r="AL88" s="175">
        <v>20</v>
      </c>
      <c r="AM88" s="9" t="s">
        <v>232</v>
      </c>
      <c r="AO88" t="s">
        <v>142</v>
      </c>
    </row>
    <row r="89" spans="1:41" x14ac:dyDescent="0.25">
      <c r="A89" s="193" t="s">
        <v>233</v>
      </c>
      <c r="B89" s="149">
        <v>56625</v>
      </c>
      <c r="C89" s="149" t="s">
        <v>88</v>
      </c>
      <c r="D89" s="90">
        <v>56625</v>
      </c>
      <c r="E89" s="90" t="s">
        <v>88</v>
      </c>
      <c r="F89" s="90" t="s">
        <v>88</v>
      </c>
      <c r="G89" s="153">
        <f>AVERAGE(Table1422[[#This Row],[IQ1_2019]:[IQ1_2023]])</f>
        <v>56625</v>
      </c>
      <c r="H89" s="131">
        <v>193250</v>
      </c>
      <c r="I89" s="131" t="s">
        <v>88</v>
      </c>
      <c r="J89" s="90">
        <v>193250</v>
      </c>
      <c r="K89" s="90" t="s">
        <v>88</v>
      </c>
      <c r="L89" s="90" t="s">
        <v>88</v>
      </c>
      <c r="M89" s="153">
        <f>AVERAGE(Table1422[[#This Row],[IQ2_2019]:[IQ2_2023]])</f>
        <v>193250</v>
      </c>
      <c r="N89" s="131">
        <v>194875</v>
      </c>
      <c r="O89" s="131" t="s">
        <v>88</v>
      </c>
      <c r="P89" s="90">
        <v>194875</v>
      </c>
      <c r="Q89" t="s">
        <v>88</v>
      </c>
      <c r="R89" s="90" t="s">
        <v>88</v>
      </c>
      <c r="S89" s="153">
        <f>AVERAGE(Table1422[[#This Row],[IQ3_2019]:[IQ3_2023]])</f>
        <v>194875</v>
      </c>
      <c r="T89" s="130">
        <v>0</v>
      </c>
      <c r="U89" s="130">
        <v>0</v>
      </c>
      <c r="V89" s="90">
        <v>0</v>
      </c>
      <c r="W89" s="90">
        <v>0</v>
      </c>
      <c r="X89" s="90">
        <v>0</v>
      </c>
      <c r="Y89" s="154">
        <f>AVERAGE(Table1422[[#This Row],[SNAP_2019
(Percentage Points)]:[SNAP_2023
(Percentage Points)]])</f>
        <v>0</v>
      </c>
      <c r="Z89" s="127">
        <v>0</v>
      </c>
      <c r="AA89" s="127">
        <v>0</v>
      </c>
      <c r="AB89" s="129" t="s">
        <v>88</v>
      </c>
      <c r="AC89" s="129" t="s">
        <v>88</v>
      </c>
      <c r="AD89" s="129" t="s">
        <v>88</v>
      </c>
      <c r="AE89" s="155">
        <f>AVERAGE(Table1422[[#This Row],[Poverty_2019
(Percentage Points)]:[Poverty_2023
(Percentage Points)]])</f>
        <v>0</v>
      </c>
      <c r="AF89" s="128">
        <v>100</v>
      </c>
      <c r="AG89" s="128" t="s">
        <v>88</v>
      </c>
      <c r="AH89" s="129">
        <v>100</v>
      </c>
      <c r="AI89" s="129" t="s">
        <v>88</v>
      </c>
      <c r="AJ89" s="190" t="s">
        <v>88</v>
      </c>
      <c r="AK89" s="156">
        <f>AVERAGE(Table1422[[#This Row],[Full Time Employment_2019
(Percentage Points)]:[Full Time Employment_2023
(Percentage Points)]])</f>
        <v>100</v>
      </c>
      <c r="AL89" s="175"/>
      <c r="AM89" s="9" t="s">
        <v>134</v>
      </c>
      <c r="AO89" t="s">
        <v>135</v>
      </c>
    </row>
    <row r="90" spans="1:41" x14ac:dyDescent="0.25">
      <c r="A90" s="165" t="s">
        <v>234</v>
      </c>
      <c r="B90" s="149">
        <v>10750</v>
      </c>
      <c r="C90" s="149">
        <v>7800</v>
      </c>
      <c r="D90" s="90">
        <v>10750</v>
      </c>
      <c r="E90" s="90">
        <v>7800</v>
      </c>
      <c r="F90" s="90">
        <v>10250</v>
      </c>
      <c r="G90" s="153">
        <f>AVERAGE(Table1422[[#This Row],[IQ1_2019]:[IQ1_2023]])</f>
        <v>9470</v>
      </c>
      <c r="H90" s="131">
        <v>23000</v>
      </c>
      <c r="I90" s="131">
        <v>25250</v>
      </c>
      <c r="J90" s="90">
        <v>23000</v>
      </c>
      <c r="K90" s="90">
        <v>25250</v>
      </c>
      <c r="L90" s="90">
        <v>26750</v>
      </c>
      <c r="M90" s="153">
        <f>AVERAGE(Table1422[[#This Row],[IQ2_2019]:[IQ2_2023]])</f>
        <v>24650</v>
      </c>
      <c r="N90" s="131">
        <v>60667</v>
      </c>
      <c r="O90" s="131">
        <v>43400</v>
      </c>
      <c r="P90" s="90">
        <v>60667</v>
      </c>
      <c r="Q90">
        <v>43400</v>
      </c>
      <c r="R90" s="90">
        <v>47000</v>
      </c>
      <c r="S90" s="153">
        <f>AVERAGE(Table1422[[#This Row],[IQ3_2019]:[IQ3_2023]])</f>
        <v>51026.8</v>
      </c>
      <c r="T90" s="130">
        <v>35.799999999999997</v>
      </c>
      <c r="U90" s="130">
        <v>50</v>
      </c>
      <c r="V90" s="90">
        <v>50.8</v>
      </c>
      <c r="W90" s="90">
        <v>50</v>
      </c>
      <c r="X90" s="90">
        <v>47</v>
      </c>
      <c r="Y90" s="154">
        <f>AVERAGE(Table1422[[#This Row],[SNAP_2019
(Percentage Points)]:[SNAP_2023
(Percentage Points)]])</f>
        <v>46.72</v>
      </c>
      <c r="Z90" s="127">
        <v>28.4</v>
      </c>
      <c r="AA90" s="127">
        <v>41.2</v>
      </c>
      <c r="AB90" s="129">
        <v>46.9</v>
      </c>
      <c r="AC90" s="129">
        <v>52.9</v>
      </c>
      <c r="AD90" s="129">
        <v>54.8</v>
      </c>
      <c r="AE90" s="155">
        <f>AVERAGE(Table1422[[#This Row],[Poverty_2019
(Percentage Points)]:[Poverty_2023
(Percentage Points)]])</f>
        <v>44.839999999999996</v>
      </c>
      <c r="AF90" s="128">
        <v>23.1</v>
      </c>
      <c r="AG90" s="128">
        <v>20.9</v>
      </c>
      <c r="AH90" s="129">
        <v>22.7</v>
      </c>
      <c r="AI90" s="129">
        <v>20.9</v>
      </c>
      <c r="AJ90" s="190">
        <v>15.2</v>
      </c>
      <c r="AK90" s="156">
        <f>AVERAGE(Table1422[[#This Row],[Full Time Employment_2019
(Percentage Points)]:[Full Time Employment_2023
(Percentage Points)]])</f>
        <v>20.56</v>
      </c>
      <c r="AL90" s="175">
        <v>95</v>
      </c>
      <c r="AM90" s="9" t="s">
        <v>173</v>
      </c>
      <c r="AO90" t="s">
        <v>142</v>
      </c>
    </row>
    <row r="91" spans="1:41" ht="30" x14ac:dyDescent="0.25">
      <c r="A91" s="165" t="s">
        <v>235</v>
      </c>
      <c r="B91" s="149">
        <v>24500</v>
      </c>
      <c r="C91" s="149">
        <v>17000</v>
      </c>
      <c r="D91" s="90">
        <v>24500</v>
      </c>
      <c r="E91" s="90">
        <v>17000</v>
      </c>
      <c r="F91" s="90">
        <v>33375</v>
      </c>
      <c r="G91" s="153">
        <f>AVERAGE(Table1422[[#This Row],[IQ1_2019]:[IQ1_2023]])</f>
        <v>23275</v>
      </c>
      <c r="H91" s="131">
        <v>36881</v>
      </c>
      <c r="I91" s="131">
        <v>38429</v>
      </c>
      <c r="J91" s="90">
        <v>36881</v>
      </c>
      <c r="K91" s="90">
        <v>38429</v>
      </c>
      <c r="L91" s="90">
        <v>46094</v>
      </c>
      <c r="M91" s="153">
        <f>AVERAGE(Table1422[[#This Row],[IQ2_2019]:[IQ2_2023]])</f>
        <v>39342.800000000003</v>
      </c>
      <c r="N91" s="131">
        <v>50317</v>
      </c>
      <c r="O91" s="131">
        <v>52544</v>
      </c>
      <c r="P91" s="90">
        <v>50317</v>
      </c>
      <c r="Q91">
        <v>52544</v>
      </c>
      <c r="R91" s="90">
        <v>56719</v>
      </c>
      <c r="S91" s="153">
        <f>AVERAGE(Table1422[[#This Row],[IQ3_2019]:[IQ3_2023]])</f>
        <v>52488.2</v>
      </c>
      <c r="T91" s="130">
        <v>48.3</v>
      </c>
      <c r="U91" s="130">
        <v>28.3</v>
      </c>
      <c r="V91" s="90">
        <v>30.9</v>
      </c>
      <c r="W91" s="90">
        <v>28.3</v>
      </c>
      <c r="X91" s="90">
        <v>21.6</v>
      </c>
      <c r="Y91" s="154">
        <f>AVERAGE(Table1422[[#This Row],[SNAP_2019
(Percentage Points)]:[SNAP_2023
(Percentage Points)]])</f>
        <v>31.48</v>
      </c>
      <c r="Z91" s="127">
        <v>27.5</v>
      </c>
      <c r="AA91" s="127">
        <v>24.5</v>
      </c>
      <c r="AB91" s="129">
        <v>41.7</v>
      </c>
      <c r="AC91" s="129">
        <v>46.4</v>
      </c>
      <c r="AD91" s="129">
        <v>20.399999999999999</v>
      </c>
      <c r="AE91" s="155">
        <f>AVERAGE(Table1422[[#This Row],[Poverty_2019
(Percentage Points)]:[Poverty_2023
(Percentage Points)]])</f>
        <v>32.1</v>
      </c>
      <c r="AF91" s="128">
        <v>23.3</v>
      </c>
      <c r="AG91" s="128">
        <v>29.9</v>
      </c>
      <c r="AH91" s="129">
        <v>32.299999999999997</v>
      </c>
      <c r="AI91" s="129">
        <v>29.9</v>
      </c>
      <c r="AJ91" s="190">
        <v>32.1</v>
      </c>
      <c r="AK91" s="156">
        <f>AVERAGE(Table1422[[#This Row],[Full Time Employment_2019
(Percentage Points)]:[Full Time Employment_2023
(Percentage Points)]])</f>
        <v>29.5</v>
      </c>
      <c r="AL91" s="175">
        <v>100</v>
      </c>
      <c r="AM91" s="9" t="s">
        <v>236</v>
      </c>
      <c r="AO91" t="s">
        <v>142</v>
      </c>
    </row>
    <row r="92" spans="1:41" x14ac:dyDescent="0.25">
      <c r="A92" s="193" t="s">
        <v>237</v>
      </c>
      <c r="B92" s="149">
        <v>46883</v>
      </c>
      <c r="C92" s="149">
        <v>44449</v>
      </c>
      <c r="D92" s="90">
        <v>46883</v>
      </c>
      <c r="E92" s="90">
        <v>44449</v>
      </c>
      <c r="F92" s="90">
        <v>32544</v>
      </c>
      <c r="G92" s="153">
        <f>AVERAGE(Table1422[[#This Row],[IQ1_2019]:[IQ1_2023]])</f>
        <v>43041.599999999999</v>
      </c>
      <c r="H92" s="131">
        <v>60400</v>
      </c>
      <c r="I92" s="131">
        <v>65275</v>
      </c>
      <c r="J92" s="90">
        <v>60400</v>
      </c>
      <c r="K92" s="90">
        <v>65275</v>
      </c>
      <c r="L92" s="90">
        <v>46266</v>
      </c>
      <c r="M92" s="153">
        <f>AVERAGE(Table1422[[#This Row],[IQ2_2019]:[IQ2_2023]])</f>
        <v>59523.199999999997</v>
      </c>
      <c r="N92" s="131">
        <v>69194</v>
      </c>
      <c r="O92" s="131">
        <v>74817</v>
      </c>
      <c r="P92" s="90">
        <v>69194</v>
      </c>
      <c r="Q92">
        <v>74817</v>
      </c>
      <c r="R92" s="90">
        <v>75556</v>
      </c>
      <c r="S92" s="153">
        <f>AVERAGE(Table1422[[#This Row],[IQ3_2019]:[IQ3_2023]])</f>
        <v>72715.600000000006</v>
      </c>
      <c r="T92" s="130">
        <v>0</v>
      </c>
      <c r="U92" s="130">
        <v>0</v>
      </c>
      <c r="V92" s="90">
        <v>0</v>
      </c>
      <c r="W92" s="90">
        <v>0</v>
      </c>
      <c r="X92" s="90">
        <v>7.7</v>
      </c>
      <c r="Y92" s="154">
        <f>AVERAGE(Table1422[[#This Row],[SNAP_2019
(Percentage Points)]:[SNAP_2023
(Percentage Points)]])</f>
        <v>1.54</v>
      </c>
      <c r="Z92" s="127">
        <v>0</v>
      </c>
      <c r="AA92" s="127">
        <v>5.6</v>
      </c>
      <c r="AB92" s="129" t="s">
        <v>88</v>
      </c>
      <c r="AC92" s="129" t="s">
        <v>88</v>
      </c>
      <c r="AD92" s="129">
        <v>0</v>
      </c>
      <c r="AE92" s="155">
        <f>AVERAGE(Table1422[[#This Row],[Poverty_2019
(Percentage Points)]:[Poverty_2023
(Percentage Points)]])</f>
        <v>1.8666666666666665</v>
      </c>
      <c r="AF92" s="128">
        <v>48.3</v>
      </c>
      <c r="AG92" s="128">
        <v>55.3</v>
      </c>
      <c r="AH92" s="129">
        <v>58.3</v>
      </c>
      <c r="AI92" s="129">
        <v>55.3</v>
      </c>
      <c r="AJ92" s="190">
        <v>55.1</v>
      </c>
      <c r="AK92" s="156">
        <f>AVERAGE(Table1422[[#This Row],[Full Time Employment_2019
(Percentage Points)]:[Full Time Employment_2023
(Percentage Points)]])</f>
        <v>54.46</v>
      </c>
      <c r="AL92" s="175"/>
      <c r="AM92" s="9" t="s">
        <v>134</v>
      </c>
      <c r="AO92" t="s">
        <v>135</v>
      </c>
    </row>
    <row r="93" spans="1:41" x14ac:dyDescent="0.25">
      <c r="A93" s="193" t="s">
        <v>238</v>
      </c>
      <c r="B93" s="149" t="s">
        <v>88</v>
      </c>
      <c r="C93" s="149" t="s">
        <v>88</v>
      </c>
      <c r="D93" s="90" t="s">
        <v>88</v>
      </c>
      <c r="E93" s="90" t="s">
        <v>88</v>
      </c>
      <c r="F93" s="90" t="s">
        <v>88</v>
      </c>
      <c r="G93" s="153" t="e">
        <f>AVERAGE(Table1422[[#This Row],[IQ1_2019]:[IQ1_2023]])</f>
        <v>#DIV/0!</v>
      </c>
      <c r="H93" s="131" t="s">
        <v>88</v>
      </c>
      <c r="I93" s="131" t="s">
        <v>88</v>
      </c>
      <c r="J93" s="90" t="s">
        <v>88</v>
      </c>
      <c r="K93" s="90" t="s">
        <v>88</v>
      </c>
      <c r="L93" s="90" t="s">
        <v>88</v>
      </c>
      <c r="M93" s="153" t="e">
        <f>AVERAGE(Table1422[[#This Row],[IQ2_2019]:[IQ2_2023]])</f>
        <v>#DIV/0!</v>
      </c>
      <c r="N93" s="131" t="s">
        <v>88</v>
      </c>
      <c r="O93" s="131" t="s">
        <v>88</v>
      </c>
      <c r="P93" s="90" t="s">
        <v>88</v>
      </c>
      <c r="Q93" t="s">
        <v>88</v>
      </c>
      <c r="R93" s="90" t="s">
        <v>88</v>
      </c>
      <c r="S93" s="153" t="e">
        <f>AVERAGE(Table1422[[#This Row],[IQ3_2019]:[IQ3_2023]])</f>
        <v>#DIV/0!</v>
      </c>
      <c r="T93" s="130" t="s">
        <v>88</v>
      </c>
      <c r="U93" s="130" t="s">
        <v>88</v>
      </c>
      <c r="V93" s="90" t="s">
        <v>88</v>
      </c>
      <c r="W93" s="90" t="s">
        <v>88</v>
      </c>
      <c r="X93" s="90" t="s">
        <v>88</v>
      </c>
      <c r="Y93" s="154" t="e">
        <f>AVERAGE(Table1422[[#This Row],[SNAP_2019
(Percentage Points)]:[SNAP_2023
(Percentage Points)]])</f>
        <v>#DIV/0!</v>
      </c>
      <c r="Z93" s="127" t="s">
        <v>88</v>
      </c>
      <c r="AA93" s="127" t="s">
        <v>88</v>
      </c>
      <c r="AB93" s="129" t="s">
        <v>88</v>
      </c>
      <c r="AC93" s="129" t="s">
        <v>88</v>
      </c>
      <c r="AD93" s="129" t="s">
        <v>88</v>
      </c>
      <c r="AE93" s="155" t="e">
        <f>AVERAGE(Table1422[[#This Row],[Poverty_2019
(Percentage Points)]:[Poverty_2023
(Percentage Points)]])</f>
        <v>#DIV/0!</v>
      </c>
      <c r="AF93" s="128" t="s">
        <v>88</v>
      </c>
      <c r="AG93" s="128" t="s">
        <v>88</v>
      </c>
      <c r="AH93" s="129" t="s">
        <v>88</v>
      </c>
      <c r="AI93" s="129" t="s">
        <v>88</v>
      </c>
      <c r="AJ93" s="190" t="s">
        <v>88</v>
      </c>
      <c r="AK93" s="156" t="e">
        <f>AVERAGE(Table1422[[#This Row],[Full Time Employment_2019
(Percentage Points)]:[Full Time Employment_2023
(Percentage Points)]])</f>
        <v>#DIV/0!</v>
      </c>
      <c r="AL93" s="175"/>
      <c r="AM93" s="9" t="s">
        <v>134</v>
      </c>
      <c r="AO93" t="s">
        <v>135</v>
      </c>
    </row>
    <row r="94" spans="1:41" x14ac:dyDescent="0.25">
      <c r="A94" s="193" t="s">
        <v>239</v>
      </c>
      <c r="B94" s="149">
        <v>35750</v>
      </c>
      <c r="C94" s="149">
        <v>63750</v>
      </c>
      <c r="D94" s="90">
        <v>35750</v>
      </c>
      <c r="E94" s="90">
        <v>63750</v>
      </c>
      <c r="F94" s="90">
        <v>91500</v>
      </c>
      <c r="G94" s="153">
        <f>AVERAGE(Table1422[[#This Row],[IQ1_2019]:[IQ1_2023]])</f>
        <v>58100</v>
      </c>
      <c r="H94" s="131">
        <v>81000</v>
      </c>
      <c r="I94" s="131">
        <v>88929</v>
      </c>
      <c r="J94" s="90">
        <v>81000</v>
      </c>
      <c r="K94" s="90">
        <v>88929</v>
      </c>
      <c r="L94" s="90">
        <v>92938</v>
      </c>
      <c r="M94" s="153">
        <f>AVERAGE(Table1422[[#This Row],[IQ2_2019]:[IQ2_2023]])</f>
        <v>86559.2</v>
      </c>
      <c r="N94" s="131">
        <v>84500</v>
      </c>
      <c r="O94" s="131">
        <v>100625</v>
      </c>
      <c r="P94" s="90">
        <v>84500</v>
      </c>
      <c r="Q94">
        <v>100625</v>
      </c>
      <c r="R94" s="90">
        <v>93625</v>
      </c>
      <c r="S94" s="153">
        <f>AVERAGE(Table1422[[#This Row],[IQ3_2019]:[IQ3_2023]])</f>
        <v>92775</v>
      </c>
      <c r="T94" s="130">
        <v>10</v>
      </c>
      <c r="U94" s="130">
        <v>0</v>
      </c>
      <c r="V94" s="90">
        <v>0</v>
      </c>
      <c r="W94" s="90">
        <v>0</v>
      </c>
      <c r="X94" s="90">
        <v>0</v>
      </c>
      <c r="Y94" s="154">
        <f>AVERAGE(Table1422[[#This Row],[SNAP_2019
(Percentage Points)]:[SNAP_2023
(Percentage Points)]])</f>
        <v>2</v>
      </c>
      <c r="Z94" s="127">
        <v>0</v>
      </c>
      <c r="AA94" s="127">
        <v>0</v>
      </c>
      <c r="AB94" s="129" t="s">
        <v>88</v>
      </c>
      <c r="AC94" s="129" t="s">
        <v>88</v>
      </c>
      <c r="AD94" s="129" t="s">
        <v>88</v>
      </c>
      <c r="AE94" s="155">
        <f>AVERAGE(Table1422[[#This Row],[Poverty_2019
(Percentage Points)]:[Poverty_2023
(Percentage Points)]])</f>
        <v>0</v>
      </c>
      <c r="AF94" s="128">
        <v>80</v>
      </c>
      <c r="AG94" s="128">
        <v>58.3</v>
      </c>
      <c r="AH94" s="129">
        <v>71.400000000000006</v>
      </c>
      <c r="AI94" s="129">
        <v>58.3</v>
      </c>
      <c r="AJ94" s="190">
        <v>9.1</v>
      </c>
      <c r="AK94" s="156">
        <f>AVERAGE(Table1422[[#This Row],[Full Time Employment_2019
(Percentage Points)]:[Full Time Employment_2023
(Percentage Points)]])</f>
        <v>55.42</v>
      </c>
      <c r="AL94" s="175"/>
      <c r="AM94" s="9" t="s">
        <v>134</v>
      </c>
      <c r="AO94" t="s">
        <v>135</v>
      </c>
    </row>
    <row r="95" spans="1:41" x14ac:dyDescent="0.25">
      <c r="A95" s="193" t="s">
        <v>240</v>
      </c>
      <c r="B95" s="149" t="s">
        <v>88</v>
      </c>
      <c r="C95" s="149" t="s">
        <v>88</v>
      </c>
      <c r="D95" s="90" t="s">
        <v>88</v>
      </c>
      <c r="E95" s="90" t="s">
        <v>88</v>
      </c>
      <c r="F95" s="90" t="s">
        <v>88</v>
      </c>
      <c r="G95" s="153" t="e">
        <f>AVERAGE(Table1422[[#This Row],[IQ1_2019]:[IQ1_2023]])</f>
        <v>#DIV/0!</v>
      </c>
      <c r="H95" s="131" t="s">
        <v>88</v>
      </c>
      <c r="I95" s="131" t="s">
        <v>88</v>
      </c>
      <c r="J95" s="90" t="s">
        <v>88</v>
      </c>
      <c r="K95" s="90" t="s">
        <v>88</v>
      </c>
      <c r="L95" s="90" t="s">
        <v>88</v>
      </c>
      <c r="M95" s="153" t="e">
        <f>AVERAGE(Table1422[[#This Row],[IQ2_2019]:[IQ2_2023]])</f>
        <v>#DIV/0!</v>
      </c>
      <c r="N95" s="131" t="s">
        <v>88</v>
      </c>
      <c r="O95" s="131" t="s">
        <v>88</v>
      </c>
      <c r="P95" s="90" t="s">
        <v>88</v>
      </c>
      <c r="Q95" t="s">
        <v>88</v>
      </c>
      <c r="R95" s="90" t="s">
        <v>88</v>
      </c>
      <c r="S95" s="153" t="e">
        <f>AVERAGE(Table1422[[#This Row],[IQ3_2019]:[IQ3_2023]])</f>
        <v>#DIV/0!</v>
      </c>
      <c r="T95" s="130" t="s">
        <v>88</v>
      </c>
      <c r="U95" s="130">
        <v>0</v>
      </c>
      <c r="V95" s="90" t="s">
        <v>88</v>
      </c>
      <c r="W95" s="90">
        <v>0</v>
      </c>
      <c r="X95" s="90">
        <v>0</v>
      </c>
      <c r="Y95" s="154">
        <f>AVERAGE(Table1422[[#This Row],[SNAP_2019
(Percentage Points)]:[SNAP_2023
(Percentage Points)]])</f>
        <v>0</v>
      </c>
      <c r="Z95" s="127" t="s">
        <v>88</v>
      </c>
      <c r="AA95" s="127">
        <v>100</v>
      </c>
      <c r="AB95" s="129" t="s">
        <v>88</v>
      </c>
      <c r="AC95" s="129" t="s">
        <v>88</v>
      </c>
      <c r="AD95" s="129" t="s">
        <v>88</v>
      </c>
      <c r="AE95" s="155">
        <f>AVERAGE(Table1422[[#This Row],[Poverty_2019
(Percentage Points)]:[Poverty_2023
(Percentage Points)]])</f>
        <v>100</v>
      </c>
      <c r="AF95" s="128">
        <v>87.5</v>
      </c>
      <c r="AG95" s="128">
        <v>63.8</v>
      </c>
      <c r="AH95" s="129">
        <v>68.599999999999994</v>
      </c>
      <c r="AI95" s="129">
        <v>63.8</v>
      </c>
      <c r="AJ95" s="190">
        <v>88</v>
      </c>
      <c r="AK95" s="156">
        <f>AVERAGE(Table1422[[#This Row],[Full Time Employment_2019
(Percentage Points)]:[Full Time Employment_2023
(Percentage Points)]])</f>
        <v>74.34</v>
      </c>
      <c r="AL95" s="175"/>
      <c r="AM95" s="9" t="s">
        <v>134</v>
      </c>
      <c r="AO95" t="s">
        <v>135</v>
      </c>
    </row>
    <row r="96" spans="1:41" x14ac:dyDescent="0.25">
      <c r="A96" s="193" t="s">
        <v>241</v>
      </c>
      <c r="B96" s="149">
        <v>34350</v>
      </c>
      <c r="C96" s="149">
        <v>36734</v>
      </c>
      <c r="D96" s="90">
        <v>34350</v>
      </c>
      <c r="E96" s="90">
        <v>36734</v>
      </c>
      <c r="F96" s="90">
        <v>36144</v>
      </c>
      <c r="G96" s="153">
        <f>AVERAGE(Table1422[[#This Row],[IQ1_2019]:[IQ1_2023]])</f>
        <v>35662.400000000001</v>
      </c>
      <c r="H96" s="131">
        <v>56294</v>
      </c>
      <c r="I96" s="131">
        <v>59107</v>
      </c>
      <c r="J96" s="90">
        <v>56294</v>
      </c>
      <c r="K96" s="90">
        <v>59107</v>
      </c>
      <c r="L96" s="90">
        <v>59022</v>
      </c>
      <c r="M96" s="153">
        <f>AVERAGE(Table1422[[#This Row],[IQ2_2019]:[IQ2_2023]])</f>
        <v>57964.800000000003</v>
      </c>
      <c r="N96" s="131">
        <v>83342</v>
      </c>
      <c r="O96" s="131">
        <v>82344</v>
      </c>
      <c r="P96" s="90">
        <v>83342</v>
      </c>
      <c r="Q96">
        <v>82344</v>
      </c>
      <c r="R96" s="90">
        <v>84952</v>
      </c>
      <c r="S96" s="153">
        <f>AVERAGE(Table1422[[#This Row],[IQ3_2019]:[IQ3_2023]])</f>
        <v>83264.800000000003</v>
      </c>
      <c r="T96" s="130">
        <v>10.4</v>
      </c>
      <c r="U96" s="130">
        <v>11.5</v>
      </c>
      <c r="V96" s="90">
        <v>9.5</v>
      </c>
      <c r="W96" s="90">
        <v>11.5</v>
      </c>
      <c r="X96" s="90">
        <v>11.2</v>
      </c>
      <c r="Y96" s="154">
        <f>AVERAGE(Table1422[[#This Row],[SNAP_2019
(Percentage Points)]:[SNAP_2023
(Percentage Points)]])</f>
        <v>10.819999999999999</v>
      </c>
      <c r="Z96" s="127">
        <v>8.6999999999999993</v>
      </c>
      <c r="AA96" s="127">
        <v>9.5</v>
      </c>
      <c r="AB96" s="129">
        <v>27</v>
      </c>
      <c r="AC96" s="129">
        <v>27.5</v>
      </c>
      <c r="AD96" s="129">
        <v>27</v>
      </c>
      <c r="AE96" s="155">
        <f>AVERAGE(Table1422[[#This Row],[Poverty_2019
(Percentage Points)]:[Poverty_2023
(Percentage Points)]])</f>
        <v>19.940000000000001</v>
      </c>
      <c r="AF96" s="128">
        <v>65.5</v>
      </c>
      <c r="AG96" s="128">
        <v>66.900000000000006</v>
      </c>
      <c r="AH96" s="129">
        <v>67.7</v>
      </c>
      <c r="AI96" s="129">
        <v>66.900000000000006</v>
      </c>
      <c r="AJ96" s="190">
        <v>68.3</v>
      </c>
      <c r="AK96" s="156">
        <f>AVERAGE(Table1422[[#This Row],[Full Time Employment_2019
(Percentage Points)]:[Full Time Employment_2023
(Percentage Points)]])</f>
        <v>67.06</v>
      </c>
      <c r="AL96" s="175"/>
      <c r="AM96" s="9" t="s">
        <v>134</v>
      </c>
      <c r="AO96" t="s">
        <v>135</v>
      </c>
    </row>
    <row r="97" spans="1:41" x14ac:dyDescent="0.25">
      <c r="A97" s="193" t="s">
        <v>242</v>
      </c>
      <c r="B97" s="149">
        <v>31000</v>
      </c>
      <c r="C97" s="149">
        <v>33150</v>
      </c>
      <c r="D97" s="90">
        <v>31000</v>
      </c>
      <c r="E97" s="90">
        <v>33150</v>
      </c>
      <c r="F97" s="90">
        <v>27429</v>
      </c>
      <c r="G97" s="153">
        <f>AVERAGE(Table1422[[#This Row],[IQ1_2019]:[IQ1_2023]])</f>
        <v>31145.8</v>
      </c>
      <c r="H97" s="131">
        <v>55250</v>
      </c>
      <c r="I97" s="131">
        <v>34800</v>
      </c>
      <c r="J97" s="90">
        <v>55250</v>
      </c>
      <c r="K97" s="90">
        <v>34800</v>
      </c>
      <c r="L97" s="90">
        <v>37063</v>
      </c>
      <c r="M97" s="153">
        <f>AVERAGE(Table1422[[#This Row],[IQ2_2019]:[IQ2_2023]])</f>
        <v>43432.6</v>
      </c>
      <c r="N97" s="131">
        <v>67375</v>
      </c>
      <c r="O97" s="131">
        <v>71750</v>
      </c>
      <c r="P97" s="90">
        <v>67375</v>
      </c>
      <c r="Q97">
        <v>71750</v>
      </c>
      <c r="R97" s="90">
        <v>74000</v>
      </c>
      <c r="S97" s="153">
        <f>AVERAGE(Table1422[[#This Row],[IQ3_2019]:[IQ3_2023]])</f>
        <v>70450</v>
      </c>
      <c r="T97" s="130">
        <v>0</v>
      </c>
      <c r="U97" s="130">
        <v>0</v>
      </c>
      <c r="V97" s="90">
        <v>0</v>
      </c>
      <c r="W97" s="90">
        <v>0</v>
      </c>
      <c r="X97" s="90">
        <v>0</v>
      </c>
      <c r="Y97" s="154">
        <f>AVERAGE(Table1422[[#This Row],[SNAP_2019
(Percentage Points)]:[SNAP_2023
(Percentage Points)]])</f>
        <v>0</v>
      </c>
      <c r="Z97" s="127">
        <v>0</v>
      </c>
      <c r="AA97" s="127">
        <v>0</v>
      </c>
      <c r="AB97" s="129" t="s">
        <v>88</v>
      </c>
      <c r="AC97" s="129" t="s">
        <v>88</v>
      </c>
      <c r="AD97" s="129" t="s">
        <v>88</v>
      </c>
      <c r="AE97" s="155">
        <f>AVERAGE(Table1422[[#This Row],[Poverty_2019
(Percentage Points)]:[Poverty_2023
(Percentage Points)]])</f>
        <v>0</v>
      </c>
      <c r="AF97" s="128">
        <v>48.7</v>
      </c>
      <c r="AG97" s="128">
        <v>44.1</v>
      </c>
      <c r="AH97" s="129">
        <v>56.3</v>
      </c>
      <c r="AI97" s="129">
        <v>44.1</v>
      </c>
      <c r="AJ97" s="190">
        <v>50.8</v>
      </c>
      <c r="AK97" s="156">
        <f>AVERAGE(Table1422[[#This Row],[Full Time Employment_2019
(Percentage Points)]:[Full Time Employment_2023
(Percentage Points)]])</f>
        <v>48.8</v>
      </c>
      <c r="AL97" s="175"/>
      <c r="AM97" s="9" t="s">
        <v>134</v>
      </c>
      <c r="AO97" t="s">
        <v>135</v>
      </c>
    </row>
    <row r="98" spans="1:41" x14ac:dyDescent="0.25">
      <c r="A98" s="193" t="s">
        <v>243</v>
      </c>
      <c r="B98" s="149">
        <v>50727</v>
      </c>
      <c r="C98" s="149">
        <v>42490</v>
      </c>
      <c r="D98" s="90">
        <v>49080</v>
      </c>
      <c r="E98" s="90">
        <v>42490</v>
      </c>
      <c r="F98" s="90">
        <v>45600</v>
      </c>
      <c r="G98" s="153">
        <f>AVERAGE(Table1422[[#This Row],[IQ1_2019]:[IQ1_2023]])</f>
        <v>46077.4</v>
      </c>
      <c r="H98" s="131">
        <v>89917</v>
      </c>
      <c r="I98" s="131">
        <v>83919</v>
      </c>
      <c r="J98" s="90">
        <v>89917</v>
      </c>
      <c r="K98" s="90">
        <v>83919</v>
      </c>
      <c r="L98" s="90">
        <v>91071</v>
      </c>
      <c r="M98" s="153">
        <f>AVERAGE(Table1422[[#This Row],[IQ2_2019]:[IQ2_2023]])</f>
        <v>87748.6</v>
      </c>
      <c r="N98" s="131">
        <v>134867</v>
      </c>
      <c r="O98" s="131">
        <v>109175</v>
      </c>
      <c r="P98" s="90">
        <v>134867</v>
      </c>
      <c r="Q98">
        <v>124778</v>
      </c>
      <c r="R98" s="90">
        <v>126071</v>
      </c>
      <c r="S98" s="153">
        <f>AVERAGE(Table1422[[#This Row],[IQ3_2019]:[IQ3_2023]])</f>
        <v>125951.6</v>
      </c>
      <c r="T98" s="130">
        <v>5.7</v>
      </c>
      <c r="U98" s="130">
        <v>4.8</v>
      </c>
      <c r="V98" s="90">
        <v>3.9</v>
      </c>
      <c r="W98" s="90">
        <v>4.8</v>
      </c>
      <c r="X98" s="90">
        <v>3.8</v>
      </c>
      <c r="Y98" s="154">
        <f>AVERAGE(Table1422[[#This Row],[SNAP_2019
(Percentage Points)]:[SNAP_2023
(Percentage Points)]])</f>
        <v>4.5999999999999996</v>
      </c>
      <c r="Z98" s="127">
        <v>6.3</v>
      </c>
      <c r="AA98" s="127">
        <v>7.4</v>
      </c>
      <c r="AB98" s="129">
        <v>25.7</v>
      </c>
      <c r="AC98" s="129">
        <v>44.4</v>
      </c>
      <c r="AD98" s="129">
        <v>55</v>
      </c>
      <c r="AE98" s="155">
        <f>AVERAGE(Table1422[[#This Row],[Poverty_2019
(Percentage Points)]:[Poverty_2023
(Percentage Points)]])</f>
        <v>27.76</v>
      </c>
      <c r="AF98" s="128">
        <v>49.9</v>
      </c>
      <c r="AG98" s="128">
        <v>53.4</v>
      </c>
      <c r="AH98" s="129">
        <v>53.1</v>
      </c>
      <c r="AI98" s="129">
        <v>53.4</v>
      </c>
      <c r="AJ98" s="190">
        <v>54.8</v>
      </c>
      <c r="AK98" s="156">
        <f>AVERAGE(Table1422[[#This Row],[Full Time Employment_2019
(Percentage Points)]:[Full Time Employment_2023
(Percentage Points)]])</f>
        <v>52.92</v>
      </c>
      <c r="AL98" s="175"/>
      <c r="AM98" s="9" t="s">
        <v>134</v>
      </c>
      <c r="AO98" t="s">
        <v>135</v>
      </c>
    </row>
    <row r="99" spans="1:41" x14ac:dyDescent="0.25">
      <c r="A99" s="193" t="s">
        <v>244</v>
      </c>
      <c r="B99" s="149">
        <v>49080</v>
      </c>
      <c r="C99" s="149">
        <v>63368</v>
      </c>
      <c r="D99" s="90">
        <v>50727</v>
      </c>
      <c r="E99" s="90">
        <v>63368</v>
      </c>
      <c r="F99" s="90">
        <v>58984</v>
      </c>
      <c r="G99" s="153">
        <f>AVERAGE(Table1422[[#This Row],[IQ1_2019]:[IQ1_2023]])</f>
        <v>57105.4</v>
      </c>
      <c r="H99" s="131">
        <v>88366</v>
      </c>
      <c r="I99" s="131">
        <v>97731</v>
      </c>
      <c r="J99" s="90">
        <v>88366</v>
      </c>
      <c r="K99" s="90">
        <v>97731</v>
      </c>
      <c r="L99" s="90">
        <v>101440</v>
      </c>
      <c r="M99" s="153">
        <f>AVERAGE(Table1422[[#This Row],[IQ2_2019]:[IQ2_2023]])</f>
        <v>94726.8</v>
      </c>
      <c r="N99" s="131">
        <v>101068</v>
      </c>
      <c r="O99" s="131">
        <v>124778</v>
      </c>
      <c r="P99" s="90">
        <v>101068</v>
      </c>
      <c r="Q99">
        <v>109175</v>
      </c>
      <c r="R99" s="90">
        <v>106664</v>
      </c>
      <c r="S99" s="153">
        <f>AVERAGE(Table1422[[#This Row],[IQ3_2019]:[IQ3_2023]])</f>
        <v>108550.6</v>
      </c>
      <c r="T99" s="130">
        <v>10.8</v>
      </c>
      <c r="U99" s="130">
        <v>5.4</v>
      </c>
      <c r="V99" s="90">
        <v>7.4</v>
      </c>
      <c r="W99" s="90">
        <v>5.4</v>
      </c>
      <c r="X99" s="90">
        <v>6.3</v>
      </c>
      <c r="Y99" s="154">
        <f>AVERAGE(Table1422[[#This Row],[SNAP_2019
(Percentage Points)]:[SNAP_2023
(Percentage Points)]])</f>
        <v>7.06</v>
      </c>
      <c r="Z99" s="127">
        <v>6</v>
      </c>
      <c r="AA99" s="127">
        <v>0</v>
      </c>
      <c r="AB99" s="129">
        <v>0</v>
      </c>
      <c r="AC99" s="129">
        <v>0</v>
      </c>
      <c r="AD99" s="129">
        <v>0</v>
      </c>
      <c r="AE99" s="155">
        <f>AVERAGE(Table1422[[#This Row],[Poverty_2019
(Percentage Points)]:[Poverty_2023
(Percentage Points)]])</f>
        <v>1.2</v>
      </c>
      <c r="AF99" s="128">
        <v>45.3</v>
      </c>
      <c r="AG99" s="128">
        <v>65.5</v>
      </c>
      <c r="AH99" s="129">
        <v>63.7</v>
      </c>
      <c r="AI99" s="129">
        <v>65.5</v>
      </c>
      <c r="AJ99" s="190">
        <v>73.8</v>
      </c>
      <c r="AK99" s="156">
        <f>AVERAGE(Table1422[[#This Row],[Full Time Employment_2019
(Percentage Points)]:[Full Time Employment_2023
(Percentage Points)]])</f>
        <v>62.760000000000005</v>
      </c>
      <c r="AL99" s="175"/>
      <c r="AM99" s="9" t="s">
        <v>134</v>
      </c>
      <c r="AO99" t="s">
        <v>135</v>
      </c>
    </row>
    <row r="100" spans="1:41" x14ac:dyDescent="0.25">
      <c r="A100" s="193" t="s">
        <v>245</v>
      </c>
      <c r="B100" s="149" t="s">
        <v>88</v>
      </c>
      <c r="C100" s="149" t="s">
        <v>88</v>
      </c>
      <c r="D100" s="90" t="s">
        <v>88</v>
      </c>
      <c r="E100" s="90" t="s">
        <v>88</v>
      </c>
      <c r="F100" s="90">
        <v>14833</v>
      </c>
      <c r="G100" s="153">
        <f>AVERAGE(Table1422[[#This Row],[IQ1_2019]:[IQ1_2023]])</f>
        <v>14833</v>
      </c>
      <c r="H100" s="131" t="s">
        <v>88</v>
      </c>
      <c r="I100" s="131" t="s">
        <v>88</v>
      </c>
      <c r="J100" s="90" t="s">
        <v>88</v>
      </c>
      <c r="K100" s="90" t="s">
        <v>88</v>
      </c>
      <c r="L100" s="90">
        <v>16300</v>
      </c>
      <c r="M100" s="153">
        <f>AVERAGE(Table1422[[#This Row],[IQ2_2019]:[IQ2_2023]])</f>
        <v>16300</v>
      </c>
      <c r="N100" s="131" t="s">
        <v>88</v>
      </c>
      <c r="O100" s="131" t="s">
        <v>88</v>
      </c>
      <c r="P100" s="90" t="s">
        <v>88</v>
      </c>
      <c r="Q100" t="s">
        <v>88</v>
      </c>
      <c r="R100" s="90">
        <v>102667</v>
      </c>
      <c r="S100" s="153">
        <f>AVERAGE(Table1422[[#This Row],[IQ3_2019]:[IQ3_2023]])</f>
        <v>102667</v>
      </c>
      <c r="T100" s="130">
        <v>0</v>
      </c>
      <c r="U100" s="130">
        <v>0</v>
      </c>
      <c r="V100" s="90">
        <v>0</v>
      </c>
      <c r="W100" s="90">
        <v>0</v>
      </c>
      <c r="X100" s="90">
        <v>0</v>
      </c>
      <c r="Y100" s="154">
        <f>AVERAGE(Table1422[[#This Row],[SNAP_2019
(Percentage Points)]:[SNAP_2023
(Percentage Points)]])</f>
        <v>0</v>
      </c>
      <c r="Z100" s="127">
        <v>0</v>
      </c>
      <c r="AA100" s="127">
        <v>0</v>
      </c>
      <c r="AB100" s="129" t="s">
        <v>88</v>
      </c>
      <c r="AC100" s="129" t="s">
        <v>88</v>
      </c>
      <c r="AD100" s="129" t="s">
        <v>88</v>
      </c>
      <c r="AE100" s="155">
        <f>AVERAGE(Table1422[[#This Row],[Poverty_2019
(Percentage Points)]:[Poverty_2023
(Percentage Points)]])</f>
        <v>0</v>
      </c>
      <c r="AF100" s="128">
        <v>0</v>
      </c>
      <c r="AG100" s="128" t="s">
        <v>88</v>
      </c>
      <c r="AH100" s="129">
        <v>0</v>
      </c>
      <c r="AI100" s="129" t="s">
        <v>88</v>
      </c>
      <c r="AJ100" s="190" t="s">
        <v>88</v>
      </c>
      <c r="AK100" s="156">
        <f>AVERAGE(Table1422[[#This Row],[Full Time Employment_2019
(Percentage Points)]:[Full Time Employment_2023
(Percentage Points)]])</f>
        <v>0</v>
      </c>
      <c r="AL100" s="175"/>
      <c r="AM100" s="9" t="s">
        <v>134</v>
      </c>
      <c r="AO100" t="s">
        <v>135</v>
      </c>
    </row>
    <row r="101" spans="1:41" x14ac:dyDescent="0.25">
      <c r="A101" s="193" t="s">
        <v>246</v>
      </c>
      <c r="B101" s="149">
        <v>36583</v>
      </c>
      <c r="C101" s="149">
        <v>43733</v>
      </c>
      <c r="D101" s="90">
        <v>36583</v>
      </c>
      <c r="E101" s="90">
        <v>43733</v>
      </c>
      <c r="F101" s="90">
        <v>48778</v>
      </c>
      <c r="G101" s="153">
        <f>AVERAGE(Table1422[[#This Row],[IQ1_2019]:[IQ1_2023]])</f>
        <v>41882</v>
      </c>
      <c r="H101" s="131">
        <v>75645</v>
      </c>
      <c r="I101" s="131">
        <v>85763</v>
      </c>
      <c r="J101" s="90">
        <v>75645</v>
      </c>
      <c r="K101" s="90">
        <v>85763</v>
      </c>
      <c r="L101" s="90">
        <v>92515</v>
      </c>
      <c r="M101" s="153">
        <f>AVERAGE(Table1422[[#This Row],[IQ2_2019]:[IQ2_2023]])</f>
        <v>83066.2</v>
      </c>
      <c r="N101" s="131">
        <v>109265</v>
      </c>
      <c r="O101" s="131">
        <v>116090</v>
      </c>
      <c r="P101" s="90">
        <v>109265</v>
      </c>
      <c r="Q101">
        <v>116090</v>
      </c>
      <c r="R101" s="90">
        <v>120715</v>
      </c>
      <c r="S101" s="153">
        <f>AVERAGE(Table1422[[#This Row],[IQ3_2019]:[IQ3_2023]])</f>
        <v>114285</v>
      </c>
      <c r="T101" s="130">
        <v>6.2</v>
      </c>
      <c r="U101" s="130">
        <v>10.199999999999999</v>
      </c>
      <c r="V101" s="90">
        <v>7.5</v>
      </c>
      <c r="W101" s="90">
        <v>10.199999999999999</v>
      </c>
      <c r="X101" s="90">
        <v>9.4</v>
      </c>
      <c r="Y101" s="154">
        <f>AVERAGE(Table1422[[#This Row],[SNAP_2019
(Percentage Points)]:[SNAP_2023
(Percentage Points)]])</f>
        <v>8.6999999999999993</v>
      </c>
      <c r="Z101" s="127">
        <v>6.8</v>
      </c>
      <c r="AA101" s="127">
        <v>10.6</v>
      </c>
      <c r="AB101" s="129">
        <v>31</v>
      </c>
      <c r="AC101" s="129">
        <v>22.1</v>
      </c>
      <c r="AD101" s="129">
        <v>23.3</v>
      </c>
      <c r="AE101" s="155">
        <f>AVERAGE(Table1422[[#This Row],[Poverty_2019
(Percentage Points)]:[Poverty_2023
(Percentage Points)]])</f>
        <v>18.759999999999998</v>
      </c>
      <c r="AF101" s="128">
        <v>52.9</v>
      </c>
      <c r="AG101" s="128">
        <v>60.7</v>
      </c>
      <c r="AH101" s="129">
        <v>60.8</v>
      </c>
      <c r="AI101" s="129">
        <v>60.7</v>
      </c>
      <c r="AJ101" s="190">
        <v>61.7</v>
      </c>
      <c r="AK101" s="156">
        <f>AVERAGE(Table1422[[#This Row],[Full Time Employment_2019
(Percentage Points)]:[Full Time Employment_2023
(Percentage Points)]])</f>
        <v>59.359999999999992</v>
      </c>
      <c r="AL101" s="175"/>
      <c r="AM101" s="9" t="s">
        <v>134</v>
      </c>
      <c r="AO101" t="s">
        <v>135</v>
      </c>
    </row>
    <row r="102" spans="1:41" x14ac:dyDescent="0.25">
      <c r="A102" s="193" t="s">
        <v>247</v>
      </c>
      <c r="B102" s="149" t="s">
        <v>88</v>
      </c>
      <c r="C102" s="149" t="s">
        <v>88</v>
      </c>
      <c r="D102" s="90" t="s">
        <v>88</v>
      </c>
      <c r="E102" s="90" t="s">
        <v>88</v>
      </c>
      <c r="F102" s="90" t="s">
        <v>88</v>
      </c>
      <c r="G102" s="153" t="e">
        <f>AVERAGE(Table1422[[#This Row],[IQ1_2019]:[IQ1_2023]])</f>
        <v>#DIV/0!</v>
      </c>
      <c r="H102" s="131" t="s">
        <v>88</v>
      </c>
      <c r="I102" s="131" t="s">
        <v>88</v>
      </c>
      <c r="J102" s="90" t="s">
        <v>88</v>
      </c>
      <c r="K102" s="90" t="s">
        <v>88</v>
      </c>
      <c r="L102" s="90" t="s">
        <v>88</v>
      </c>
      <c r="M102" s="153" t="e">
        <f>AVERAGE(Table1422[[#This Row],[IQ2_2019]:[IQ2_2023]])</f>
        <v>#DIV/0!</v>
      </c>
      <c r="N102" s="131" t="s">
        <v>88</v>
      </c>
      <c r="O102" s="131" t="s">
        <v>88</v>
      </c>
      <c r="P102" s="90" t="s">
        <v>88</v>
      </c>
      <c r="Q102" t="s">
        <v>88</v>
      </c>
      <c r="R102" s="90" t="s">
        <v>88</v>
      </c>
      <c r="S102" s="153" t="e">
        <f>AVERAGE(Table1422[[#This Row],[IQ3_2019]:[IQ3_2023]])</f>
        <v>#DIV/0!</v>
      </c>
      <c r="T102" s="130" t="s">
        <v>88</v>
      </c>
      <c r="U102" s="130" t="s">
        <v>88</v>
      </c>
      <c r="V102" s="90" t="s">
        <v>88</v>
      </c>
      <c r="W102" s="90" t="s">
        <v>88</v>
      </c>
      <c r="X102" s="90" t="s">
        <v>88</v>
      </c>
      <c r="Y102" s="154" t="e">
        <f>AVERAGE(Table1422[[#This Row],[SNAP_2019
(Percentage Points)]:[SNAP_2023
(Percentage Points)]])</f>
        <v>#DIV/0!</v>
      </c>
      <c r="Z102" s="127" t="s">
        <v>88</v>
      </c>
      <c r="AA102" s="127" t="s">
        <v>88</v>
      </c>
      <c r="AB102" s="129" t="s">
        <v>88</v>
      </c>
      <c r="AC102" s="129" t="s">
        <v>88</v>
      </c>
      <c r="AD102" s="129" t="s">
        <v>88</v>
      </c>
      <c r="AE102" s="155" t="e">
        <f>AVERAGE(Table1422[[#This Row],[Poverty_2019
(Percentage Points)]:[Poverty_2023
(Percentage Points)]])</f>
        <v>#DIV/0!</v>
      </c>
      <c r="AF102" s="128" t="s">
        <v>88</v>
      </c>
      <c r="AG102" s="128" t="s">
        <v>88</v>
      </c>
      <c r="AH102" s="129" t="s">
        <v>88</v>
      </c>
      <c r="AI102" s="129" t="s">
        <v>88</v>
      </c>
      <c r="AJ102" s="190" t="s">
        <v>88</v>
      </c>
      <c r="AK102" s="156" t="e">
        <f>AVERAGE(Table1422[[#This Row],[Full Time Employment_2019
(Percentage Points)]:[Full Time Employment_2023
(Percentage Points)]])</f>
        <v>#DIV/0!</v>
      </c>
      <c r="AL102" s="175"/>
      <c r="AM102" s="9" t="s">
        <v>134</v>
      </c>
      <c r="AO102" t="s">
        <v>135</v>
      </c>
    </row>
    <row r="103" spans="1:41" x14ac:dyDescent="0.25">
      <c r="A103" s="193" t="s">
        <v>248</v>
      </c>
      <c r="B103" s="149">
        <v>24714</v>
      </c>
      <c r="C103" s="149">
        <v>33000</v>
      </c>
      <c r="D103" s="90">
        <v>24714</v>
      </c>
      <c r="E103" s="90">
        <v>33000</v>
      </c>
      <c r="F103" s="90">
        <v>27278</v>
      </c>
      <c r="G103" s="153">
        <f>AVERAGE(Table1422[[#This Row],[IQ1_2019]:[IQ1_2023]])</f>
        <v>28541.200000000001</v>
      </c>
      <c r="H103" s="131">
        <v>60238</v>
      </c>
      <c r="I103" s="131">
        <v>65430</v>
      </c>
      <c r="J103" s="90">
        <v>60238</v>
      </c>
      <c r="K103" s="90">
        <v>65430</v>
      </c>
      <c r="L103" s="90">
        <v>67815</v>
      </c>
      <c r="M103" s="153">
        <f>AVERAGE(Table1422[[#This Row],[IQ2_2019]:[IQ2_2023]])</f>
        <v>63830.2</v>
      </c>
      <c r="N103" s="131">
        <v>61013</v>
      </c>
      <c r="O103" s="131">
        <v>66140</v>
      </c>
      <c r="P103" s="90">
        <v>61013</v>
      </c>
      <c r="Q103">
        <v>66140</v>
      </c>
      <c r="R103" s="90">
        <v>68574</v>
      </c>
      <c r="S103" s="153">
        <f>AVERAGE(Table1422[[#This Row],[IQ3_2019]:[IQ3_2023]])</f>
        <v>64576</v>
      </c>
      <c r="T103" s="130">
        <v>0</v>
      </c>
      <c r="U103" s="130">
        <v>0</v>
      </c>
      <c r="V103" s="90">
        <v>0</v>
      </c>
      <c r="W103" s="90">
        <v>0</v>
      </c>
      <c r="X103" s="90">
        <v>0</v>
      </c>
      <c r="Y103" s="154">
        <f>AVERAGE(Table1422[[#This Row],[SNAP_2019
(Percentage Points)]:[SNAP_2023
(Percentage Points)]])</f>
        <v>0</v>
      </c>
      <c r="Z103" s="127">
        <v>0</v>
      </c>
      <c r="AA103" s="127">
        <v>0</v>
      </c>
      <c r="AB103" s="129" t="s">
        <v>88</v>
      </c>
      <c r="AC103" s="129" t="s">
        <v>88</v>
      </c>
      <c r="AD103" s="129" t="s">
        <v>88</v>
      </c>
      <c r="AE103" s="155">
        <f>AVERAGE(Table1422[[#This Row],[Poverty_2019
(Percentage Points)]:[Poverty_2023
(Percentage Points)]])</f>
        <v>0</v>
      </c>
      <c r="AF103" s="128">
        <v>80.599999999999994</v>
      </c>
      <c r="AG103" s="128">
        <v>85.7</v>
      </c>
      <c r="AH103" s="129">
        <v>81.400000000000006</v>
      </c>
      <c r="AI103" s="129">
        <v>85.7</v>
      </c>
      <c r="AJ103" s="190">
        <v>84.7</v>
      </c>
      <c r="AK103" s="156">
        <f>AVERAGE(Table1422[[#This Row],[Full Time Employment_2019
(Percentage Points)]:[Full Time Employment_2023
(Percentage Points)]])</f>
        <v>83.62</v>
      </c>
      <c r="AL103" s="175"/>
      <c r="AM103" s="9" t="s">
        <v>134</v>
      </c>
      <c r="AO103" t="s">
        <v>135</v>
      </c>
    </row>
    <row r="104" spans="1:41" x14ac:dyDescent="0.25">
      <c r="A104" s="165" t="s">
        <v>249</v>
      </c>
      <c r="B104" s="149">
        <v>14750</v>
      </c>
      <c r="C104" s="149">
        <v>15729</v>
      </c>
      <c r="D104" s="90">
        <v>14750</v>
      </c>
      <c r="E104" s="90">
        <v>15729</v>
      </c>
      <c r="F104" s="90">
        <v>16769</v>
      </c>
      <c r="G104" s="153">
        <f>AVERAGE(Table1422[[#This Row],[IQ1_2019]:[IQ1_2023]])</f>
        <v>15545.4</v>
      </c>
      <c r="H104" s="131">
        <v>27885</v>
      </c>
      <c r="I104" s="131">
        <v>33864</v>
      </c>
      <c r="J104" s="90">
        <v>27885</v>
      </c>
      <c r="K104" s="90">
        <v>33864</v>
      </c>
      <c r="L104" s="90">
        <v>35071</v>
      </c>
      <c r="M104" s="153">
        <f>AVERAGE(Table1422[[#This Row],[IQ2_2019]:[IQ2_2023]])</f>
        <v>31713.8</v>
      </c>
      <c r="N104" s="131">
        <v>54375</v>
      </c>
      <c r="O104" s="131">
        <v>63750</v>
      </c>
      <c r="P104" s="90">
        <v>54375</v>
      </c>
      <c r="Q104">
        <v>63750</v>
      </c>
      <c r="R104" s="90">
        <v>62357</v>
      </c>
      <c r="S104" s="153">
        <f>AVERAGE(Table1422[[#This Row],[IQ3_2019]:[IQ3_2023]])</f>
        <v>59721.4</v>
      </c>
      <c r="T104" s="130">
        <v>34.200000000000003</v>
      </c>
      <c r="U104" s="130">
        <v>27.2</v>
      </c>
      <c r="V104" s="90">
        <v>30.2</v>
      </c>
      <c r="W104" s="90">
        <v>27.2</v>
      </c>
      <c r="X104" s="90">
        <v>25.5</v>
      </c>
      <c r="Y104" s="154">
        <f>AVERAGE(Table1422[[#This Row],[SNAP_2019
(Percentage Points)]:[SNAP_2023
(Percentage Points)]])</f>
        <v>28.860000000000003</v>
      </c>
      <c r="Z104" s="127">
        <v>23.7</v>
      </c>
      <c r="AA104" s="127">
        <v>18.8</v>
      </c>
      <c r="AB104" s="129">
        <v>25.4</v>
      </c>
      <c r="AC104" s="129">
        <v>35.299999999999997</v>
      </c>
      <c r="AD104" s="129">
        <v>37.799999999999997</v>
      </c>
      <c r="AE104" s="155">
        <f>AVERAGE(Table1422[[#This Row],[Poverty_2019
(Percentage Points)]:[Poverty_2023
(Percentage Points)]])</f>
        <v>28.2</v>
      </c>
      <c r="AF104" s="128">
        <v>43.1</v>
      </c>
      <c r="AG104" s="128">
        <v>50.2</v>
      </c>
      <c r="AH104" s="129">
        <v>46.3</v>
      </c>
      <c r="AI104" s="129">
        <v>50.2</v>
      </c>
      <c r="AJ104" s="190">
        <v>50</v>
      </c>
      <c r="AK104" s="156">
        <f>AVERAGE(Table1422[[#This Row],[Full Time Employment_2019
(Percentage Points)]:[Full Time Employment_2023
(Percentage Points)]])</f>
        <v>47.96</v>
      </c>
      <c r="AL104" s="175">
        <v>141.36000000000001</v>
      </c>
      <c r="AM104" s="9" t="s">
        <v>250</v>
      </c>
      <c r="AO104" t="s">
        <v>142</v>
      </c>
    </row>
    <row r="105" spans="1:41" x14ac:dyDescent="0.25">
      <c r="A105" s="193" t="s">
        <v>251</v>
      </c>
      <c r="B105" s="149" t="s">
        <v>88</v>
      </c>
      <c r="C105" s="149" t="s">
        <v>88</v>
      </c>
      <c r="D105" s="90" t="s">
        <v>88</v>
      </c>
      <c r="E105" s="90" t="s">
        <v>88</v>
      </c>
      <c r="F105" s="90" t="s">
        <v>88</v>
      </c>
      <c r="G105" s="153" t="e">
        <f>AVERAGE(Table1422[[#This Row],[IQ1_2019]:[IQ1_2023]])</f>
        <v>#DIV/0!</v>
      </c>
      <c r="H105" s="131" t="s">
        <v>88</v>
      </c>
      <c r="I105" s="131" t="s">
        <v>88</v>
      </c>
      <c r="J105" s="90" t="s">
        <v>88</v>
      </c>
      <c r="K105" s="90" t="s">
        <v>88</v>
      </c>
      <c r="L105" s="90" t="s">
        <v>88</v>
      </c>
      <c r="M105" s="153" t="e">
        <f>AVERAGE(Table1422[[#This Row],[IQ2_2019]:[IQ2_2023]])</f>
        <v>#DIV/0!</v>
      </c>
      <c r="N105" s="131" t="s">
        <v>88</v>
      </c>
      <c r="O105" s="131" t="s">
        <v>88</v>
      </c>
      <c r="P105" s="90" t="s">
        <v>88</v>
      </c>
      <c r="Q105" t="s">
        <v>88</v>
      </c>
      <c r="R105" s="90" t="s">
        <v>88</v>
      </c>
      <c r="S105" s="153" t="e">
        <f>AVERAGE(Table1422[[#This Row],[IQ3_2019]:[IQ3_2023]])</f>
        <v>#DIV/0!</v>
      </c>
      <c r="T105" s="130">
        <v>0</v>
      </c>
      <c r="U105" s="130">
        <v>0</v>
      </c>
      <c r="V105" s="90">
        <v>0</v>
      </c>
      <c r="W105" s="90">
        <v>0</v>
      </c>
      <c r="X105" s="90" t="s">
        <v>88</v>
      </c>
      <c r="Y105" s="154">
        <f>AVERAGE(Table1422[[#This Row],[SNAP_2019
(Percentage Points)]:[SNAP_2023
(Percentage Points)]])</f>
        <v>0</v>
      </c>
      <c r="Z105" s="127">
        <v>0</v>
      </c>
      <c r="AA105" s="127">
        <v>0</v>
      </c>
      <c r="AB105" s="129" t="s">
        <v>88</v>
      </c>
      <c r="AC105" s="129" t="s">
        <v>88</v>
      </c>
      <c r="AD105" s="129" t="s">
        <v>88</v>
      </c>
      <c r="AE105" s="155">
        <f>AVERAGE(Table1422[[#This Row],[Poverty_2019
(Percentage Points)]:[Poverty_2023
(Percentage Points)]])</f>
        <v>0</v>
      </c>
      <c r="AF105" s="128">
        <v>0</v>
      </c>
      <c r="AG105" s="128">
        <v>0</v>
      </c>
      <c r="AH105" s="129">
        <v>0</v>
      </c>
      <c r="AI105" s="129">
        <v>0</v>
      </c>
      <c r="AJ105" s="190" t="s">
        <v>88</v>
      </c>
      <c r="AK105" s="156">
        <f>AVERAGE(Table1422[[#This Row],[Full Time Employment_2019
(Percentage Points)]:[Full Time Employment_2023
(Percentage Points)]])</f>
        <v>0</v>
      </c>
      <c r="AL105" s="175"/>
      <c r="AM105" s="9" t="s">
        <v>134</v>
      </c>
      <c r="AO105" t="s">
        <v>135</v>
      </c>
    </row>
    <row r="106" spans="1:41" x14ac:dyDescent="0.25">
      <c r="A106" s="193" t="s">
        <v>252</v>
      </c>
      <c r="B106" s="149" t="s">
        <v>88</v>
      </c>
      <c r="C106" s="149" t="s">
        <v>88</v>
      </c>
      <c r="D106" s="90" t="s">
        <v>88</v>
      </c>
      <c r="E106" s="90" t="s">
        <v>88</v>
      </c>
      <c r="F106" s="90" t="s">
        <v>88</v>
      </c>
      <c r="G106" s="153" t="e">
        <f>AVERAGE(Table1422[[#This Row],[IQ1_2019]:[IQ1_2023]])</f>
        <v>#DIV/0!</v>
      </c>
      <c r="H106" s="131" t="s">
        <v>88</v>
      </c>
      <c r="I106" s="131" t="s">
        <v>88</v>
      </c>
      <c r="J106" s="90" t="s">
        <v>88</v>
      </c>
      <c r="K106" s="90" t="s">
        <v>88</v>
      </c>
      <c r="L106" s="90" t="s">
        <v>88</v>
      </c>
      <c r="M106" s="153" t="e">
        <f>AVERAGE(Table1422[[#This Row],[IQ2_2019]:[IQ2_2023]])</f>
        <v>#DIV/0!</v>
      </c>
      <c r="N106" s="131" t="s">
        <v>88</v>
      </c>
      <c r="O106" s="131" t="s">
        <v>88</v>
      </c>
      <c r="P106" s="90" t="s">
        <v>88</v>
      </c>
      <c r="Q106" t="s">
        <v>88</v>
      </c>
      <c r="R106" s="90" t="s">
        <v>88</v>
      </c>
      <c r="S106" s="153" t="e">
        <f>AVERAGE(Table1422[[#This Row],[IQ3_2019]:[IQ3_2023]])</f>
        <v>#DIV/0!</v>
      </c>
      <c r="T106" s="130">
        <v>0</v>
      </c>
      <c r="U106" s="130">
        <v>0</v>
      </c>
      <c r="V106" s="90">
        <v>0</v>
      </c>
      <c r="W106" s="90">
        <v>0</v>
      </c>
      <c r="X106" s="90">
        <v>0</v>
      </c>
      <c r="Y106" s="154">
        <f>AVERAGE(Table1422[[#This Row],[SNAP_2019
(Percentage Points)]:[SNAP_2023
(Percentage Points)]])</f>
        <v>0</v>
      </c>
      <c r="Z106" s="127">
        <v>0</v>
      </c>
      <c r="AA106" s="127">
        <v>0</v>
      </c>
      <c r="AB106" s="129" t="s">
        <v>88</v>
      </c>
      <c r="AC106" s="129" t="s">
        <v>88</v>
      </c>
      <c r="AD106" s="129" t="s">
        <v>88</v>
      </c>
      <c r="AE106" s="155">
        <f>AVERAGE(Table1422[[#This Row],[Poverty_2019
(Percentage Points)]:[Poverty_2023
(Percentage Points)]])</f>
        <v>0</v>
      </c>
      <c r="AF106" s="128">
        <v>68.099999999999994</v>
      </c>
      <c r="AG106" s="128">
        <v>50</v>
      </c>
      <c r="AH106" s="129">
        <v>52.9</v>
      </c>
      <c r="AI106" s="129">
        <v>50</v>
      </c>
      <c r="AJ106" s="190" t="s">
        <v>88</v>
      </c>
      <c r="AK106" s="156">
        <f>AVERAGE(Table1422[[#This Row],[Full Time Employment_2019
(Percentage Points)]:[Full Time Employment_2023
(Percentage Points)]])</f>
        <v>55.25</v>
      </c>
      <c r="AL106" s="175"/>
      <c r="AM106" s="9" t="s">
        <v>134</v>
      </c>
      <c r="AO106" t="s">
        <v>135</v>
      </c>
    </row>
    <row r="107" spans="1:41" x14ac:dyDescent="0.25">
      <c r="A107" s="193" t="s">
        <v>253</v>
      </c>
      <c r="B107" s="149">
        <v>15850</v>
      </c>
      <c r="C107" s="149">
        <v>23375</v>
      </c>
      <c r="D107" s="90">
        <v>15850</v>
      </c>
      <c r="E107" s="90">
        <v>23375</v>
      </c>
      <c r="F107" s="90">
        <v>28769</v>
      </c>
      <c r="G107" s="153">
        <f>AVERAGE(Table1422[[#This Row],[IQ1_2019]:[IQ1_2023]])</f>
        <v>21443.8</v>
      </c>
      <c r="H107" s="131">
        <v>29500</v>
      </c>
      <c r="I107" s="131">
        <v>41400</v>
      </c>
      <c r="J107" s="90">
        <v>29500</v>
      </c>
      <c r="K107" s="90">
        <v>41400</v>
      </c>
      <c r="L107" s="90">
        <v>52000</v>
      </c>
      <c r="M107" s="153">
        <f>AVERAGE(Table1422[[#This Row],[IQ2_2019]:[IQ2_2023]])</f>
        <v>38760</v>
      </c>
      <c r="N107" s="131">
        <v>74188</v>
      </c>
      <c r="O107" s="131">
        <v>77600</v>
      </c>
      <c r="P107" s="90">
        <v>74188</v>
      </c>
      <c r="Q107">
        <v>77600</v>
      </c>
      <c r="R107" s="90">
        <v>77467</v>
      </c>
      <c r="S107" s="153">
        <f>AVERAGE(Table1422[[#This Row],[IQ3_2019]:[IQ3_2023]])</f>
        <v>76208.600000000006</v>
      </c>
      <c r="T107" s="130">
        <v>7.3</v>
      </c>
      <c r="U107" s="130">
        <v>7.2</v>
      </c>
      <c r="V107" s="90">
        <v>7.2</v>
      </c>
      <c r="W107" s="90">
        <v>7.2</v>
      </c>
      <c r="X107" s="90">
        <v>8.4</v>
      </c>
      <c r="Y107" s="154">
        <f>AVERAGE(Table1422[[#This Row],[SNAP_2019
(Percentage Points)]:[SNAP_2023
(Percentage Points)]])</f>
        <v>7.4599999999999991</v>
      </c>
      <c r="Z107" s="127">
        <v>21.8</v>
      </c>
      <c r="AA107" s="127">
        <v>31.1</v>
      </c>
      <c r="AB107" s="129">
        <v>10</v>
      </c>
      <c r="AC107" s="129">
        <v>8.3000000000000007</v>
      </c>
      <c r="AD107" s="129">
        <v>8.3000000000000007</v>
      </c>
      <c r="AE107" s="155">
        <f>AVERAGE(Table1422[[#This Row],[Poverty_2019
(Percentage Points)]:[Poverty_2023
(Percentage Points)]])</f>
        <v>15.9</v>
      </c>
      <c r="AF107" s="128">
        <v>35.700000000000003</v>
      </c>
      <c r="AG107" s="128">
        <v>36.5</v>
      </c>
      <c r="AH107" s="129">
        <v>36.4</v>
      </c>
      <c r="AI107" s="129">
        <v>36.5</v>
      </c>
      <c r="AJ107" s="190">
        <v>36.6</v>
      </c>
      <c r="AK107" s="156">
        <f>AVERAGE(Table1422[[#This Row],[Full Time Employment_2019
(Percentage Points)]:[Full Time Employment_2023
(Percentage Points)]])</f>
        <v>36.339999999999996</v>
      </c>
      <c r="AL107" s="175"/>
      <c r="AM107" s="9" t="s">
        <v>134</v>
      </c>
      <c r="AO107" t="s">
        <v>135</v>
      </c>
    </row>
    <row r="108" spans="1:41" x14ac:dyDescent="0.25">
      <c r="A108" s="193" t="s">
        <v>254</v>
      </c>
      <c r="B108" s="149">
        <v>28485</v>
      </c>
      <c r="C108" s="149">
        <v>33000</v>
      </c>
      <c r="D108" s="90">
        <v>28485</v>
      </c>
      <c r="E108" s="90">
        <v>33000</v>
      </c>
      <c r="F108" s="90">
        <v>38200</v>
      </c>
      <c r="G108" s="153">
        <f>AVERAGE(Table1422[[#This Row],[IQ1_2019]:[IQ1_2023]])</f>
        <v>32234</v>
      </c>
      <c r="H108" s="131">
        <v>52682</v>
      </c>
      <c r="I108" s="131">
        <v>56714</v>
      </c>
      <c r="J108" s="90">
        <v>52682</v>
      </c>
      <c r="K108" s="90">
        <v>56714</v>
      </c>
      <c r="L108" s="90">
        <v>68909</v>
      </c>
      <c r="M108" s="153">
        <f>AVERAGE(Table1422[[#This Row],[IQ2_2019]:[IQ2_2023]])</f>
        <v>57540.2</v>
      </c>
      <c r="N108" s="131">
        <v>83500</v>
      </c>
      <c r="O108" s="131">
        <v>95389</v>
      </c>
      <c r="P108" s="90">
        <v>83500</v>
      </c>
      <c r="Q108">
        <v>95389</v>
      </c>
      <c r="R108" s="90">
        <v>107804</v>
      </c>
      <c r="S108" s="153">
        <f>AVERAGE(Table1422[[#This Row],[IQ3_2019]:[IQ3_2023]])</f>
        <v>93116.4</v>
      </c>
      <c r="T108" s="130">
        <v>4</v>
      </c>
      <c r="U108" s="130">
        <v>4.3</v>
      </c>
      <c r="V108" s="90">
        <v>5.2</v>
      </c>
      <c r="W108" s="90">
        <v>4.3</v>
      </c>
      <c r="X108" s="90">
        <v>5.5</v>
      </c>
      <c r="Y108" s="154">
        <f>AVERAGE(Table1422[[#This Row],[SNAP_2019
(Percentage Points)]:[SNAP_2023
(Percentage Points)]])</f>
        <v>4.66</v>
      </c>
      <c r="Z108" s="127">
        <v>9.6999999999999993</v>
      </c>
      <c r="AA108" s="127">
        <v>3.9</v>
      </c>
      <c r="AB108" s="129">
        <v>36.200000000000003</v>
      </c>
      <c r="AC108" s="129">
        <v>29.3</v>
      </c>
      <c r="AD108" s="129">
        <v>21.1</v>
      </c>
      <c r="AE108" s="155">
        <f>AVERAGE(Table1422[[#This Row],[Poverty_2019
(Percentage Points)]:[Poverty_2023
(Percentage Points)]])</f>
        <v>20.040000000000003</v>
      </c>
      <c r="AF108" s="128">
        <v>48.4</v>
      </c>
      <c r="AG108" s="128">
        <v>52.1</v>
      </c>
      <c r="AH108" s="129">
        <v>53.9</v>
      </c>
      <c r="AI108" s="129">
        <v>52.1</v>
      </c>
      <c r="AJ108" s="190">
        <v>52.5</v>
      </c>
      <c r="AK108" s="156">
        <f>AVERAGE(Table1422[[#This Row],[Full Time Employment_2019
(Percentage Points)]:[Full Time Employment_2023
(Percentage Points)]])</f>
        <v>51.8</v>
      </c>
      <c r="AL108" s="175"/>
      <c r="AM108" s="9" t="s">
        <v>134</v>
      </c>
      <c r="AO108" t="s">
        <v>135</v>
      </c>
    </row>
    <row r="109" spans="1:41" x14ac:dyDescent="0.25">
      <c r="A109" s="193" t="s">
        <v>255</v>
      </c>
      <c r="B109" s="149">
        <v>13324</v>
      </c>
      <c r="C109" s="149">
        <v>18841</v>
      </c>
      <c r="D109" s="90">
        <v>13324</v>
      </c>
      <c r="E109" s="90">
        <v>18841</v>
      </c>
      <c r="F109" s="90">
        <v>10386</v>
      </c>
      <c r="G109" s="153">
        <f>AVERAGE(Table1422[[#This Row],[IQ1_2019]:[IQ1_2023]])</f>
        <v>14943.2</v>
      </c>
      <c r="H109" s="131">
        <v>41065</v>
      </c>
      <c r="I109" s="131">
        <v>34667</v>
      </c>
      <c r="J109" s="90">
        <v>41065</v>
      </c>
      <c r="K109" s="90">
        <v>34667</v>
      </c>
      <c r="L109" s="90">
        <v>35536</v>
      </c>
      <c r="M109" s="153">
        <f>AVERAGE(Table1422[[#This Row],[IQ2_2019]:[IQ2_2023]])</f>
        <v>37400</v>
      </c>
      <c r="N109" s="131">
        <v>57355</v>
      </c>
      <c r="O109" s="131">
        <v>63627</v>
      </c>
      <c r="P109" s="90">
        <v>57355</v>
      </c>
      <c r="Q109">
        <v>63627</v>
      </c>
      <c r="R109" s="90">
        <v>66632</v>
      </c>
      <c r="S109" s="153">
        <f>AVERAGE(Table1422[[#This Row],[IQ3_2019]:[IQ3_2023]])</f>
        <v>61719.199999999997</v>
      </c>
      <c r="T109" s="130">
        <v>18.2</v>
      </c>
      <c r="U109" s="130">
        <v>11.9</v>
      </c>
      <c r="V109" s="90">
        <v>8</v>
      </c>
      <c r="W109" s="90">
        <v>11.9</v>
      </c>
      <c r="X109" s="90">
        <v>12.8</v>
      </c>
      <c r="Y109" s="154">
        <f>AVERAGE(Table1422[[#This Row],[SNAP_2019
(Percentage Points)]:[SNAP_2023
(Percentage Points)]])</f>
        <v>12.559999999999999</v>
      </c>
      <c r="Z109" s="127">
        <v>20.9</v>
      </c>
      <c r="AA109" s="127">
        <v>14.9</v>
      </c>
      <c r="AB109" s="129">
        <v>53.7</v>
      </c>
      <c r="AC109" s="129">
        <v>38.6</v>
      </c>
      <c r="AD109" s="129">
        <v>80.900000000000006</v>
      </c>
      <c r="AE109" s="155">
        <f>AVERAGE(Table1422[[#This Row],[Poverty_2019
(Percentage Points)]:[Poverty_2023
(Percentage Points)]])</f>
        <v>41.8</v>
      </c>
      <c r="AF109" s="128">
        <v>31.3</v>
      </c>
      <c r="AG109" s="128">
        <v>32.6</v>
      </c>
      <c r="AH109" s="129">
        <v>37.799999999999997</v>
      </c>
      <c r="AI109" s="129">
        <v>32.6</v>
      </c>
      <c r="AJ109" s="190">
        <v>34.1</v>
      </c>
      <c r="AK109" s="156">
        <f>AVERAGE(Table1422[[#This Row],[Full Time Employment_2019
(Percentage Points)]:[Full Time Employment_2023
(Percentage Points)]])</f>
        <v>33.68</v>
      </c>
      <c r="AL109" s="175"/>
      <c r="AM109" s="9" t="s">
        <v>134</v>
      </c>
      <c r="AO109" t="s">
        <v>135</v>
      </c>
    </row>
    <row r="110" spans="1:41" x14ac:dyDescent="0.25">
      <c r="A110" s="193" t="s">
        <v>256</v>
      </c>
      <c r="B110" s="149">
        <v>13708</v>
      </c>
      <c r="C110" s="149">
        <v>16000</v>
      </c>
      <c r="D110" s="90">
        <v>13708</v>
      </c>
      <c r="E110" s="90">
        <v>16000</v>
      </c>
      <c r="F110" s="90">
        <v>28000</v>
      </c>
      <c r="G110" s="153">
        <f>AVERAGE(Table1422[[#This Row],[IQ1_2019]:[IQ1_2023]])</f>
        <v>17483.2</v>
      </c>
      <c r="H110" s="131">
        <v>14917</v>
      </c>
      <c r="I110" s="131">
        <v>17288</v>
      </c>
      <c r="J110" s="90">
        <v>14917</v>
      </c>
      <c r="K110" s="90">
        <v>17288</v>
      </c>
      <c r="L110" s="90">
        <v>75125</v>
      </c>
      <c r="M110" s="153">
        <f>AVERAGE(Table1422[[#This Row],[IQ2_2019]:[IQ2_2023]])</f>
        <v>27907</v>
      </c>
      <c r="N110" s="131">
        <v>65250</v>
      </c>
      <c r="O110" s="131">
        <v>57750</v>
      </c>
      <c r="P110" s="90">
        <v>65250</v>
      </c>
      <c r="Q110">
        <v>57750</v>
      </c>
      <c r="R110" s="90">
        <v>97375</v>
      </c>
      <c r="S110" s="153">
        <f>AVERAGE(Table1422[[#This Row],[IQ3_2019]:[IQ3_2023]])</f>
        <v>68675</v>
      </c>
      <c r="T110" s="130">
        <v>12.3</v>
      </c>
      <c r="U110" s="130">
        <v>0</v>
      </c>
      <c r="V110" s="90">
        <v>5.2</v>
      </c>
      <c r="W110" s="90">
        <v>0</v>
      </c>
      <c r="X110" s="90">
        <v>5.5</v>
      </c>
      <c r="Y110" s="154">
        <f>AVERAGE(Table1422[[#This Row],[SNAP_2019
(Percentage Points)]:[SNAP_2023
(Percentage Points)]])</f>
        <v>4.5999999999999996</v>
      </c>
      <c r="Z110" s="127">
        <v>15.8</v>
      </c>
      <c r="AA110" s="127">
        <v>4.5</v>
      </c>
      <c r="AB110" s="129">
        <v>100</v>
      </c>
      <c r="AC110" s="129" t="s">
        <v>88</v>
      </c>
      <c r="AD110" s="129">
        <v>0</v>
      </c>
      <c r="AE110" s="155">
        <f>AVERAGE(Table1422[[#This Row],[Poverty_2019
(Percentage Points)]:[Poverty_2023
(Percentage Points)]])</f>
        <v>30.074999999999999</v>
      </c>
      <c r="AF110" s="128">
        <v>56.7</v>
      </c>
      <c r="AG110" s="128">
        <v>72.7</v>
      </c>
      <c r="AH110" s="129">
        <v>63.3</v>
      </c>
      <c r="AI110" s="129">
        <v>72.7</v>
      </c>
      <c r="AJ110" s="190">
        <v>51.9</v>
      </c>
      <c r="AK110" s="156">
        <f>AVERAGE(Table1422[[#This Row],[Full Time Employment_2019
(Percentage Points)]:[Full Time Employment_2023
(Percentage Points)]])</f>
        <v>63.459999999999994</v>
      </c>
      <c r="AL110" s="175"/>
      <c r="AM110" s="9" t="s">
        <v>134</v>
      </c>
      <c r="AO110" t="s">
        <v>135</v>
      </c>
    </row>
    <row r="111" spans="1:41" ht="60" x14ac:dyDescent="0.25">
      <c r="A111" s="165" t="s">
        <v>257</v>
      </c>
      <c r="B111" s="149">
        <v>48000</v>
      </c>
      <c r="C111" s="149">
        <v>51833</v>
      </c>
      <c r="D111" s="90">
        <v>48000</v>
      </c>
      <c r="E111" s="90">
        <v>51833</v>
      </c>
      <c r="F111" s="90">
        <v>55316</v>
      </c>
      <c r="G111" s="153">
        <f>AVERAGE(Table1422[[#This Row],[IQ1_2019]:[IQ1_2023]])</f>
        <v>50996.4</v>
      </c>
      <c r="H111" s="131">
        <v>66632</v>
      </c>
      <c r="I111" s="131">
        <v>71283</v>
      </c>
      <c r="J111" s="90">
        <v>66632</v>
      </c>
      <c r="K111" s="90">
        <v>71283</v>
      </c>
      <c r="L111" s="90">
        <v>74500</v>
      </c>
      <c r="M111" s="153">
        <f>AVERAGE(Table1422[[#This Row],[IQ2_2019]:[IQ2_2023]])</f>
        <v>70066</v>
      </c>
      <c r="N111" s="131">
        <v>88833</v>
      </c>
      <c r="O111" s="131">
        <v>87714</v>
      </c>
      <c r="P111" s="90">
        <v>88833</v>
      </c>
      <c r="Q111">
        <v>87714</v>
      </c>
      <c r="R111" s="90">
        <v>89827</v>
      </c>
      <c r="S111" s="153">
        <f>AVERAGE(Table1422[[#This Row],[IQ3_2019]:[IQ3_2023]])</f>
        <v>88584.2</v>
      </c>
      <c r="T111" s="130">
        <v>16.899999999999999</v>
      </c>
      <c r="U111" s="130">
        <v>10.9</v>
      </c>
      <c r="V111" s="90">
        <v>14.8</v>
      </c>
      <c r="W111" s="90">
        <v>10.9</v>
      </c>
      <c r="X111" s="90">
        <v>12.8</v>
      </c>
      <c r="Y111" s="154">
        <f>AVERAGE(Table1422[[#This Row],[SNAP_2019
(Percentage Points)]:[SNAP_2023
(Percentage Points)]])</f>
        <v>13.26</v>
      </c>
      <c r="Z111" s="127">
        <v>13.7</v>
      </c>
      <c r="AA111" s="127">
        <v>11.7</v>
      </c>
      <c r="AB111" s="129">
        <v>27.6</v>
      </c>
      <c r="AC111" s="129">
        <v>13.8</v>
      </c>
      <c r="AD111" s="129">
        <v>36.1</v>
      </c>
      <c r="AE111" s="155">
        <f>AVERAGE(Table1422[[#This Row],[Poverty_2019
(Percentage Points)]:[Poverty_2023
(Percentage Points)]])</f>
        <v>20.580000000000002</v>
      </c>
      <c r="AF111" s="128">
        <v>57.2</v>
      </c>
      <c r="AG111" s="128">
        <v>64.2</v>
      </c>
      <c r="AH111" s="129">
        <v>62</v>
      </c>
      <c r="AI111" s="129">
        <v>64.2</v>
      </c>
      <c r="AJ111" s="190">
        <v>63.1</v>
      </c>
      <c r="AK111" s="156">
        <f>AVERAGE(Table1422[[#This Row],[Full Time Employment_2019
(Percentage Points)]:[Full Time Employment_2023
(Percentage Points)]])</f>
        <v>62.140000000000008</v>
      </c>
      <c r="AL111" s="175"/>
      <c r="AM111" s="9" t="s">
        <v>258</v>
      </c>
      <c r="AO111" t="s">
        <v>142</v>
      </c>
    </row>
    <row r="112" spans="1:41" x14ac:dyDescent="0.25">
      <c r="A112" s="165" t="s">
        <v>259</v>
      </c>
      <c r="B112" s="149">
        <v>6000</v>
      </c>
      <c r="C112" s="149">
        <v>16125</v>
      </c>
      <c r="D112" s="90">
        <v>6000</v>
      </c>
      <c r="E112" s="90">
        <v>16125</v>
      </c>
      <c r="F112" s="90">
        <v>20375</v>
      </c>
      <c r="G112" s="153">
        <f>AVERAGE(Table1422[[#This Row],[IQ1_2019]:[IQ1_2023]])</f>
        <v>12925</v>
      </c>
      <c r="H112" s="131">
        <v>35250</v>
      </c>
      <c r="I112" s="131">
        <v>28625</v>
      </c>
      <c r="J112" s="90">
        <v>35250</v>
      </c>
      <c r="K112" s="90">
        <v>28625</v>
      </c>
      <c r="L112" s="90">
        <v>36100</v>
      </c>
      <c r="M112" s="153">
        <f>AVERAGE(Table1422[[#This Row],[IQ2_2019]:[IQ2_2023]])</f>
        <v>32770</v>
      </c>
      <c r="N112" s="131">
        <v>54000</v>
      </c>
      <c r="O112" s="131">
        <v>51214</v>
      </c>
      <c r="P112" s="90">
        <v>54000</v>
      </c>
      <c r="Q112">
        <v>51214</v>
      </c>
      <c r="R112" s="90">
        <v>60500</v>
      </c>
      <c r="S112" s="153">
        <f>AVERAGE(Table1422[[#This Row],[IQ3_2019]:[IQ3_2023]])</f>
        <v>54185.599999999999</v>
      </c>
      <c r="T112" s="130">
        <v>69.7</v>
      </c>
      <c r="U112" s="130">
        <v>52.4</v>
      </c>
      <c r="V112" s="90">
        <v>67.5</v>
      </c>
      <c r="W112" s="90">
        <v>52.4</v>
      </c>
      <c r="X112" s="90">
        <v>49.3</v>
      </c>
      <c r="Y112" s="154">
        <f>AVERAGE(Table1422[[#This Row],[SNAP_2019
(Percentage Points)]:[SNAP_2023
(Percentage Points)]])</f>
        <v>58.260000000000005</v>
      </c>
      <c r="Z112" s="127">
        <v>44.7</v>
      </c>
      <c r="AA112" s="127">
        <v>35.5</v>
      </c>
      <c r="AB112" s="129">
        <v>48.1</v>
      </c>
      <c r="AC112" s="129">
        <v>50.8</v>
      </c>
      <c r="AD112" s="129">
        <v>41.1</v>
      </c>
      <c r="AE112" s="155">
        <f>AVERAGE(Table1422[[#This Row],[Poverty_2019
(Percentage Points)]:[Poverty_2023
(Percentage Points)]])</f>
        <v>44.040000000000006</v>
      </c>
      <c r="AF112" s="128">
        <v>15.5</v>
      </c>
      <c r="AG112" s="128">
        <v>22.3</v>
      </c>
      <c r="AH112" s="129">
        <v>19.100000000000001</v>
      </c>
      <c r="AI112" s="129">
        <v>22.3</v>
      </c>
      <c r="AJ112" s="190">
        <v>27.6</v>
      </c>
      <c r="AK112" s="156">
        <f>AVERAGE(Table1422[[#This Row],[Full Time Employment_2019
(Percentage Points)]:[Full Time Employment_2023
(Percentage Points)]])</f>
        <v>21.360000000000003</v>
      </c>
      <c r="AL112" s="175">
        <v>106</v>
      </c>
      <c r="AM112" s="9" t="s">
        <v>173</v>
      </c>
      <c r="AO112" t="s">
        <v>142</v>
      </c>
    </row>
    <row r="113" spans="1:41" x14ac:dyDescent="0.25">
      <c r="A113" s="193" t="s">
        <v>260</v>
      </c>
      <c r="B113" s="149" t="s">
        <v>88</v>
      </c>
      <c r="C113" s="149" t="s">
        <v>88</v>
      </c>
      <c r="D113" s="90" t="s">
        <v>88</v>
      </c>
      <c r="E113" s="90" t="s">
        <v>88</v>
      </c>
      <c r="F113" s="90" t="s">
        <v>88</v>
      </c>
      <c r="G113" s="153" t="e">
        <f>AVERAGE(Table1422[[#This Row],[IQ1_2019]:[IQ1_2023]])</f>
        <v>#DIV/0!</v>
      </c>
      <c r="H113" s="131" t="s">
        <v>88</v>
      </c>
      <c r="I113" s="131" t="s">
        <v>88</v>
      </c>
      <c r="J113" s="90" t="s">
        <v>88</v>
      </c>
      <c r="K113" s="90" t="s">
        <v>88</v>
      </c>
      <c r="L113" s="90" t="s">
        <v>88</v>
      </c>
      <c r="M113" s="153" t="e">
        <f>AVERAGE(Table1422[[#This Row],[IQ2_2019]:[IQ2_2023]])</f>
        <v>#DIV/0!</v>
      </c>
      <c r="N113" s="131" t="s">
        <v>88</v>
      </c>
      <c r="O113" s="131" t="s">
        <v>88</v>
      </c>
      <c r="P113" s="90" t="s">
        <v>88</v>
      </c>
      <c r="Q113" t="s">
        <v>88</v>
      </c>
      <c r="R113" s="90" t="s">
        <v>88</v>
      </c>
      <c r="S113" s="153" t="e">
        <f>AVERAGE(Table1422[[#This Row],[IQ3_2019]:[IQ3_2023]])</f>
        <v>#DIV/0!</v>
      </c>
      <c r="T113" s="130" t="s">
        <v>88</v>
      </c>
      <c r="U113" s="130" t="s">
        <v>88</v>
      </c>
      <c r="V113" s="90" t="s">
        <v>88</v>
      </c>
      <c r="W113" s="90" t="s">
        <v>88</v>
      </c>
      <c r="X113" s="90" t="s">
        <v>88</v>
      </c>
      <c r="Y113" s="154" t="e">
        <f>AVERAGE(Table1422[[#This Row],[SNAP_2019
(Percentage Points)]:[SNAP_2023
(Percentage Points)]])</f>
        <v>#DIV/0!</v>
      </c>
      <c r="Z113" s="127" t="s">
        <v>88</v>
      </c>
      <c r="AA113" s="127" t="s">
        <v>88</v>
      </c>
      <c r="AB113" s="129" t="s">
        <v>88</v>
      </c>
      <c r="AC113" s="129" t="s">
        <v>88</v>
      </c>
      <c r="AD113" s="129" t="s">
        <v>88</v>
      </c>
      <c r="AE113" s="155" t="e">
        <f>AVERAGE(Table1422[[#This Row],[Poverty_2019
(Percentage Points)]:[Poverty_2023
(Percentage Points)]])</f>
        <v>#DIV/0!</v>
      </c>
      <c r="AF113" s="128" t="s">
        <v>88</v>
      </c>
      <c r="AG113" s="128" t="s">
        <v>88</v>
      </c>
      <c r="AH113" s="129" t="s">
        <v>88</v>
      </c>
      <c r="AI113" s="129" t="s">
        <v>88</v>
      </c>
      <c r="AJ113" s="190" t="s">
        <v>88</v>
      </c>
      <c r="AK113" s="156" t="e">
        <f>AVERAGE(Table1422[[#This Row],[Full Time Employment_2019
(Percentage Points)]:[Full Time Employment_2023
(Percentage Points)]])</f>
        <v>#DIV/0!</v>
      </c>
      <c r="AL113" s="175"/>
      <c r="AM113" s="9" t="s">
        <v>134</v>
      </c>
      <c r="AO113" t="s">
        <v>135</v>
      </c>
    </row>
    <row r="114" spans="1:41" x14ac:dyDescent="0.25">
      <c r="A114" s="193" t="s">
        <v>261</v>
      </c>
      <c r="B114" s="149">
        <v>61640</v>
      </c>
      <c r="C114" s="149">
        <v>67214</v>
      </c>
      <c r="D114" s="90">
        <v>61640</v>
      </c>
      <c r="E114" s="90">
        <v>67214</v>
      </c>
      <c r="F114" s="90">
        <v>82512</v>
      </c>
      <c r="G114" s="153">
        <f>AVERAGE(Table1422[[#This Row],[IQ1_2019]:[IQ1_2023]])</f>
        <v>68044</v>
      </c>
      <c r="H114" s="131">
        <v>94889</v>
      </c>
      <c r="I114" s="131">
        <v>99448</v>
      </c>
      <c r="J114" s="90">
        <v>94889</v>
      </c>
      <c r="K114" s="90">
        <v>99448</v>
      </c>
      <c r="L114" s="90">
        <v>113767</v>
      </c>
      <c r="M114" s="153">
        <f>AVERAGE(Table1422[[#This Row],[IQ2_2019]:[IQ2_2023]])</f>
        <v>100488.2</v>
      </c>
      <c r="N114" s="131">
        <v>134690</v>
      </c>
      <c r="O114" s="131">
        <v>138617</v>
      </c>
      <c r="P114" s="90">
        <v>134690</v>
      </c>
      <c r="Q114">
        <v>138617</v>
      </c>
      <c r="R114" s="90">
        <v>165375</v>
      </c>
      <c r="S114" s="153">
        <f>AVERAGE(Table1422[[#This Row],[IQ3_2019]:[IQ3_2023]])</f>
        <v>142397.79999999999</v>
      </c>
      <c r="T114" s="130">
        <v>7.8</v>
      </c>
      <c r="U114" s="130">
        <v>3.1</v>
      </c>
      <c r="V114" s="90">
        <v>5.0999999999999996</v>
      </c>
      <c r="W114" s="90">
        <v>3.1</v>
      </c>
      <c r="X114" s="90">
        <v>3</v>
      </c>
      <c r="Y114" s="154">
        <f>AVERAGE(Table1422[[#This Row],[SNAP_2019
(Percentage Points)]:[SNAP_2023
(Percentage Points)]])</f>
        <v>4.42</v>
      </c>
      <c r="Z114" s="127">
        <v>6.4</v>
      </c>
      <c r="AA114" s="127">
        <v>2.1</v>
      </c>
      <c r="AB114" s="129">
        <v>26.5</v>
      </c>
      <c r="AC114" s="129">
        <v>15.9</v>
      </c>
      <c r="AD114" s="129">
        <v>13.3</v>
      </c>
      <c r="AE114" s="155">
        <f>AVERAGE(Table1422[[#This Row],[Poverty_2019
(Percentage Points)]:[Poverty_2023
(Percentage Points)]])</f>
        <v>12.84</v>
      </c>
      <c r="AF114" s="128">
        <v>65.3</v>
      </c>
      <c r="AG114" s="128">
        <v>71</v>
      </c>
      <c r="AH114" s="129">
        <v>70.599999999999994</v>
      </c>
      <c r="AI114" s="129">
        <v>71</v>
      </c>
      <c r="AJ114" s="190">
        <v>70.099999999999994</v>
      </c>
      <c r="AK114" s="156">
        <f>AVERAGE(Table1422[[#This Row],[Full Time Employment_2019
(Percentage Points)]:[Full Time Employment_2023
(Percentage Points)]])</f>
        <v>69.599999999999994</v>
      </c>
      <c r="AL114" s="175"/>
      <c r="AM114" s="9" t="s">
        <v>134</v>
      </c>
      <c r="AO114" t="s">
        <v>135</v>
      </c>
    </row>
    <row r="115" spans="1:41" x14ac:dyDescent="0.25">
      <c r="A115" s="193" t="s">
        <v>262</v>
      </c>
      <c r="B115" s="149">
        <v>12391</v>
      </c>
      <c r="C115" s="149">
        <v>13457</v>
      </c>
      <c r="D115" s="90">
        <v>12391</v>
      </c>
      <c r="E115" s="90">
        <v>13457</v>
      </c>
      <c r="F115" s="90">
        <v>7038</v>
      </c>
      <c r="G115" s="153">
        <f>AVERAGE(Table1422[[#This Row],[IQ1_2019]:[IQ1_2023]])</f>
        <v>11746.8</v>
      </c>
      <c r="H115" s="131">
        <v>30500</v>
      </c>
      <c r="I115" s="131">
        <v>17409</v>
      </c>
      <c r="J115" s="90">
        <v>30500</v>
      </c>
      <c r="K115" s="90">
        <v>17409</v>
      </c>
      <c r="L115" s="90">
        <v>34833</v>
      </c>
      <c r="M115" s="153">
        <f>AVERAGE(Table1422[[#This Row],[IQ2_2019]:[IQ2_2023]])</f>
        <v>26130.2</v>
      </c>
      <c r="N115" s="131">
        <v>42500</v>
      </c>
      <c r="O115" s="131">
        <v>40125</v>
      </c>
      <c r="P115" s="90">
        <v>42500</v>
      </c>
      <c r="Q115">
        <v>40125</v>
      </c>
      <c r="R115" s="90">
        <v>69056</v>
      </c>
      <c r="S115" s="153">
        <f>AVERAGE(Table1422[[#This Row],[IQ3_2019]:[IQ3_2023]])</f>
        <v>46861.2</v>
      </c>
      <c r="T115" s="130">
        <v>8.8000000000000007</v>
      </c>
      <c r="U115" s="130">
        <v>2.4</v>
      </c>
      <c r="V115" s="90">
        <v>3.1</v>
      </c>
      <c r="W115" s="90">
        <v>2.4</v>
      </c>
      <c r="X115" s="90">
        <v>0</v>
      </c>
      <c r="Y115" s="154">
        <f>AVERAGE(Table1422[[#This Row],[SNAP_2019
(Percentage Points)]:[SNAP_2023
(Percentage Points)]])</f>
        <v>3.34</v>
      </c>
      <c r="Z115" s="127">
        <v>19.600000000000001</v>
      </c>
      <c r="AA115" s="127">
        <v>31.5</v>
      </c>
      <c r="AB115" s="129">
        <v>0</v>
      </c>
      <c r="AC115" s="129">
        <v>0</v>
      </c>
      <c r="AD115" s="129" t="s">
        <v>88</v>
      </c>
      <c r="AE115" s="155">
        <f>AVERAGE(Table1422[[#This Row],[Poverty_2019
(Percentage Points)]:[Poverty_2023
(Percentage Points)]])</f>
        <v>12.775</v>
      </c>
      <c r="AF115" s="128">
        <v>28.8</v>
      </c>
      <c r="AG115" s="128">
        <v>54.2</v>
      </c>
      <c r="AH115" s="129">
        <v>54.6</v>
      </c>
      <c r="AI115" s="129">
        <v>54.2</v>
      </c>
      <c r="AJ115" s="190">
        <v>66.7</v>
      </c>
      <c r="AK115" s="156">
        <f>AVERAGE(Table1422[[#This Row],[Full Time Employment_2019
(Percentage Points)]:[Full Time Employment_2023
(Percentage Points)]])</f>
        <v>51.7</v>
      </c>
      <c r="AL115" s="175"/>
      <c r="AM115" s="9" t="s">
        <v>134</v>
      </c>
      <c r="AO115" t="s">
        <v>135</v>
      </c>
    </row>
    <row r="116" spans="1:41" x14ac:dyDescent="0.25">
      <c r="A116" s="193" t="s">
        <v>263</v>
      </c>
      <c r="B116" s="149">
        <v>60022</v>
      </c>
      <c r="C116" s="149">
        <v>61056</v>
      </c>
      <c r="D116" s="90">
        <v>60022</v>
      </c>
      <c r="E116" s="90">
        <v>61056</v>
      </c>
      <c r="F116" s="90">
        <v>63139</v>
      </c>
      <c r="G116" s="153">
        <f>AVERAGE(Table1422[[#This Row],[IQ1_2019]:[IQ1_2023]])</f>
        <v>61059</v>
      </c>
      <c r="H116" s="131">
        <v>72982</v>
      </c>
      <c r="I116" s="131">
        <v>66450</v>
      </c>
      <c r="J116" s="90">
        <v>72982</v>
      </c>
      <c r="K116" s="90">
        <v>66450</v>
      </c>
      <c r="L116" s="90">
        <v>69433</v>
      </c>
      <c r="M116" s="153">
        <f>AVERAGE(Table1422[[#This Row],[IQ2_2019]:[IQ2_2023]])</f>
        <v>69659.399999999994</v>
      </c>
      <c r="N116" s="131">
        <v>84056</v>
      </c>
      <c r="O116" s="131">
        <v>88250</v>
      </c>
      <c r="P116" s="90">
        <v>84056</v>
      </c>
      <c r="Q116">
        <v>88250</v>
      </c>
      <c r="R116" s="90">
        <v>85413</v>
      </c>
      <c r="S116" s="153">
        <f>AVERAGE(Table1422[[#This Row],[IQ3_2019]:[IQ3_2023]])</f>
        <v>86005</v>
      </c>
      <c r="T116" s="130">
        <v>0</v>
      </c>
      <c r="U116" s="130">
        <v>6.7</v>
      </c>
      <c r="V116" s="90">
        <v>0</v>
      </c>
      <c r="W116" s="90">
        <v>6.7</v>
      </c>
      <c r="X116" s="90">
        <v>12.5</v>
      </c>
      <c r="Y116" s="154">
        <f>AVERAGE(Table1422[[#This Row],[SNAP_2019
(Percentage Points)]:[SNAP_2023
(Percentage Points)]])</f>
        <v>5.18</v>
      </c>
      <c r="Z116" s="127">
        <v>0</v>
      </c>
      <c r="AA116" s="127">
        <v>7.6</v>
      </c>
      <c r="AB116" s="129" t="s">
        <v>88</v>
      </c>
      <c r="AC116" s="129">
        <v>0</v>
      </c>
      <c r="AD116" s="129">
        <v>0</v>
      </c>
      <c r="AE116" s="155">
        <f>AVERAGE(Table1422[[#This Row],[Poverty_2019
(Percentage Points)]:[Poverty_2023
(Percentage Points)]])</f>
        <v>1.9</v>
      </c>
      <c r="AF116" s="128">
        <v>66.3</v>
      </c>
      <c r="AG116" s="128">
        <v>70.5</v>
      </c>
      <c r="AH116" s="129">
        <v>77.900000000000006</v>
      </c>
      <c r="AI116" s="129">
        <v>70.5</v>
      </c>
      <c r="AJ116" s="190">
        <v>75.400000000000006</v>
      </c>
      <c r="AK116" s="156">
        <f>AVERAGE(Table1422[[#This Row],[Full Time Employment_2019
(Percentage Points)]:[Full Time Employment_2023
(Percentage Points)]])</f>
        <v>72.12</v>
      </c>
      <c r="AL116" s="175"/>
      <c r="AM116" s="9" t="s">
        <v>134</v>
      </c>
      <c r="AO116" t="s">
        <v>135</v>
      </c>
    </row>
    <row r="117" spans="1:41" x14ac:dyDescent="0.25">
      <c r="A117" s="193" t="s">
        <v>264</v>
      </c>
      <c r="B117" s="149">
        <v>26740</v>
      </c>
      <c r="C117" s="149">
        <v>31321</v>
      </c>
      <c r="D117" s="90">
        <v>26740</v>
      </c>
      <c r="E117" s="90">
        <v>31321</v>
      </c>
      <c r="F117" s="90">
        <v>29292</v>
      </c>
      <c r="G117" s="153">
        <f>AVERAGE(Table1422[[#This Row],[IQ1_2019]:[IQ1_2023]])</f>
        <v>29082.799999999999</v>
      </c>
      <c r="H117" s="131">
        <v>56667</v>
      </c>
      <c r="I117" s="131">
        <v>72730</v>
      </c>
      <c r="J117" s="90">
        <v>56667</v>
      </c>
      <c r="K117" s="90">
        <v>72730</v>
      </c>
      <c r="L117" s="90">
        <v>75526</v>
      </c>
      <c r="M117" s="153">
        <f>AVERAGE(Table1422[[#This Row],[IQ2_2019]:[IQ2_2023]])</f>
        <v>66864</v>
      </c>
      <c r="N117" s="131">
        <v>81298</v>
      </c>
      <c r="O117" s="131">
        <v>95714</v>
      </c>
      <c r="P117" s="90">
        <v>81298</v>
      </c>
      <c r="Q117">
        <v>95714</v>
      </c>
      <c r="R117" s="90">
        <v>110722</v>
      </c>
      <c r="S117" s="153">
        <f>AVERAGE(Table1422[[#This Row],[IQ3_2019]:[IQ3_2023]])</f>
        <v>92949.2</v>
      </c>
      <c r="T117" s="130">
        <v>1.3</v>
      </c>
      <c r="U117" s="130">
        <v>0</v>
      </c>
      <c r="V117" s="90">
        <v>0</v>
      </c>
      <c r="W117" s="90">
        <v>0</v>
      </c>
      <c r="X117" s="90">
        <v>0</v>
      </c>
      <c r="Y117" s="154">
        <f>AVERAGE(Table1422[[#This Row],[SNAP_2019
(Percentage Points)]:[SNAP_2023
(Percentage Points)]])</f>
        <v>0.26</v>
      </c>
      <c r="Z117" s="127">
        <v>10.1</v>
      </c>
      <c r="AA117" s="127">
        <v>13.9</v>
      </c>
      <c r="AB117" s="129" t="s">
        <v>88</v>
      </c>
      <c r="AC117" s="129" t="s">
        <v>88</v>
      </c>
      <c r="AD117" s="129" t="s">
        <v>88</v>
      </c>
      <c r="AE117" s="155">
        <f>AVERAGE(Table1422[[#This Row],[Poverty_2019
(Percentage Points)]:[Poverty_2023
(Percentage Points)]])</f>
        <v>12</v>
      </c>
      <c r="AF117" s="128">
        <v>56.4</v>
      </c>
      <c r="AG117" s="128">
        <v>45.2</v>
      </c>
      <c r="AH117" s="129">
        <v>42.8</v>
      </c>
      <c r="AI117" s="129">
        <v>45.2</v>
      </c>
      <c r="AJ117" s="190">
        <v>55.5</v>
      </c>
      <c r="AK117" s="156">
        <f>AVERAGE(Table1422[[#This Row],[Full Time Employment_2019
(Percentage Points)]:[Full Time Employment_2023
(Percentage Points)]])</f>
        <v>49.019999999999996</v>
      </c>
      <c r="AL117" s="175"/>
      <c r="AM117" s="9" t="s">
        <v>134</v>
      </c>
      <c r="AO117" t="s">
        <v>135</v>
      </c>
    </row>
    <row r="118" spans="1:41" s="1" customFormat="1" ht="30" x14ac:dyDescent="0.25">
      <c r="A118" s="180" t="s">
        <v>265</v>
      </c>
      <c r="B118" s="149">
        <v>15750</v>
      </c>
      <c r="C118" s="149">
        <v>16500</v>
      </c>
      <c r="D118" s="90">
        <v>15750</v>
      </c>
      <c r="E118" s="90">
        <v>16500</v>
      </c>
      <c r="F118" s="90">
        <v>21667</v>
      </c>
      <c r="G118" s="153">
        <f>AVERAGE(Table1422[[#This Row],[IQ1_2019]:[IQ1_2023]])</f>
        <v>17233.400000000001</v>
      </c>
      <c r="H118" s="131">
        <v>45750</v>
      </c>
      <c r="I118" s="131">
        <v>41833</v>
      </c>
      <c r="J118" s="90">
        <v>45750</v>
      </c>
      <c r="K118" s="90">
        <v>41833</v>
      </c>
      <c r="L118" s="90">
        <v>53333</v>
      </c>
      <c r="M118" s="153">
        <f>AVERAGE(Table1422[[#This Row],[IQ2_2019]:[IQ2_2023]])</f>
        <v>45699.8</v>
      </c>
      <c r="N118" s="131">
        <v>62250</v>
      </c>
      <c r="O118" s="131">
        <v>67250</v>
      </c>
      <c r="P118" s="90">
        <v>62250</v>
      </c>
      <c r="Q118">
        <v>67250</v>
      </c>
      <c r="R118" s="90">
        <v>74167</v>
      </c>
      <c r="S118" s="153">
        <f>AVERAGE(Table1422[[#This Row],[IQ3_2019]:[IQ3_2023]])</f>
        <v>66633.399999999994</v>
      </c>
      <c r="T118" s="130">
        <v>6.4</v>
      </c>
      <c r="U118" s="130">
        <v>19.100000000000001</v>
      </c>
      <c r="V118" s="90">
        <v>20.7</v>
      </c>
      <c r="W118" s="90">
        <v>19.100000000000001</v>
      </c>
      <c r="X118" s="90">
        <v>21.4</v>
      </c>
      <c r="Y118" s="154">
        <f>AVERAGE(Table1422[[#This Row],[SNAP_2019
(Percentage Points)]:[SNAP_2023
(Percentage Points)]])</f>
        <v>17.340000000000003</v>
      </c>
      <c r="Z118" s="127">
        <v>14.9</v>
      </c>
      <c r="AA118" s="127">
        <v>23.5</v>
      </c>
      <c r="AB118" s="129">
        <v>41.7</v>
      </c>
      <c r="AC118" s="129">
        <v>46.2</v>
      </c>
      <c r="AD118" s="129">
        <v>40</v>
      </c>
      <c r="AE118" s="155">
        <f>AVERAGE(Table1422[[#This Row],[Poverty_2019
(Percentage Points)]:[Poverty_2023
(Percentage Points)]])</f>
        <v>33.260000000000005</v>
      </c>
      <c r="AF118" s="128">
        <v>24.3</v>
      </c>
      <c r="AG118" s="128">
        <v>19.2</v>
      </c>
      <c r="AH118" s="129">
        <v>29.3</v>
      </c>
      <c r="AI118" s="129">
        <v>19.2</v>
      </c>
      <c r="AJ118" s="190">
        <v>20.399999999999999</v>
      </c>
      <c r="AK118" s="156">
        <f>AVERAGE(Table1422[[#This Row],[Full Time Employment_2019
(Percentage Points)]:[Full Time Employment_2023
(Percentage Points)]])</f>
        <v>22.48</v>
      </c>
      <c r="AL118" s="175">
        <v>110</v>
      </c>
      <c r="AM118" s="9" t="s">
        <v>266</v>
      </c>
      <c r="AN118" s="185"/>
      <c r="AO118" t="s">
        <v>142</v>
      </c>
    </row>
    <row r="119" spans="1:41" x14ac:dyDescent="0.25">
      <c r="A119" s="180" t="s">
        <v>267</v>
      </c>
      <c r="B119" s="149">
        <v>4400</v>
      </c>
      <c r="C119" s="149">
        <v>17833</v>
      </c>
      <c r="D119" s="90">
        <v>4400</v>
      </c>
      <c r="E119" s="90">
        <v>17833</v>
      </c>
      <c r="F119" s="90">
        <v>17667</v>
      </c>
      <c r="G119" s="153">
        <f>AVERAGE(Table1422[[#This Row],[IQ1_2019]:[IQ1_2023]])</f>
        <v>12426.6</v>
      </c>
      <c r="H119" s="131">
        <v>19500</v>
      </c>
      <c r="I119" s="131">
        <v>26167</v>
      </c>
      <c r="J119" s="90">
        <v>19500</v>
      </c>
      <c r="K119" s="90">
        <v>26167</v>
      </c>
      <c r="L119" s="90">
        <v>26167</v>
      </c>
      <c r="M119" s="153">
        <f>AVERAGE(Table1422[[#This Row],[IQ2_2019]:[IQ2_2023]])</f>
        <v>23500.2</v>
      </c>
      <c r="N119" s="131">
        <v>24700</v>
      </c>
      <c r="O119" s="131">
        <v>29250</v>
      </c>
      <c r="P119" s="90">
        <v>24700</v>
      </c>
      <c r="Q119">
        <v>29250</v>
      </c>
      <c r="R119" s="90">
        <v>31625</v>
      </c>
      <c r="S119" s="153">
        <f>AVERAGE(Table1422[[#This Row],[IQ3_2019]:[IQ3_2023]])</f>
        <v>27905</v>
      </c>
      <c r="T119" s="130">
        <v>50</v>
      </c>
      <c r="U119" s="130">
        <v>67.599999999999994</v>
      </c>
      <c r="V119" s="90">
        <v>54.2</v>
      </c>
      <c r="W119" s="90">
        <v>67.599999999999994</v>
      </c>
      <c r="X119" s="90">
        <v>75</v>
      </c>
      <c r="Y119" s="154">
        <f>AVERAGE(Table1422[[#This Row],[SNAP_2019
(Percentage Points)]:[SNAP_2023
(Percentage Points)]])</f>
        <v>62.879999999999995</v>
      </c>
      <c r="Z119" s="127">
        <v>36.4</v>
      </c>
      <c r="AA119" s="127">
        <v>48.6</v>
      </c>
      <c r="AB119" s="129">
        <v>100</v>
      </c>
      <c r="AC119" s="129">
        <v>72</v>
      </c>
      <c r="AD119" s="129">
        <v>63</v>
      </c>
      <c r="AE119" s="155">
        <f>AVERAGE(Table1422[[#This Row],[Poverty_2019
(Percentage Points)]:[Poverty_2023
(Percentage Points)]])</f>
        <v>64</v>
      </c>
      <c r="AF119" s="128">
        <v>18.3</v>
      </c>
      <c r="AG119" s="128">
        <v>26.4</v>
      </c>
      <c r="AH119" s="129">
        <v>19.399999999999999</v>
      </c>
      <c r="AI119" s="129">
        <v>26.4</v>
      </c>
      <c r="AJ119" s="190">
        <v>28.6</v>
      </c>
      <c r="AK119" s="156">
        <f>AVERAGE(Table1422[[#This Row],[Full Time Employment_2019
(Percentage Points)]:[Full Time Employment_2023
(Percentage Points)]])</f>
        <v>23.82</v>
      </c>
      <c r="AL119" s="175">
        <v>106.25</v>
      </c>
      <c r="AM119" s="9" t="s">
        <v>173</v>
      </c>
      <c r="AO119" t="s">
        <v>142</v>
      </c>
    </row>
    <row r="120" spans="1:41" x14ac:dyDescent="0.25">
      <c r="A120" s="165" t="s">
        <v>268</v>
      </c>
      <c r="B120" s="149">
        <v>12500</v>
      </c>
      <c r="C120" s="149">
        <v>11500</v>
      </c>
      <c r="D120" s="90">
        <v>12500</v>
      </c>
      <c r="E120" s="90">
        <v>11500</v>
      </c>
      <c r="F120" s="90">
        <v>12333</v>
      </c>
      <c r="G120" s="153">
        <f>AVERAGE(Table1422[[#This Row],[IQ1_2019]:[IQ1_2023]])</f>
        <v>12066.6</v>
      </c>
      <c r="H120" s="131">
        <v>28000</v>
      </c>
      <c r="I120" s="131">
        <v>30333</v>
      </c>
      <c r="J120" s="90">
        <v>28000</v>
      </c>
      <c r="K120" s="90">
        <v>30333</v>
      </c>
      <c r="L120" s="90">
        <v>38000</v>
      </c>
      <c r="M120" s="153">
        <f>AVERAGE(Table1422[[#This Row],[IQ2_2019]:[IQ2_2023]])</f>
        <v>30933.200000000001</v>
      </c>
      <c r="N120" s="131">
        <v>46250</v>
      </c>
      <c r="O120" s="131">
        <v>50500</v>
      </c>
      <c r="P120" s="90">
        <v>46250</v>
      </c>
      <c r="Q120">
        <v>50500</v>
      </c>
      <c r="R120" s="90">
        <v>59750</v>
      </c>
      <c r="S120" s="153">
        <f>AVERAGE(Table1422[[#This Row],[IQ3_2019]:[IQ3_2023]])</f>
        <v>50650</v>
      </c>
      <c r="T120" s="130">
        <v>51.7</v>
      </c>
      <c r="U120" s="130">
        <v>59.7</v>
      </c>
      <c r="V120" s="90">
        <v>48.6</v>
      </c>
      <c r="W120" s="90">
        <v>59.7</v>
      </c>
      <c r="X120" s="90">
        <v>43.5</v>
      </c>
      <c r="Y120" s="154">
        <f>AVERAGE(Table1422[[#This Row],[SNAP_2019
(Percentage Points)]:[SNAP_2023
(Percentage Points)]])</f>
        <v>52.64</v>
      </c>
      <c r="Z120" s="127">
        <v>41.4</v>
      </c>
      <c r="AA120" s="127">
        <v>38.9</v>
      </c>
      <c r="AB120" s="129">
        <v>52.9</v>
      </c>
      <c r="AC120" s="129">
        <v>55.8</v>
      </c>
      <c r="AD120" s="129">
        <v>56.7</v>
      </c>
      <c r="AE120" s="155">
        <f>AVERAGE(Table1422[[#This Row],[Poverty_2019
(Percentage Points)]:[Poverty_2023
(Percentage Points)]])</f>
        <v>49.14</v>
      </c>
      <c r="AF120" s="128">
        <v>15.1</v>
      </c>
      <c r="AG120" s="128">
        <v>16.8</v>
      </c>
      <c r="AH120" s="129">
        <v>17.100000000000001</v>
      </c>
      <c r="AI120" s="129">
        <v>16.8</v>
      </c>
      <c r="AJ120" s="190">
        <v>25.6</v>
      </c>
      <c r="AK120" s="156">
        <f>AVERAGE(Table1422[[#This Row],[Full Time Employment_2019
(Percentage Points)]:[Full Time Employment_2023
(Percentage Points)]])</f>
        <v>18.28</v>
      </c>
      <c r="AL120" s="175">
        <v>150</v>
      </c>
      <c r="AM120" s="9" t="s">
        <v>173</v>
      </c>
      <c r="AO120" t="s">
        <v>142</v>
      </c>
    </row>
    <row r="121" spans="1:41" x14ac:dyDescent="0.25">
      <c r="A121" s="165" t="s">
        <v>269</v>
      </c>
      <c r="B121" s="149">
        <v>13750</v>
      </c>
      <c r="C121" s="149">
        <v>30250</v>
      </c>
      <c r="D121" s="90">
        <v>13750</v>
      </c>
      <c r="E121" s="90">
        <v>30250</v>
      </c>
      <c r="F121" s="90">
        <v>27700</v>
      </c>
      <c r="G121" s="153">
        <f>AVERAGE(Table1422[[#This Row],[IQ1_2019]:[IQ1_2023]])</f>
        <v>23140</v>
      </c>
      <c r="H121" s="131">
        <v>29167</v>
      </c>
      <c r="I121" s="131">
        <v>56000</v>
      </c>
      <c r="J121" s="90">
        <v>29167</v>
      </c>
      <c r="K121" s="90">
        <v>56000</v>
      </c>
      <c r="L121" s="90">
        <v>34500</v>
      </c>
      <c r="M121" s="153">
        <f>AVERAGE(Table1422[[#This Row],[IQ2_2019]:[IQ2_2023]])</f>
        <v>40966.800000000003</v>
      </c>
      <c r="N121" s="131">
        <v>52500</v>
      </c>
      <c r="O121" s="131">
        <v>92250</v>
      </c>
      <c r="P121" s="90">
        <v>52500</v>
      </c>
      <c r="Q121">
        <v>92250</v>
      </c>
      <c r="R121" s="90">
        <v>61333</v>
      </c>
      <c r="S121" s="153">
        <f>AVERAGE(Table1422[[#This Row],[IQ3_2019]:[IQ3_2023]])</f>
        <v>70166.600000000006</v>
      </c>
      <c r="T121" s="130">
        <v>36</v>
      </c>
      <c r="U121" s="130">
        <v>18.2</v>
      </c>
      <c r="V121" s="90">
        <v>30</v>
      </c>
      <c r="W121" s="90">
        <v>18.2</v>
      </c>
      <c r="X121" s="90">
        <v>10.6</v>
      </c>
      <c r="Y121" s="154">
        <f>AVERAGE(Table1422[[#This Row],[SNAP_2019
(Percentage Points)]:[SNAP_2023
(Percentage Points)]])</f>
        <v>22.6</v>
      </c>
      <c r="Z121" s="127">
        <v>24</v>
      </c>
      <c r="AA121" s="127">
        <v>3</v>
      </c>
      <c r="AB121" s="129">
        <v>50</v>
      </c>
      <c r="AC121" s="129">
        <v>16.7</v>
      </c>
      <c r="AD121" s="129">
        <v>0</v>
      </c>
      <c r="AE121" s="155">
        <f>AVERAGE(Table1422[[#This Row],[Poverty_2019
(Percentage Points)]:[Poverty_2023
(Percentage Points)]])</f>
        <v>18.740000000000002</v>
      </c>
      <c r="AF121" s="128">
        <v>26.3</v>
      </c>
      <c r="AG121" s="128">
        <v>58.1</v>
      </c>
      <c r="AH121" s="129">
        <v>20.6</v>
      </c>
      <c r="AI121" s="129">
        <v>58.1</v>
      </c>
      <c r="AJ121" s="190">
        <v>92</v>
      </c>
      <c r="AK121" s="156">
        <f>AVERAGE(Table1422[[#This Row],[Full Time Employment_2019
(Percentage Points)]:[Full Time Employment_2023
(Percentage Points)]])</f>
        <v>51.019999999999996</v>
      </c>
      <c r="AL121" s="175">
        <v>105</v>
      </c>
      <c r="AM121" s="9" t="s">
        <v>173</v>
      </c>
      <c r="AO121" t="s">
        <v>142</v>
      </c>
    </row>
    <row r="122" spans="1:41" x14ac:dyDescent="0.25">
      <c r="A122" s="193" t="s">
        <v>270</v>
      </c>
      <c r="B122" s="149">
        <v>24857</v>
      </c>
      <c r="C122" s="149">
        <v>22000</v>
      </c>
      <c r="D122" s="90">
        <v>24857</v>
      </c>
      <c r="E122" s="90">
        <v>22000</v>
      </c>
      <c r="F122" s="90">
        <v>15700</v>
      </c>
      <c r="G122" s="153">
        <f>AVERAGE(Table1422[[#This Row],[IQ1_2019]:[IQ1_2023]])</f>
        <v>21882.799999999999</v>
      </c>
      <c r="H122" s="131">
        <v>55429</v>
      </c>
      <c r="I122" s="131">
        <v>60056</v>
      </c>
      <c r="J122" s="90">
        <v>55429</v>
      </c>
      <c r="K122" s="90">
        <v>60056</v>
      </c>
      <c r="L122" s="90">
        <v>53615</v>
      </c>
      <c r="M122" s="153">
        <f>AVERAGE(Table1422[[#This Row],[IQ2_2019]:[IQ2_2023]])</f>
        <v>56917</v>
      </c>
      <c r="N122" s="131">
        <v>89571</v>
      </c>
      <c r="O122" s="131">
        <v>88500</v>
      </c>
      <c r="P122" s="90">
        <v>89571</v>
      </c>
      <c r="Q122">
        <v>88500</v>
      </c>
      <c r="R122" s="90">
        <v>89818</v>
      </c>
      <c r="S122" s="153">
        <f>AVERAGE(Table1422[[#This Row],[IQ3_2019]:[IQ3_2023]])</f>
        <v>89192</v>
      </c>
      <c r="T122" s="130">
        <v>6.6</v>
      </c>
      <c r="U122" s="130">
        <v>5.2</v>
      </c>
      <c r="V122" s="90">
        <v>4.3</v>
      </c>
      <c r="W122" s="90">
        <v>5.2</v>
      </c>
      <c r="X122" s="90">
        <v>4.5999999999999996</v>
      </c>
      <c r="Y122" s="154">
        <f>AVERAGE(Table1422[[#This Row],[SNAP_2019
(Percentage Points)]:[SNAP_2023
(Percentage Points)]])</f>
        <v>5.18</v>
      </c>
      <c r="Z122" s="127">
        <v>4.0999999999999996</v>
      </c>
      <c r="AA122" s="127">
        <v>14.9</v>
      </c>
      <c r="AB122" s="129">
        <v>50</v>
      </c>
      <c r="AC122" s="129">
        <v>30.8</v>
      </c>
      <c r="AD122" s="129">
        <v>33.299999999999997</v>
      </c>
      <c r="AE122" s="155">
        <f>AVERAGE(Table1422[[#This Row],[Poverty_2019
(Percentage Points)]:[Poverty_2023
(Percentage Points)]])</f>
        <v>26.619999999999997</v>
      </c>
      <c r="AF122" s="128">
        <v>49</v>
      </c>
      <c r="AG122" s="128">
        <v>56.2</v>
      </c>
      <c r="AH122" s="129">
        <v>51.4</v>
      </c>
      <c r="AI122" s="129">
        <v>56.2</v>
      </c>
      <c r="AJ122" s="190">
        <v>49.2</v>
      </c>
      <c r="AK122" s="156">
        <f>AVERAGE(Table1422[[#This Row],[Full Time Employment_2019
(Percentage Points)]:[Full Time Employment_2023
(Percentage Points)]])</f>
        <v>52.4</v>
      </c>
      <c r="AL122" s="175"/>
      <c r="AM122" s="9" t="s">
        <v>134</v>
      </c>
      <c r="AO122" t="s">
        <v>135</v>
      </c>
    </row>
    <row r="123" spans="1:41" ht="30" x14ac:dyDescent="0.25">
      <c r="A123" s="193" t="s">
        <v>271</v>
      </c>
      <c r="B123" s="149">
        <v>19255</v>
      </c>
      <c r="C123" s="149">
        <v>20111</v>
      </c>
      <c r="D123" s="90">
        <v>19255</v>
      </c>
      <c r="E123" s="90">
        <v>20111</v>
      </c>
      <c r="F123" s="90">
        <v>20713</v>
      </c>
      <c r="G123" s="153">
        <f>AVERAGE(Table1422[[#This Row],[IQ1_2019]:[IQ1_2023]])</f>
        <v>19889</v>
      </c>
      <c r="H123" s="131">
        <v>55167</v>
      </c>
      <c r="I123" s="131">
        <v>53333</v>
      </c>
      <c r="J123" s="90">
        <v>55167</v>
      </c>
      <c r="K123" s="90">
        <v>53333</v>
      </c>
      <c r="L123" s="90">
        <v>56021</v>
      </c>
      <c r="M123" s="153">
        <f>AVERAGE(Table1422[[#This Row],[IQ2_2019]:[IQ2_2023]])</f>
        <v>54604.2</v>
      </c>
      <c r="N123" s="131">
        <v>84432</v>
      </c>
      <c r="O123" s="131">
        <v>84667</v>
      </c>
      <c r="P123" s="90">
        <v>84432</v>
      </c>
      <c r="Q123">
        <v>84667</v>
      </c>
      <c r="R123" s="90">
        <v>86000</v>
      </c>
      <c r="S123" s="153">
        <f>AVERAGE(Table1422[[#This Row],[IQ3_2019]:[IQ3_2023]])</f>
        <v>84839.6</v>
      </c>
      <c r="T123" s="130">
        <v>7.9</v>
      </c>
      <c r="U123" s="130">
        <v>3.1</v>
      </c>
      <c r="V123" s="90">
        <v>3.3</v>
      </c>
      <c r="W123" s="90">
        <v>3.1</v>
      </c>
      <c r="X123" s="90">
        <v>3.2</v>
      </c>
      <c r="Y123" s="154">
        <f>AVERAGE(Table1422[[#This Row],[SNAP_2019
(Percentage Points)]:[SNAP_2023
(Percentage Points)]])</f>
        <v>4.12</v>
      </c>
      <c r="Z123" s="127">
        <v>8.4</v>
      </c>
      <c r="AA123" s="127">
        <v>11.1</v>
      </c>
      <c r="AB123" s="129">
        <v>10.5</v>
      </c>
      <c r="AC123" s="129">
        <v>31.6</v>
      </c>
      <c r="AD123" s="129">
        <v>16.7</v>
      </c>
      <c r="AE123" s="155">
        <f>AVERAGE(Table1422[[#This Row],[Poverty_2019
(Percentage Points)]:[Poverty_2023
(Percentage Points)]])</f>
        <v>15.66</v>
      </c>
      <c r="AF123" s="128">
        <v>56.8</v>
      </c>
      <c r="AG123" s="128">
        <v>53</v>
      </c>
      <c r="AH123" s="129">
        <v>57.8</v>
      </c>
      <c r="AI123" s="129">
        <v>53</v>
      </c>
      <c r="AJ123" s="190">
        <v>46.7</v>
      </c>
      <c r="AK123" s="156">
        <f>AVERAGE(Table1422[[#This Row],[Full Time Employment_2019
(Percentage Points)]:[Full Time Employment_2023
(Percentage Points)]])</f>
        <v>53.46</v>
      </c>
      <c r="AL123" s="175"/>
      <c r="AM123" s="9" t="s">
        <v>272</v>
      </c>
      <c r="AO123" t="s">
        <v>142</v>
      </c>
    </row>
    <row r="124" spans="1:41" x14ac:dyDescent="0.25">
      <c r="A124" s="193" t="s">
        <v>273</v>
      </c>
      <c r="B124" s="149">
        <v>49000</v>
      </c>
      <c r="C124" s="149">
        <v>53944</v>
      </c>
      <c r="D124" s="90">
        <v>49000</v>
      </c>
      <c r="E124" s="90">
        <v>53944</v>
      </c>
      <c r="F124" s="90">
        <v>20948</v>
      </c>
      <c r="G124" s="153">
        <f>AVERAGE(Table1422[[#This Row],[IQ1_2019]:[IQ1_2023]])</f>
        <v>45367.199999999997</v>
      </c>
      <c r="H124" s="131">
        <v>64000</v>
      </c>
      <c r="I124" s="131">
        <v>68800</v>
      </c>
      <c r="J124" s="90">
        <v>64000</v>
      </c>
      <c r="K124" s="90">
        <v>68800</v>
      </c>
      <c r="L124" s="90">
        <v>21896</v>
      </c>
      <c r="M124" s="153">
        <f>AVERAGE(Table1422[[#This Row],[IQ2_2019]:[IQ2_2023]])</f>
        <v>57499.199999999997</v>
      </c>
      <c r="N124" s="131">
        <v>74900</v>
      </c>
      <c r="O124" s="131">
        <v>82278</v>
      </c>
      <c r="P124" s="90">
        <v>74900</v>
      </c>
      <c r="Q124">
        <v>82278</v>
      </c>
      <c r="R124" s="90">
        <v>35971</v>
      </c>
      <c r="S124" s="153">
        <f>AVERAGE(Table1422[[#This Row],[IQ3_2019]:[IQ3_2023]])</f>
        <v>70065.399999999994</v>
      </c>
      <c r="T124" s="130">
        <v>0</v>
      </c>
      <c r="U124" s="130">
        <v>0</v>
      </c>
      <c r="V124" s="90">
        <v>0</v>
      </c>
      <c r="W124" s="90">
        <v>0</v>
      </c>
      <c r="X124" s="90">
        <v>0</v>
      </c>
      <c r="Y124" s="154">
        <f>AVERAGE(Table1422[[#This Row],[SNAP_2019
(Percentage Points)]:[SNAP_2023
(Percentage Points)]])</f>
        <v>0</v>
      </c>
      <c r="Z124" s="127">
        <v>0</v>
      </c>
      <c r="AA124" s="127">
        <v>0</v>
      </c>
      <c r="AB124" s="129" t="s">
        <v>88</v>
      </c>
      <c r="AC124" s="129" t="s">
        <v>88</v>
      </c>
      <c r="AD124" s="129" t="s">
        <v>88</v>
      </c>
      <c r="AE124" s="155">
        <f>AVERAGE(Table1422[[#This Row],[Poverty_2019
(Percentage Points)]:[Poverty_2023
(Percentage Points)]])</f>
        <v>0</v>
      </c>
      <c r="AF124" s="128">
        <v>0</v>
      </c>
      <c r="AG124" s="128">
        <v>62.5</v>
      </c>
      <c r="AH124" s="129">
        <v>62.9</v>
      </c>
      <c r="AI124" s="129">
        <v>62.5</v>
      </c>
      <c r="AJ124" s="190">
        <v>30.7</v>
      </c>
      <c r="AK124" s="156">
        <f>AVERAGE(Table1422[[#This Row],[Full Time Employment_2019
(Percentage Points)]:[Full Time Employment_2023
(Percentage Points)]])</f>
        <v>43.72</v>
      </c>
      <c r="AL124" s="175"/>
      <c r="AM124" s="9" t="s">
        <v>134</v>
      </c>
      <c r="AO124" t="s">
        <v>135</v>
      </c>
    </row>
    <row r="125" spans="1:41" x14ac:dyDescent="0.25">
      <c r="A125" s="193" t="s">
        <v>274</v>
      </c>
      <c r="B125" s="149">
        <v>16560</v>
      </c>
      <c r="C125" s="149">
        <v>18833</v>
      </c>
      <c r="D125" s="90">
        <v>16560</v>
      </c>
      <c r="E125" s="90">
        <v>18833</v>
      </c>
      <c r="F125" s="90">
        <v>19083</v>
      </c>
      <c r="G125" s="153">
        <f>AVERAGE(Table1422[[#This Row],[IQ1_2019]:[IQ1_2023]])</f>
        <v>17973.8</v>
      </c>
      <c r="H125" s="131">
        <v>36938</v>
      </c>
      <c r="I125" s="131">
        <v>43125</v>
      </c>
      <c r="J125" s="90">
        <v>36938</v>
      </c>
      <c r="K125" s="90">
        <v>43125</v>
      </c>
      <c r="L125" s="90">
        <v>45654</v>
      </c>
      <c r="M125" s="153">
        <f>AVERAGE(Table1422[[#This Row],[IQ2_2019]:[IQ2_2023]])</f>
        <v>41156</v>
      </c>
      <c r="N125" s="131">
        <v>56091</v>
      </c>
      <c r="O125" s="131">
        <v>67000</v>
      </c>
      <c r="P125" s="90">
        <v>56091</v>
      </c>
      <c r="Q125">
        <v>67000</v>
      </c>
      <c r="R125" s="90">
        <v>72808</v>
      </c>
      <c r="S125" s="153">
        <f>AVERAGE(Table1422[[#This Row],[IQ3_2019]:[IQ3_2023]])</f>
        <v>63798</v>
      </c>
      <c r="T125" s="130">
        <v>11</v>
      </c>
      <c r="U125" s="130">
        <v>12.1</v>
      </c>
      <c r="V125" s="90">
        <v>13.3</v>
      </c>
      <c r="W125" s="90">
        <v>12.1</v>
      </c>
      <c r="X125" s="90">
        <v>13.4</v>
      </c>
      <c r="Y125" s="154">
        <f>AVERAGE(Table1422[[#This Row],[SNAP_2019
(Percentage Points)]:[SNAP_2023
(Percentage Points)]])</f>
        <v>12.38</v>
      </c>
      <c r="Z125" s="127">
        <v>11</v>
      </c>
      <c r="AA125" s="127">
        <v>16.5</v>
      </c>
      <c r="AB125" s="129">
        <v>8.9</v>
      </c>
      <c r="AC125" s="129">
        <v>12.2</v>
      </c>
      <c r="AD125" s="129">
        <v>35.299999999999997</v>
      </c>
      <c r="AE125" s="155">
        <f>AVERAGE(Table1422[[#This Row],[Poverty_2019
(Percentage Points)]:[Poverty_2023
(Percentage Points)]])</f>
        <v>16.779999999999998</v>
      </c>
      <c r="AF125" s="128">
        <v>36.1</v>
      </c>
      <c r="AG125" s="128">
        <v>27</v>
      </c>
      <c r="AH125" s="129">
        <v>40.299999999999997</v>
      </c>
      <c r="AI125" s="129">
        <v>27</v>
      </c>
      <c r="AJ125" s="190">
        <v>32.799999999999997</v>
      </c>
      <c r="AK125" s="156">
        <f>AVERAGE(Table1422[[#This Row],[Full Time Employment_2019
(Percentage Points)]:[Full Time Employment_2023
(Percentage Points)]])</f>
        <v>32.64</v>
      </c>
      <c r="AL125" s="175"/>
      <c r="AM125" s="9" t="s">
        <v>134</v>
      </c>
      <c r="AO125" t="s">
        <v>135</v>
      </c>
    </row>
    <row r="126" spans="1:41" x14ac:dyDescent="0.25">
      <c r="A126" s="193" t="s">
        <v>275</v>
      </c>
      <c r="B126" s="149">
        <v>24750</v>
      </c>
      <c r="C126" s="149">
        <v>23125</v>
      </c>
      <c r="D126" s="90">
        <v>24750</v>
      </c>
      <c r="E126" s="90">
        <v>23125</v>
      </c>
      <c r="F126" s="90">
        <v>27450</v>
      </c>
      <c r="G126" s="153">
        <f>AVERAGE(Table1422[[#This Row],[IQ1_2019]:[IQ1_2023]])</f>
        <v>24640</v>
      </c>
      <c r="H126" s="131">
        <v>68603</v>
      </c>
      <c r="I126" s="131">
        <v>65500</v>
      </c>
      <c r="J126" s="90">
        <v>68603</v>
      </c>
      <c r="K126" s="90">
        <v>65500</v>
      </c>
      <c r="L126" s="90">
        <v>63625</v>
      </c>
      <c r="M126" s="153">
        <f>AVERAGE(Table1422[[#This Row],[IQ2_2019]:[IQ2_2023]])</f>
        <v>66366.2</v>
      </c>
      <c r="N126" s="131">
        <v>80786</v>
      </c>
      <c r="O126" s="131">
        <v>74479</v>
      </c>
      <c r="P126" s="90">
        <v>80786</v>
      </c>
      <c r="Q126">
        <v>74479</v>
      </c>
      <c r="R126" s="90">
        <v>96929</v>
      </c>
      <c r="S126" s="153">
        <f>AVERAGE(Table1422[[#This Row],[IQ3_2019]:[IQ3_2023]])</f>
        <v>81491.8</v>
      </c>
      <c r="T126" s="130">
        <v>0</v>
      </c>
      <c r="U126" s="130">
        <v>0</v>
      </c>
      <c r="V126" s="90">
        <v>0</v>
      </c>
      <c r="W126" s="90">
        <v>0</v>
      </c>
      <c r="X126" s="90">
        <v>0</v>
      </c>
      <c r="Y126" s="154">
        <f>AVERAGE(Table1422[[#This Row],[SNAP_2019
(Percentage Points)]:[SNAP_2023
(Percentage Points)]])</f>
        <v>0</v>
      </c>
      <c r="Z126" s="127">
        <v>10.199999999999999</v>
      </c>
      <c r="AA126" s="127">
        <v>17.399999999999999</v>
      </c>
      <c r="AB126" s="129" t="s">
        <v>88</v>
      </c>
      <c r="AC126" s="129" t="s">
        <v>88</v>
      </c>
      <c r="AD126" s="129" t="s">
        <v>88</v>
      </c>
      <c r="AE126" s="155">
        <f>AVERAGE(Table1422[[#This Row],[Poverty_2019
(Percentage Points)]:[Poverty_2023
(Percentage Points)]])</f>
        <v>13.799999999999999</v>
      </c>
      <c r="AF126" s="128">
        <v>46.9</v>
      </c>
      <c r="AG126" s="128">
        <v>12.4</v>
      </c>
      <c r="AH126" s="129">
        <v>17.3</v>
      </c>
      <c r="AI126" s="129">
        <v>12.4</v>
      </c>
      <c r="AJ126" s="190">
        <v>8.3000000000000007</v>
      </c>
      <c r="AK126" s="156">
        <f>AVERAGE(Table1422[[#This Row],[Full Time Employment_2019
(Percentage Points)]:[Full Time Employment_2023
(Percentage Points)]])</f>
        <v>19.46</v>
      </c>
      <c r="AL126" s="175"/>
      <c r="AM126" s="9" t="s">
        <v>134</v>
      </c>
      <c r="AO126" t="s">
        <v>135</v>
      </c>
    </row>
    <row r="127" spans="1:41" x14ac:dyDescent="0.25">
      <c r="A127" s="193" t="s">
        <v>276</v>
      </c>
      <c r="B127" s="149">
        <v>42250</v>
      </c>
      <c r="C127" s="149">
        <v>44000</v>
      </c>
      <c r="D127" s="90">
        <v>42250</v>
      </c>
      <c r="E127" s="90">
        <v>44000</v>
      </c>
      <c r="F127" s="90">
        <v>49500</v>
      </c>
      <c r="G127" s="153">
        <f>AVERAGE(Table1422[[#This Row],[IQ1_2019]:[IQ1_2023]])</f>
        <v>44400</v>
      </c>
      <c r="H127" s="131">
        <v>78818</v>
      </c>
      <c r="I127" s="131">
        <v>91500</v>
      </c>
      <c r="J127" s="90">
        <v>78818</v>
      </c>
      <c r="K127" s="90">
        <v>91500</v>
      </c>
      <c r="L127" s="90">
        <v>96075</v>
      </c>
      <c r="M127" s="153">
        <f>AVERAGE(Table1422[[#This Row],[IQ2_2019]:[IQ2_2023]])</f>
        <v>87342.2</v>
      </c>
      <c r="N127" s="131">
        <v>117789</v>
      </c>
      <c r="O127" s="131">
        <v>131625</v>
      </c>
      <c r="P127" s="90">
        <v>117789</v>
      </c>
      <c r="Q127">
        <v>131625</v>
      </c>
      <c r="R127" s="90">
        <v>139786</v>
      </c>
      <c r="S127" s="153">
        <f>AVERAGE(Table1422[[#This Row],[IQ3_2019]:[IQ3_2023]])</f>
        <v>127722.8</v>
      </c>
      <c r="T127" s="130">
        <v>3.9</v>
      </c>
      <c r="U127" s="130">
        <v>1.6</v>
      </c>
      <c r="V127" s="90">
        <v>1.8</v>
      </c>
      <c r="W127" s="90">
        <v>1.6</v>
      </c>
      <c r="X127" s="90">
        <v>1.5</v>
      </c>
      <c r="Y127" s="154">
        <f>AVERAGE(Table1422[[#This Row],[SNAP_2019
(Percentage Points)]:[SNAP_2023
(Percentage Points)]])</f>
        <v>2.08</v>
      </c>
      <c r="Z127" s="127">
        <v>11.2</v>
      </c>
      <c r="AA127" s="127">
        <v>8.8000000000000007</v>
      </c>
      <c r="AB127" s="129">
        <v>100</v>
      </c>
      <c r="AC127" s="129">
        <v>100</v>
      </c>
      <c r="AD127" s="129">
        <v>100</v>
      </c>
      <c r="AE127" s="155">
        <f>AVERAGE(Table1422[[#This Row],[Poverty_2019
(Percentage Points)]:[Poverty_2023
(Percentage Points)]])</f>
        <v>64</v>
      </c>
      <c r="AF127" s="128">
        <v>50.8</v>
      </c>
      <c r="AG127" s="128">
        <v>50.3</v>
      </c>
      <c r="AH127" s="129">
        <v>55.9</v>
      </c>
      <c r="AI127" s="129">
        <v>50.3</v>
      </c>
      <c r="AJ127" s="190">
        <v>44.8</v>
      </c>
      <c r="AK127" s="156">
        <f>AVERAGE(Table1422[[#This Row],[Full Time Employment_2019
(Percentage Points)]:[Full Time Employment_2023
(Percentage Points)]])</f>
        <v>50.42</v>
      </c>
      <c r="AL127" s="175"/>
      <c r="AM127" s="9" t="s">
        <v>134</v>
      </c>
      <c r="AO127" t="s">
        <v>135</v>
      </c>
    </row>
    <row r="128" spans="1:41" x14ac:dyDescent="0.25">
      <c r="A128" s="193" t="s">
        <v>277</v>
      </c>
      <c r="B128" s="149">
        <v>5000</v>
      </c>
      <c r="C128" s="149" t="s">
        <v>159</v>
      </c>
      <c r="D128" s="90">
        <v>5000</v>
      </c>
      <c r="E128" s="90" t="s">
        <v>159</v>
      </c>
      <c r="F128" s="90" t="s">
        <v>159</v>
      </c>
      <c r="G128" s="153">
        <f>AVERAGE(Table1422[[#This Row],[IQ1_2019]:[IQ1_2023]])</f>
        <v>5000</v>
      </c>
      <c r="H128" s="131">
        <v>10833</v>
      </c>
      <c r="I128" s="131">
        <v>9500</v>
      </c>
      <c r="J128" s="90">
        <v>10833</v>
      </c>
      <c r="K128" s="90">
        <v>9500</v>
      </c>
      <c r="L128" s="90">
        <v>13083</v>
      </c>
      <c r="M128" s="153">
        <f>AVERAGE(Table1422[[#This Row],[IQ2_2019]:[IQ2_2023]])</f>
        <v>10749.8</v>
      </c>
      <c r="N128" s="131">
        <v>15000</v>
      </c>
      <c r="O128" s="131">
        <v>14000</v>
      </c>
      <c r="P128" s="90">
        <v>15000</v>
      </c>
      <c r="Q128">
        <v>14000</v>
      </c>
      <c r="R128" s="90">
        <v>14417</v>
      </c>
      <c r="S128" s="153">
        <f>AVERAGE(Table1422[[#This Row],[IQ3_2019]:[IQ3_2023]])</f>
        <v>14483.4</v>
      </c>
      <c r="T128" s="130">
        <v>66.7</v>
      </c>
      <c r="U128" s="130">
        <v>75</v>
      </c>
      <c r="V128" s="90">
        <v>70</v>
      </c>
      <c r="W128" s="90">
        <v>75</v>
      </c>
      <c r="X128" s="90">
        <v>75</v>
      </c>
      <c r="Y128" s="154">
        <f>AVERAGE(Table1422[[#This Row],[SNAP_2019
(Percentage Points)]:[SNAP_2023
(Percentage Points)]])</f>
        <v>72.34</v>
      </c>
      <c r="Z128" s="127">
        <v>0</v>
      </c>
      <c r="AA128" s="127">
        <v>66.7</v>
      </c>
      <c r="AB128" s="129">
        <v>71.400000000000006</v>
      </c>
      <c r="AC128" s="129">
        <v>77.8</v>
      </c>
      <c r="AD128" s="129">
        <v>83.3</v>
      </c>
      <c r="AE128" s="155">
        <f>AVERAGE(Table1422[[#This Row],[Poverty_2019
(Percentage Points)]:[Poverty_2023
(Percentage Points)]])</f>
        <v>59.840000000000011</v>
      </c>
      <c r="AF128" s="128">
        <v>33.299999999999997</v>
      </c>
      <c r="AG128" s="128">
        <v>55.6</v>
      </c>
      <c r="AH128" s="129">
        <v>55.6</v>
      </c>
      <c r="AI128" s="129">
        <v>55.6</v>
      </c>
      <c r="AJ128" s="190">
        <v>58.3</v>
      </c>
      <c r="AK128" s="156">
        <f>AVERAGE(Table1422[[#This Row],[Full Time Employment_2019
(Percentage Points)]:[Full Time Employment_2023
(Percentage Points)]])</f>
        <v>51.679999999999993</v>
      </c>
      <c r="AL128" s="175"/>
      <c r="AM128" s="9" t="s">
        <v>134</v>
      </c>
      <c r="AO128" t="s">
        <v>135</v>
      </c>
    </row>
    <row r="129" spans="1:41" x14ac:dyDescent="0.25">
      <c r="A129" s="193" t="s">
        <v>278</v>
      </c>
      <c r="B129" s="149" t="s">
        <v>88</v>
      </c>
      <c r="C129" s="149" t="s">
        <v>88</v>
      </c>
      <c r="D129" s="90" t="s">
        <v>88</v>
      </c>
      <c r="E129" s="90" t="s">
        <v>88</v>
      </c>
      <c r="F129" s="90" t="s">
        <v>88</v>
      </c>
      <c r="G129" s="153" t="e">
        <f>AVERAGE(Table1422[[#This Row],[IQ1_2019]:[IQ1_2023]])</f>
        <v>#DIV/0!</v>
      </c>
      <c r="H129" s="131" t="s">
        <v>88</v>
      </c>
      <c r="I129" s="131" t="s">
        <v>88</v>
      </c>
      <c r="J129" s="90" t="s">
        <v>88</v>
      </c>
      <c r="K129" s="90" t="s">
        <v>88</v>
      </c>
      <c r="L129" s="90" t="s">
        <v>88</v>
      </c>
      <c r="M129" s="153" t="e">
        <f>AVERAGE(Table1422[[#This Row],[IQ2_2019]:[IQ2_2023]])</f>
        <v>#DIV/0!</v>
      </c>
      <c r="N129" s="131" t="s">
        <v>88</v>
      </c>
      <c r="O129" s="131" t="s">
        <v>88</v>
      </c>
      <c r="P129" s="90" t="s">
        <v>88</v>
      </c>
      <c r="Q129" t="s">
        <v>88</v>
      </c>
      <c r="R129" s="90" t="s">
        <v>88</v>
      </c>
      <c r="S129" s="153" t="e">
        <f>AVERAGE(Table1422[[#This Row],[IQ3_2019]:[IQ3_2023]])</f>
        <v>#DIV/0!</v>
      </c>
      <c r="T129" s="130" t="s">
        <v>88</v>
      </c>
      <c r="U129" s="130" t="s">
        <v>88</v>
      </c>
      <c r="V129" s="90" t="s">
        <v>88</v>
      </c>
      <c r="W129" s="90" t="s">
        <v>88</v>
      </c>
      <c r="X129" s="90" t="s">
        <v>88</v>
      </c>
      <c r="Y129" s="154" t="e">
        <f>AVERAGE(Table1422[[#This Row],[SNAP_2019
(Percentage Points)]:[SNAP_2023
(Percentage Points)]])</f>
        <v>#DIV/0!</v>
      </c>
      <c r="Z129" s="127" t="s">
        <v>88</v>
      </c>
      <c r="AA129" s="127" t="s">
        <v>88</v>
      </c>
      <c r="AB129" s="129" t="s">
        <v>88</v>
      </c>
      <c r="AC129" s="129" t="s">
        <v>88</v>
      </c>
      <c r="AD129" s="129" t="s">
        <v>88</v>
      </c>
      <c r="AE129" s="155" t="e">
        <f>AVERAGE(Table1422[[#This Row],[Poverty_2019
(Percentage Points)]:[Poverty_2023
(Percentage Points)]])</f>
        <v>#DIV/0!</v>
      </c>
      <c r="AF129" s="128" t="s">
        <v>88</v>
      </c>
      <c r="AG129" s="128" t="s">
        <v>88</v>
      </c>
      <c r="AH129" s="129" t="s">
        <v>88</v>
      </c>
      <c r="AI129" s="129" t="s">
        <v>88</v>
      </c>
      <c r="AJ129" s="190" t="s">
        <v>88</v>
      </c>
      <c r="AK129" s="156" t="e">
        <f>AVERAGE(Table1422[[#This Row],[Full Time Employment_2019
(Percentage Points)]:[Full Time Employment_2023
(Percentage Points)]])</f>
        <v>#DIV/0!</v>
      </c>
      <c r="AL129" s="175"/>
      <c r="AM129" s="9" t="s">
        <v>134</v>
      </c>
      <c r="AO129" t="s">
        <v>135</v>
      </c>
    </row>
    <row r="130" spans="1:41" x14ac:dyDescent="0.25">
      <c r="A130" s="193" t="s">
        <v>279</v>
      </c>
      <c r="B130" s="149">
        <v>14725</v>
      </c>
      <c r="C130" s="149">
        <v>14476</v>
      </c>
      <c r="D130" s="90">
        <v>14725</v>
      </c>
      <c r="E130" s="90">
        <v>14476</v>
      </c>
      <c r="F130" s="90">
        <v>14432</v>
      </c>
      <c r="G130" s="153">
        <f>AVERAGE(Table1422[[#This Row],[IQ1_2019]:[IQ1_2023]])</f>
        <v>14566.8</v>
      </c>
      <c r="H130" s="131">
        <v>51560</v>
      </c>
      <c r="I130" s="131">
        <v>54294</v>
      </c>
      <c r="J130" s="90">
        <v>51560</v>
      </c>
      <c r="K130" s="90">
        <v>54294</v>
      </c>
      <c r="L130" s="90">
        <v>55441</v>
      </c>
      <c r="M130" s="153">
        <f>AVERAGE(Table1422[[#This Row],[IQ2_2019]:[IQ2_2023]])</f>
        <v>53429.8</v>
      </c>
      <c r="N130" s="131">
        <v>56235</v>
      </c>
      <c r="O130" s="131">
        <v>56844</v>
      </c>
      <c r="P130" s="90">
        <v>56235</v>
      </c>
      <c r="Q130">
        <v>56844</v>
      </c>
      <c r="R130" s="90">
        <v>62875</v>
      </c>
      <c r="S130" s="153">
        <f>AVERAGE(Table1422[[#This Row],[IQ3_2019]:[IQ3_2023]])</f>
        <v>57806.6</v>
      </c>
      <c r="T130" s="130">
        <v>0</v>
      </c>
      <c r="U130" s="130">
        <v>0</v>
      </c>
      <c r="V130" s="90">
        <v>0</v>
      </c>
      <c r="W130" s="90">
        <v>0</v>
      </c>
      <c r="X130" s="90">
        <v>0</v>
      </c>
      <c r="Y130" s="154">
        <f>AVERAGE(Table1422[[#This Row],[SNAP_2019
(Percentage Points)]:[SNAP_2023
(Percentage Points)]])</f>
        <v>0</v>
      </c>
      <c r="Z130" s="127">
        <v>29.1</v>
      </c>
      <c r="AA130" s="127">
        <v>25.3</v>
      </c>
      <c r="AB130" s="129" t="s">
        <v>88</v>
      </c>
      <c r="AC130" s="129" t="s">
        <v>88</v>
      </c>
      <c r="AD130" s="129" t="s">
        <v>88</v>
      </c>
      <c r="AE130" s="155">
        <f>AVERAGE(Table1422[[#This Row],[Poverty_2019
(Percentage Points)]:[Poverty_2023
(Percentage Points)]])</f>
        <v>27.200000000000003</v>
      </c>
      <c r="AF130" s="128">
        <v>54.2</v>
      </c>
      <c r="AG130" s="128">
        <v>38.200000000000003</v>
      </c>
      <c r="AH130" s="129">
        <v>45.9</v>
      </c>
      <c r="AI130" s="129">
        <v>38.200000000000003</v>
      </c>
      <c r="AJ130" s="190">
        <v>43.6</v>
      </c>
      <c r="AK130" s="156">
        <f>AVERAGE(Table1422[[#This Row],[Full Time Employment_2019
(Percentage Points)]:[Full Time Employment_2023
(Percentage Points)]])</f>
        <v>44.019999999999996</v>
      </c>
      <c r="AL130" s="175"/>
      <c r="AM130" s="9" t="s">
        <v>134</v>
      </c>
      <c r="AO130" t="s">
        <v>135</v>
      </c>
    </row>
    <row r="131" spans="1:41" x14ac:dyDescent="0.25">
      <c r="A131" s="180" t="s">
        <v>280</v>
      </c>
      <c r="B131" s="149">
        <v>16167</v>
      </c>
      <c r="C131" s="149">
        <v>17083</v>
      </c>
      <c r="D131" s="90">
        <v>16167</v>
      </c>
      <c r="E131" s="90">
        <v>17083</v>
      </c>
      <c r="F131" s="90">
        <v>14625</v>
      </c>
      <c r="G131" s="153">
        <f>AVERAGE(Table1422[[#This Row],[IQ1_2019]:[IQ1_2023]])</f>
        <v>16225</v>
      </c>
      <c r="H131" s="131">
        <v>22400</v>
      </c>
      <c r="I131" s="131">
        <v>23125</v>
      </c>
      <c r="J131" s="90">
        <v>22400</v>
      </c>
      <c r="K131" s="90">
        <v>23125</v>
      </c>
      <c r="L131" s="90">
        <v>19467</v>
      </c>
      <c r="M131" s="153">
        <f>AVERAGE(Table1422[[#This Row],[IQ2_2019]:[IQ2_2023]])</f>
        <v>22103.4</v>
      </c>
      <c r="N131" s="131">
        <v>47125</v>
      </c>
      <c r="O131" s="131">
        <v>48750</v>
      </c>
      <c r="P131" s="90">
        <v>47125</v>
      </c>
      <c r="Q131">
        <v>48750</v>
      </c>
      <c r="R131" s="90">
        <v>36100</v>
      </c>
      <c r="S131" s="153">
        <f>AVERAGE(Table1422[[#This Row],[IQ3_2019]:[IQ3_2023]])</f>
        <v>45570</v>
      </c>
      <c r="T131" s="130">
        <v>57.7</v>
      </c>
      <c r="U131" s="130">
        <v>63</v>
      </c>
      <c r="V131" s="90">
        <v>54.3</v>
      </c>
      <c r="W131" s="90">
        <v>63</v>
      </c>
      <c r="X131" s="90">
        <v>67.8</v>
      </c>
      <c r="Y131" s="154">
        <f>AVERAGE(Table1422[[#This Row],[SNAP_2019
(Percentage Points)]:[SNAP_2023
(Percentage Points)]])</f>
        <v>61.160000000000004</v>
      </c>
      <c r="Z131" s="127">
        <v>31</v>
      </c>
      <c r="AA131" s="127">
        <v>23</v>
      </c>
      <c r="AB131" s="129">
        <v>35.299999999999997</v>
      </c>
      <c r="AC131" s="129">
        <v>36.5</v>
      </c>
      <c r="AD131" s="129">
        <v>33.9</v>
      </c>
      <c r="AE131" s="155">
        <f>AVERAGE(Table1422[[#This Row],[Poverty_2019
(Percentage Points)]:[Poverty_2023
(Percentage Points)]])</f>
        <v>31.939999999999998</v>
      </c>
      <c r="AF131" s="128">
        <v>14.3</v>
      </c>
      <c r="AG131" s="128">
        <v>17.399999999999999</v>
      </c>
      <c r="AH131" s="129">
        <v>15.7</v>
      </c>
      <c r="AI131" s="129">
        <v>17.399999999999999</v>
      </c>
      <c r="AJ131" s="190">
        <v>28.7</v>
      </c>
      <c r="AK131" s="156">
        <f>AVERAGE(Table1422[[#This Row],[Full Time Employment_2019
(Percentage Points)]:[Full Time Employment_2023
(Percentage Points)]])</f>
        <v>18.7</v>
      </c>
      <c r="AL131" s="175">
        <v>120</v>
      </c>
      <c r="AM131" s="9" t="s">
        <v>173</v>
      </c>
    </row>
    <row r="132" spans="1:41" x14ac:dyDescent="0.25">
      <c r="A132" s="193" t="s">
        <v>281</v>
      </c>
      <c r="B132" s="149">
        <v>33111</v>
      </c>
      <c r="C132" s="149">
        <v>34000</v>
      </c>
      <c r="D132" s="90">
        <v>33111</v>
      </c>
      <c r="E132" s="90">
        <v>34000</v>
      </c>
      <c r="F132" s="90">
        <v>35054</v>
      </c>
      <c r="G132" s="153">
        <f>AVERAGE(Table1422[[#This Row],[IQ1_2019]:[IQ1_2023]])</f>
        <v>33855.199999999997</v>
      </c>
      <c r="H132" s="131">
        <v>54555</v>
      </c>
      <c r="I132" s="131">
        <v>59919</v>
      </c>
      <c r="J132" s="90">
        <v>54555</v>
      </c>
      <c r="K132" s="90">
        <v>59919</v>
      </c>
      <c r="L132" s="90">
        <v>64500</v>
      </c>
      <c r="M132" s="153">
        <f>AVERAGE(Table1422[[#This Row],[IQ2_2019]:[IQ2_2023]])</f>
        <v>58689.599999999999</v>
      </c>
      <c r="N132" s="131">
        <v>77152</v>
      </c>
      <c r="O132" s="131">
        <v>87000</v>
      </c>
      <c r="P132" s="90">
        <v>77152</v>
      </c>
      <c r="Q132">
        <v>87000</v>
      </c>
      <c r="R132" s="90">
        <v>88783</v>
      </c>
      <c r="S132" s="153">
        <f>AVERAGE(Table1422[[#This Row],[IQ3_2019]:[IQ3_2023]])</f>
        <v>83417.399999999994</v>
      </c>
      <c r="T132" s="130">
        <v>7.7</v>
      </c>
      <c r="U132" s="130">
        <v>7.2</v>
      </c>
      <c r="V132" s="90">
        <v>7.2</v>
      </c>
      <c r="W132" s="90">
        <v>7.2</v>
      </c>
      <c r="X132" s="90">
        <v>7.6</v>
      </c>
      <c r="Y132" s="154">
        <f>AVERAGE(Table1422[[#This Row],[SNAP_2019
(Percentage Points)]:[SNAP_2023
(Percentage Points)]])</f>
        <v>7.38</v>
      </c>
      <c r="Z132" s="127">
        <v>7.3</v>
      </c>
      <c r="AA132" s="127">
        <v>9.6</v>
      </c>
      <c r="AB132" s="129">
        <v>36.1</v>
      </c>
      <c r="AC132" s="129">
        <v>36.700000000000003</v>
      </c>
      <c r="AD132" s="129">
        <v>27.5</v>
      </c>
      <c r="AE132" s="155">
        <f>AVERAGE(Table1422[[#This Row],[Poverty_2019
(Percentage Points)]:[Poverty_2023
(Percentage Points)]])</f>
        <v>23.44</v>
      </c>
      <c r="AF132" s="128">
        <v>53.1</v>
      </c>
      <c r="AG132" s="128">
        <v>50.3</v>
      </c>
      <c r="AH132" s="129">
        <v>52.9</v>
      </c>
      <c r="AI132" s="129">
        <v>50.3</v>
      </c>
      <c r="AJ132" s="190">
        <v>49.3</v>
      </c>
      <c r="AK132" s="156">
        <f>AVERAGE(Table1422[[#This Row],[Full Time Employment_2019
(Percentage Points)]:[Full Time Employment_2023
(Percentage Points)]])</f>
        <v>51.180000000000007</v>
      </c>
      <c r="AL132" s="175"/>
      <c r="AM132" s="9" t="s">
        <v>134</v>
      </c>
      <c r="AO132" t="s">
        <v>135</v>
      </c>
    </row>
    <row r="133" spans="1:41" ht="30" x14ac:dyDescent="0.25">
      <c r="A133" s="165" t="s">
        <v>282</v>
      </c>
      <c r="B133" s="149">
        <v>33125</v>
      </c>
      <c r="C133" s="149">
        <v>33625</v>
      </c>
      <c r="D133" s="90">
        <v>33125</v>
      </c>
      <c r="E133" s="90">
        <v>33625</v>
      </c>
      <c r="F133" s="90">
        <v>28500</v>
      </c>
      <c r="G133" s="153">
        <f>AVERAGE(Table1422[[#This Row],[IQ1_2019]:[IQ1_2023]])</f>
        <v>32400</v>
      </c>
      <c r="H133" s="131">
        <v>52143</v>
      </c>
      <c r="I133" s="131">
        <v>60250</v>
      </c>
      <c r="J133" s="90">
        <v>52143</v>
      </c>
      <c r="K133" s="90">
        <v>60250</v>
      </c>
      <c r="L133" s="90">
        <v>68000</v>
      </c>
      <c r="M133" s="153">
        <f>AVERAGE(Table1422[[#This Row],[IQ2_2019]:[IQ2_2023]])</f>
        <v>58557.2</v>
      </c>
      <c r="N133" s="131">
        <v>74167</v>
      </c>
      <c r="O133" s="131">
        <v>82250</v>
      </c>
      <c r="P133" s="90">
        <v>74167</v>
      </c>
      <c r="Q133">
        <v>82250</v>
      </c>
      <c r="R133" s="90">
        <v>96700</v>
      </c>
      <c r="S133" s="153">
        <f>AVERAGE(Table1422[[#This Row],[IQ3_2019]:[IQ3_2023]])</f>
        <v>81906.8</v>
      </c>
      <c r="T133" s="130">
        <v>18.399999999999999</v>
      </c>
      <c r="U133" s="130">
        <v>18.2</v>
      </c>
      <c r="V133" s="90">
        <v>18.5</v>
      </c>
      <c r="W133" s="90">
        <v>18.2</v>
      </c>
      <c r="X133" s="90">
        <v>15.8</v>
      </c>
      <c r="Y133" s="154">
        <f>AVERAGE(Table1422[[#This Row],[SNAP_2019
(Percentage Points)]:[SNAP_2023
(Percentage Points)]])</f>
        <v>17.82</v>
      </c>
      <c r="Z133" s="127">
        <v>8.3000000000000007</v>
      </c>
      <c r="AA133" s="127">
        <v>10.8</v>
      </c>
      <c r="AB133" s="129">
        <v>31.4</v>
      </c>
      <c r="AC133" s="129">
        <v>38.799999999999997</v>
      </c>
      <c r="AD133" s="129">
        <v>42.2</v>
      </c>
      <c r="AE133" s="155">
        <f>AVERAGE(Table1422[[#This Row],[Poverty_2019
(Percentage Points)]:[Poverty_2023
(Percentage Points)]])</f>
        <v>26.3</v>
      </c>
      <c r="AF133" s="128">
        <v>34.1</v>
      </c>
      <c r="AG133" s="128">
        <v>38.5</v>
      </c>
      <c r="AH133" s="129">
        <v>36.799999999999997</v>
      </c>
      <c r="AI133" s="129">
        <v>38.5</v>
      </c>
      <c r="AJ133" s="190">
        <v>39.799999999999997</v>
      </c>
      <c r="AK133" s="156">
        <f>AVERAGE(Table1422[[#This Row],[Full Time Employment_2019
(Percentage Points)]:[Full Time Employment_2023
(Percentage Points)]])</f>
        <v>37.54</v>
      </c>
      <c r="AL133" s="175">
        <v>91.79</v>
      </c>
      <c r="AM133" s="9" t="s">
        <v>283</v>
      </c>
      <c r="AO133" t="s">
        <v>142</v>
      </c>
    </row>
    <row r="134" spans="1:41" x14ac:dyDescent="0.25">
      <c r="A134" s="165" t="s">
        <v>284</v>
      </c>
      <c r="B134" s="149">
        <v>13143</v>
      </c>
      <c r="C134" s="149">
        <v>6583</v>
      </c>
      <c r="D134" s="90">
        <v>13143</v>
      </c>
      <c r="E134" s="90">
        <v>6583</v>
      </c>
      <c r="F134" s="90">
        <v>16050</v>
      </c>
      <c r="G134" s="153">
        <f>AVERAGE(Table1422[[#This Row],[IQ1_2019]:[IQ1_2023]])</f>
        <v>11100.4</v>
      </c>
      <c r="H134" s="131">
        <v>30115</v>
      </c>
      <c r="I134" s="131">
        <v>26625</v>
      </c>
      <c r="J134" s="90">
        <v>30115</v>
      </c>
      <c r="K134" s="90">
        <v>26625</v>
      </c>
      <c r="L134" s="90">
        <v>37286</v>
      </c>
      <c r="M134" s="153">
        <f>AVERAGE(Table1422[[#This Row],[IQ2_2019]:[IQ2_2023]])</f>
        <v>30153.200000000001</v>
      </c>
      <c r="N134" s="131">
        <v>38375</v>
      </c>
      <c r="O134" s="131">
        <v>43350</v>
      </c>
      <c r="P134" s="90">
        <v>38375</v>
      </c>
      <c r="Q134">
        <v>43350</v>
      </c>
      <c r="R134" s="90">
        <v>68531</v>
      </c>
      <c r="S134" s="153">
        <f>AVERAGE(Table1422[[#This Row],[IQ3_2019]:[IQ3_2023]])</f>
        <v>46396.2</v>
      </c>
      <c r="T134" s="130">
        <v>62.3</v>
      </c>
      <c r="U134" s="130">
        <v>58.6</v>
      </c>
      <c r="V134" s="90">
        <v>57.5</v>
      </c>
      <c r="W134" s="90">
        <v>58.6</v>
      </c>
      <c r="X134" s="90">
        <v>54.6</v>
      </c>
      <c r="Y134" s="154">
        <f>AVERAGE(Table1422[[#This Row],[SNAP_2019
(Percentage Points)]:[SNAP_2023
(Percentage Points)]])</f>
        <v>58.320000000000007</v>
      </c>
      <c r="Z134" s="127">
        <v>37.299999999999997</v>
      </c>
      <c r="AA134" s="127">
        <v>39.1</v>
      </c>
      <c r="AB134" s="129">
        <v>48</v>
      </c>
      <c r="AC134" s="129">
        <v>56.6</v>
      </c>
      <c r="AD134" s="129">
        <v>54.2</v>
      </c>
      <c r="AE134" s="155">
        <f>AVERAGE(Table1422[[#This Row],[Poverty_2019
(Percentage Points)]:[Poverty_2023
(Percentage Points)]])</f>
        <v>47.04</v>
      </c>
      <c r="AF134" s="128">
        <v>48.1</v>
      </c>
      <c r="AG134" s="128">
        <v>58.2</v>
      </c>
      <c r="AH134" s="129">
        <v>50.4</v>
      </c>
      <c r="AI134" s="129">
        <v>58.2</v>
      </c>
      <c r="AJ134" s="190">
        <v>42</v>
      </c>
      <c r="AK134" s="156">
        <f>AVERAGE(Table1422[[#This Row],[Full Time Employment_2019
(Percentage Points)]:[Full Time Employment_2023
(Percentage Points)]])</f>
        <v>51.38000000000001</v>
      </c>
      <c r="AL134" s="175">
        <v>136</v>
      </c>
      <c r="AM134" s="9" t="s">
        <v>173</v>
      </c>
      <c r="AO134" t="s">
        <v>142</v>
      </c>
    </row>
    <row r="135" spans="1:41" x14ac:dyDescent="0.25">
      <c r="A135" s="193" t="s">
        <v>285</v>
      </c>
      <c r="B135" s="149" t="s">
        <v>159</v>
      </c>
      <c r="C135" s="150" t="s">
        <v>159</v>
      </c>
      <c r="D135" s="90" t="s">
        <v>159</v>
      </c>
      <c r="E135" s="90" t="s">
        <v>159</v>
      </c>
      <c r="F135" s="90" t="s">
        <v>88</v>
      </c>
      <c r="G135" s="153" t="e">
        <f>AVERAGE(Table1422[[#This Row],[IQ1_2019]:[IQ1_2023]])</f>
        <v>#DIV/0!</v>
      </c>
      <c r="H135" s="131" t="s">
        <v>159</v>
      </c>
      <c r="I135" s="131" t="s">
        <v>159</v>
      </c>
      <c r="J135" s="90" t="s">
        <v>159</v>
      </c>
      <c r="K135" s="90" t="s">
        <v>159</v>
      </c>
      <c r="L135" s="90" t="s">
        <v>88</v>
      </c>
      <c r="M135" s="153" t="e">
        <f>AVERAGE(Table1422[[#This Row],[IQ2_2019]:[IQ2_2023]])</f>
        <v>#DIV/0!</v>
      </c>
      <c r="N135" s="131">
        <v>9600</v>
      </c>
      <c r="O135" s="131">
        <v>135111</v>
      </c>
      <c r="P135" s="90">
        <v>9600</v>
      </c>
      <c r="Q135">
        <v>135111</v>
      </c>
      <c r="R135" s="90" t="s">
        <v>88</v>
      </c>
      <c r="S135" s="153">
        <f>AVERAGE(Table1422[[#This Row],[IQ3_2019]:[IQ3_2023]])</f>
        <v>72355.5</v>
      </c>
      <c r="T135" s="130">
        <v>0</v>
      </c>
      <c r="U135" s="130">
        <v>0</v>
      </c>
      <c r="V135" s="90">
        <v>0</v>
      </c>
      <c r="W135" s="90">
        <v>0</v>
      </c>
      <c r="X135" s="90">
        <v>0</v>
      </c>
      <c r="Y135" s="154">
        <f>AVERAGE(Table1422[[#This Row],[SNAP_2019
(Percentage Points)]:[SNAP_2023
(Percentage Points)]])</f>
        <v>0</v>
      </c>
      <c r="Z135" s="127">
        <v>46.2</v>
      </c>
      <c r="AA135" s="127">
        <v>59.2</v>
      </c>
      <c r="AB135" s="129" t="s">
        <v>88</v>
      </c>
      <c r="AC135" s="129" t="s">
        <v>88</v>
      </c>
      <c r="AD135" s="129" t="s">
        <v>88</v>
      </c>
      <c r="AE135" s="155">
        <f>AVERAGE(Table1422[[#This Row],[Poverty_2019
(Percentage Points)]:[Poverty_2023
(Percentage Points)]])</f>
        <v>52.7</v>
      </c>
      <c r="AF135" s="128">
        <v>84.6</v>
      </c>
      <c r="AG135" s="128">
        <v>81.3</v>
      </c>
      <c r="AH135" s="129">
        <v>82.6</v>
      </c>
      <c r="AI135" s="129">
        <v>81.3</v>
      </c>
      <c r="AJ135" s="190">
        <v>100</v>
      </c>
      <c r="AK135" s="156">
        <f>AVERAGE(Table1422[[#This Row],[Full Time Employment_2019
(Percentage Points)]:[Full Time Employment_2023
(Percentage Points)]])</f>
        <v>85.96</v>
      </c>
      <c r="AL135" s="175"/>
      <c r="AM135" s="9" t="s">
        <v>134</v>
      </c>
      <c r="AO135" t="s">
        <v>135</v>
      </c>
    </row>
    <row r="136" spans="1:41" x14ac:dyDescent="0.25">
      <c r="A136" s="193" t="s">
        <v>286</v>
      </c>
      <c r="B136" s="149">
        <v>17768</v>
      </c>
      <c r="C136" s="149">
        <v>19585</v>
      </c>
      <c r="D136" s="90">
        <v>17768</v>
      </c>
      <c r="E136" s="90">
        <v>19585</v>
      </c>
      <c r="F136" s="90">
        <v>25121</v>
      </c>
      <c r="G136" s="153">
        <f>AVERAGE(Table1422[[#This Row],[IQ1_2019]:[IQ1_2023]])</f>
        <v>19965.400000000001</v>
      </c>
      <c r="H136" s="131">
        <v>35682</v>
      </c>
      <c r="I136" s="131">
        <v>35925</v>
      </c>
      <c r="J136" s="90">
        <v>35682</v>
      </c>
      <c r="K136" s="90">
        <v>35925</v>
      </c>
      <c r="L136" s="90">
        <v>38786</v>
      </c>
      <c r="M136" s="153">
        <f>AVERAGE(Table1422[[#This Row],[IQ2_2019]:[IQ2_2023]])</f>
        <v>36400</v>
      </c>
      <c r="N136" s="131">
        <v>66579</v>
      </c>
      <c r="O136" s="131">
        <v>70944</v>
      </c>
      <c r="P136" s="90">
        <v>66579</v>
      </c>
      <c r="Q136">
        <v>70944</v>
      </c>
      <c r="R136" s="90">
        <v>78625</v>
      </c>
      <c r="S136" s="153">
        <f>AVERAGE(Table1422[[#This Row],[IQ3_2019]:[IQ3_2023]])</f>
        <v>70734.2</v>
      </c>
      <c r="T136" s="130">
        <v>19.899999999999999</v>
      </c>
      <c r="U136" s="130">
        <v>25.5</v>
      </c>
      <c r="V136" s="90">
        <v>24.5</v>
      </c>
      <c r="W136" s="90">
        <v>25.5</v>
      </c>
      <c r="X136" s="90">
        <v>23</v>
      </c>
      <c r="Y136" s="154">
        <f>AVERAGE(Table1422[[#This Row],[SNAP_2019
(Percentage Points)]:[SNAP_2023
(Percentage Points)]])</f>
        <v>23.68</v>
      </c>
      <c r="Z136" s="127">
        <v>13.1</v>
      </c>
      <c r="AA136" s="127">
        <v>20.399999999999999</v>
      </c>
      <c r="AB136" s="129">
        <v>39.700000000000003</v>
      </c>
      <c r="AC136" s="129">
        <v>40.5</v>
      </c>
      <c r="AD136" s="129">
        <v>42.8</v>
      </c>
      <c r="AE136" s="155">
        <f>AVERAGE(Table1422[[#This Row],[Poverty_2019
(Percentage Points)]:[Poverty_2023
(Percentage Points)]])</f>
        <v>31.3</v>
      </c>
      <c r="AF136" s="128">
        <v>53.8</v>
      </c>
      <c r="AG136" s="128">
        <v>53.9</v>
      </c>
      <c r="AH136" s="129">
        <v>54.6</v>
      </c>
      <c r="AI136" s="129">
        <v>53.9</v>
      </c>
      <c r="AJ136" s="190">
        <v>56.6</v>
      </c>
      <c r="AK136" s="156">
        <f>AVERAGE(Table1422[[#This Row],[Full Time Employment_2019
(Percentage Points)]:[Full Time Employment_2023
(Percentage Points)]])</f>
        <v>54.56</v>
      </c>
      <c r="AL136" s="175"/>
      <c r="AM136" s="9" t="s">
        <v>134</v>
      </c>
      <c r="AO136" t="s">
        <v>135</v>
      </c>
    </row>
    <row r="137" spans="1:41" ht="30" x14ac:dyDescent="0.25">
      <c r="A137" s="165" t="s">
        <v>287</v>
      </c>
      <c r="B137" s="149">
        <v>5000</v>
      </c>
      <c r="C137" s="149">
        <v>7583</v>
      </c>
      <c r="D137" s="90">
        <v>5000</v>
      </c>
      <c r="E137" s="90">
        <v>7583</v>
      </c>
      <c r="F137" s="90">
        <v>4083</v>
      </c>
      <c r="G137" s="153">
        <f>AVERAGE(Table1422[[#This Row],[IQ1_2019]:[IQ1_2023]])</f>
        <v>5849.8</v>
      </c>
      <c r="H137" s="131">
        <v>12500</v>
      </c>
      <c r="I137" s="131">
        <v>9333</v>
      </c>
      <c r="J137" s="90">
        <v>12500</v>
      </c>
      <c r="K137" s="90">
        <v>9333</v>
      </c>
      <c r="L137" s="90">
        <v>10800</v>
      </c>
      <c r="M137" s="153">
        <f>AVERAGE(Table1422[[#This Row],[IQ2_2019]:[IQ2_2023]])</f>
        <v>10893.2</v>
      </c>
      <c r="N137" s="131">
        <v>26250</v>
      </c>
      <c r="O137" s="131">
        <v>24500</v>
      </c>
      <c r="P137" s="90">
        <v>26250</v>
      </c>
      <c r="Q137">
        <v>24500</v>
      </c>
      <c r="R137" s="90">
        <v>18500</v>
      </c>
      <c r="S137" s="153">
        <f>AVERAGE(Table1422[[#This Row],[IQ3_2019]:[IQ3_2023]])</f>
        <v>24000</v>
      </c>
      <c r="T137" s="130">
        <v>25</v>
      </c>
      <c r="U137" s="130">
        <v>14.3</v>
      </c>
      <c r="V137" s="90">
        <v>16</v>
      </c>
      <c r="W137" s="90">
        <v>14.3</v>
      </c>
      <c r="X137" s="90">
        <v>0</v>
      </c>
      <c r="Y137" s="154">
        <f>AVERAGE(Table1422[[#This Row],[SNAP_2019
(Percentage Points)]:[SNAP_2023
(Percentage Points)]])</f>
        <v>13.919999999999998</v>
      </c>
      <c r="Z137" s="127">
        <v>47.2</v>
      </c>
      <c r="AA137" s="127">
        <v>61.9</v>
      </c>
      <c r="AB137" s="129">
        <v>100</v>
      </c>
      <c r="AC137" s="129">
        <v>100</v>
      </c>
      <c r="AD137" s="129" t="s">
        <v>88</v>
      </c>
      <c r="AE137" s="155">
        <f>AVERAGE(Table1422[[#This Row],[Poverty_2019
(Percentage Points)]:[Poverty_2023
(Percentage Points)]])</f>
        <v>77.275000000000006</v>
      </c>
      <c r="AF137" s="128">
        <v>38.6</v>
      </c>
      <c r="AG137" s="128">
        <v>14.3</v>
      </c>
      <c r="AH137" s="129">
        <v>26.3</v>
      </c>
      <c r="AI137" s="129">
        <v>14.3</v>
      </c>
      <c r="AJ137" s="190">
        <v>25</v>
      </c>
      <c r="AK137" s="156">
        <f>AVERAGE(Table1422[[#This Row],[Full Time Employment_2019
(Percentage Points)]:[Full Time Employment_2023
(Percentage Points)]])</f>
        <v>23.7</v>
      </c>
      <c r="AL137" s="175">
        <v>177</v>
      </c>
      <c r="AM137" s="9" t="s">
        <v>288</v>
      </c>
      <c r="AO137" t="s">
        <v>142</v>
      </c>
    </row>
    <row r="138" spans="1:41" ht="30" x14ac:dyDescent="0.25">
      <c r="A138" s="165" t="s">
        <v>289</v>
      </c>
      <c r="B138" s="149">
        <v>21333</v>
      </c>
      <c r="C138" s="149">
        <v>32800</v>
      </c>
      <c r="D138" s="90">
        <v>21333</v>
      </c>
      <c r="E138" s="90">
        <v>32800</v>
      </c>
      <c r="F138" s="90">
        <v>34750</v>
      </c>
      <c r="G138" s="153">
        <f>AVERAGE(Table1422[[#This Row],[IQ1_2019]:[IQ1_2023]])</f>
        <v>28603.200000000001</v>
      </c>
      <c r="H138" s="131">
        <v>40125</v>
      </c>
      <c r="I138" s="131">
        <v>44500</v>
      </c>
      <c r="J138" s="90">
        <v>40125</v>
      </c>
      <c r="K138" s="90">
        <v>44500</v>
      </c>
      <c r="L138" s="90">
        <v>57583</v>
      </c>
      <c r="M138" s="153">
        <f>AVERAGE(Table1422[[#This Row],[IQ2_2019]:[IQ2_2023]])</f>
        <v>45366.6</v>
      </c>
      <c r="N138" s="131">
        <v>53625</v>
      </c>
      <c r="O138" s="131">
        <v>64250</v>
      </c>
      <c r="P138" s="90">
        <v>53625</v>
      </c>
      <c r="Q138">
        <v>64250</v>
      </c>
      <c r="R138" s="90">
        <v>65900</v>
      </c>
      <c r="S138" s="153">
        <f>AVERAGE(Table1422[[#This Row],[IQ3_2019]:[IQ3_2023]])</f>
        <v>60330</v>
      </c>
      <c r="T138" s="130">
        <v>27</v>
      </c>
      <c r="U138" s="130">
        <v>19</v>
      </c>
      <c r="V138" s="90">
        <v>30.9</v>
      </c>
      <c r="W138" s="90">
        <v>19</v>
      </c>
      <c r="X138" s="90">
        <v>13.2</v>
      </c>
      <c r="Y138" s="154">
        <f>AVERAGE(Table1422[[#This Row],[SNAP_2019
(Percentage Points)]:[SNAP_2023
(Percentage Points)]])</f>
        <v>21.82</v>
      </c>
      <c r="Z138" s="127">
        <v>21</v>
      </c>
      <c r="AA138" s="127">
        <v>7.9</v>
      </c>
      <c r="AB138" s="129">
        <v>42.9</v>
      </c>
      <c r="AC138" s="129">
        <v>0</v>
      </c>
      <c r="AD138" s="129">
        <v>0</v>
      </c>
      <c r="AE138" s="155">
        <f>AVERAGE(Table1422[[#This Row],[Poverty_2019
(Percentage Points)]:[Poverty_2023
(Percentage Points)]])</f>
        <v>14.36</v>
      </c>
      <c r="AF138" s="128">
        <v>16</v>
      </c>
      <c r="AG138" s="128">
        <v>18.100000000000001</v>
      </c>
      <c r="AH138" s="129">
        <v>17.3</v>
      </c>
      <c r="AI138" s="129">
        <v>18.100000000000001</v>
      </c>
      <c r="AJ138" s="190">
        <v>16.7</v>
      </c>
      <c r="AK138" s="156">
        <f>AVERAGE(Table1422[[#This Row],[Full Time Employment_2019
(Percentage Points)]:[Full Time Employment_2023
(Percentage Points)]])</f>
        <v>17.240000000000002</v>
      </c>
      <c r="AL138" s="175">
        <v>150</v>
      </c>
      <c r="AM138" s="9" t="s">
        <v>290</v>
      </c>
      <c r="AO138" t="s">
        <v>142</v>
      </c>
    </row>
    <row r="139" spans="1:41" x14ac:dyDescent="0.25">
      <c r="A139" s="165" t="s">
        <v>291</v>
      </c>
      <c r="B139" s="149">
        <v>17250</v>
      </c>
      <c r="C139" s="149">
        <v>20000</v>
      </c>
      <c r="D139" s="90">
        <v>17250</v>
      </c>
      <c r="E139" s="90">
        <v>20000</v>
      </c>
      <c r="F139" s="90">
        <v>20333</v>
      </c>
      <c r="G139" s="153">
        <f>AVERAGE(Table1422[[#This Row],[IQ1_2019]:[IQ1_2023]])</f>
        <v>18966.599999999999</v>
      </c>
      <c r="H139" s="131">
        <v>35111</v>
      </c>
      <c r="I139" s="131">
        <v>40000</v>
      </c>
      <c r="J139" s="90">
        <v>35111</v>
      </c>
      <c r="K139" s="90">
        <v>40000</v>
      </c>
      <c r="L139" s="90">
        <v>40700</v>
      </c>
      <c r="M139" s="153">
        <f>AVERAGE(Table1422[[#This Row],[IQ2_2019]:[IQ2_2023]])</f>
        <v>38184.400000000001</v>
      </c>
      <c r="N139" s="131">
        <v>56333</v>
      </c>
      <c r="O139" s="131">
        <v>72500</v>
      </c>
      <c r="P139" s="90">
        <v>56333</v>
      </c>
      <c r="Q139">
        <v>72500</v>
      </c>
      <c r="R139" s="90">
        <v>59250</v>
      </c>
      <c r="S139" s="153">
        <f>AVERAGE(Table1422[[#This Row],[IQ3_2019]:[IQ3_2023]])</f>
        <v>63383.199999999997</v>
      </c>
      <c r="T139" s="130">
        <v>29.9</v>
      </c>
      <c r="U139" s="130">
        <v>30.4</v>
      </c>
      <c r="V139" s="90">
        <v>31.4</v>
      </c>
      <c r="W139" s="90">
        <v>30.4</v>
      </c>
      <c r="X139" s="90">
        <v>33.6</v>
      </c>
      <c r="Y139" s="154">
        <f>AVERAGE(Table1422[[#This Row],[SNAP_2019
(Percentage Points)]:[SNAP_2023
(Percentage Points)]])</f>
        <v>31.139999999999997</v>
      </c>
      <c r="Z139" s="127">
        <v>27.4</v>
      </c>
      <c r="AA139" s="127">
        <v>24</v>
      </c>
      <c r="AB139" s="129">
        <v>26.3</v>
      </c>
      <c r="AC139" s="129">
        <v>28.9</v>
      </c>
      <c r="AD139" s="129">
        <v>27.8</v>
      </c>
      <c r="AE139" s="155">
        <f>AVERAGE(Table1422[[#This Row],[Poverty_2019
(Percentage Points)]:[Poverty_2023
(Percentage Points)]])</f>
        <v>26.880000000000003</v>
      </c>
      <c r="AF139" s="128">
        <v>38.4</v>
      </c>
      <c r="AG139" s="128">
        <v>41.2</v>
      </c>
      <c r="AH139" s="129">
        <v>34.299999999999997</v>
      </c>
      <c r="AI139" s="129">
        <v>41.2</v>
      </c>
      <c r="AJ139" s="190">
        <v>46.7</v>
      </c>
      <c r="AK139" s="156">
        <f>AVERAGE(Table1422[[#This Row],[Full Time Employment_2019
(Percentage Points)]:[Full Time Employment_2023
(Percentage Points)]])</f>
        <v>40.36</v>
      </c>
      <c r="AL139" s="175">
        <v>60</v>
      </c>
      <c r="AM139" s="9" t="s">
        <v>173</v>
      </c>
      <c r="AO139" t="s">
        <v>142</v>
      </c>
    </row>
    <row r="140" spans="1:41" x14ac:dyDescent="0.25">
      <c r="A140" s="193" t="s">
        <v>292</v>
      </c>
      <c r="B140" s="149" t="s">
        <v>88</v>
      </c>
      <c r="C140" s="149" t="s">
        <v>88</v>
      </c>
      <c r="D140" s="90" t="s">
        <v>88</v>
      </c>
      <c r="E140" s="90" t="s">
        <v>88</v>
      </c>
      <c r="F140" s="90" t="s">
        <v>88</v>
      </c>
      <c r="G140" s="153" t="e">
        <f>AVERAGE(Table1422[[#This Row],[IQ1_2019]:[IQ1_2023]])</f>
        <v>#DIV/0!</v>
      </c>
      <c r="H140" s="131" t="s">
        <v>88</v>
      </c>
      <c r="I140" s="131" t="s">
        <v>88</v>
      </c>
      <c r="J140" s="90" t="s">
        <v>88</v>
      </c>
      <c r="K140" s="90" t="s">
        <v>88</v>
      </c>
      <c r="L140" s="90" t="s">
        <v>88</v>
      </c>
      <c r="M140" s="153" t="e">
        <f>AVERAGE(Table1422[[#This Row],[IQ2_2019]:[IQ2_2023]])</f>
        <v>#DIV/0!</v>
      </c>
      <c r="N140" s="131" t="s">
        <v>88</v>
      </c>
      <c r="O140" s="131" t="s">
        <v>88</v>
      </c>
      <c r="P140" s="90" t="s">
        <v>88</v>
      </c>
      <c r="Q140" t="s">
        <v>88</v>
      </c>
      <c r="R140" s="90" t="s">
        <v>88</v>
      </c>
      <c r="S140" s="153" t="e">
        <f>AVERAGE(Table1422[[#This Row],[IQ3_2019]:[IQ3_2023]])</f>
        <v>#DIV/0!</v>
      </c>
      <c r="T140" s="130">
        <v>0</v>
      </c>
      <c r="U140" s="130">
        <v>0</v>
      </c>
      <c r="V140" s="90">
        <v>0</v>
      </c>
      <c r="W140" s="90">
        <v>0</v>
      </c>
      <c r="X140" s="90">
        <v>0</v>
      </c>
      <c r="Y140" s="154">
        <f>AVERAGE(Table1422[[#This Row],[SNAP_2019
(Percentage Points)]:[SNAP_2023
(Percentage Points)]])</f>
        <v>0</v>
      </c>
      <c r="Z140" s="127" t="s">
        <v>88</v>
      </c>
      <c r="AA140" s="127">
        <v>0</v>
      </c>
      <c r="AB140" s="129" t="s">
        <v>88</v>
      </c>
      <c r="AC140" s="129" t="s">
        <v>88</v>
      </c>
      <c r="AD140" s="129" t="s">
        <v>88</v>
      </c>
      <c r="AE140" s="155">
        <f>AVERAGE(Table1422[[#This Row],[Poverty_2019
(Percentage Points)]:[Poverty_2023
(Percentage Points)]])</f>
        <v>0</v>
      </c>
      <c r="AF140" s="128" t="s">
        <v>88</v>
      </c>
      <c r="AG140" s="128" t="s">
        <v>88</v>
      </c>
      <c r="AH140" s="129" t="s">
        <v>88</v>
      </c>
      <c r="AI140" s="129" t="s">
        <v>88</v>
      </c>
      <c r="AJ140" s="190" t="s">
        <v>88</v>
      </c>
      <c r="AK140" s="156" t="e">
        <f>AVERAGE(Table1422[[#This Row],[Full Time Employment_2019
(Percentage Points)]:[Full Time Employment_2023
(Percentage Points)]])</f>
        <v>#DIV/0!</v>
      </c>
      <c r="AL140" s="175"/>
      <c r="AM140" s="9" t="s">
        <v>134</v>
      </c>
      <c r="AO140" t="s">
        <v>135</v>
      </c>
    </row>
    <row r="141" spans="1:41" x14ac:dyDescent="0.25">
      <c r="A141" s="193" t="s">
        <v>293</v>
      </c>
      <c r="B141" s="149">
        <v>53000</v>
      </c>
      <c r="C141" s="149">
        <v>52750</v>
      </c>
      <c r="D141" s="90">
        <v>53000</v>
      </c>
      <c r="E141" s="90">
        <v>52750</v>
      </c>
      <c r="F141" s="90">
        <v>55500</v>
      </c>
      <c r="G141" s="153">
        <f>AVERAGE(Table1422[[#This Row],[IQ1_2019]:[IQ1_2023]])</f>
        <v>53400</v>
      </c>
      <c r="H141" s="131">
        <v>77750</v>
      </c>
      <c r="I141" s="131">
        <v>77833</v>
      </c>
      <c r="J141" s="90">
        <v>77750</v>
      </c>
      <c r="K141" s="90">
        <v>77833</v>
      </c>
      <c r="L141" s="90">
        <v>65500</v>
      </c>
      <c r="M141" s="153">
        <f>AVERAGE(Table1422[[#This Row],[IQ2_2019]:[IQ2_2023]])</f>
        <v>75333.2</v>
      </c>
      <c r="N141" s="131">
        <v>79750</v>
      </c>
      <c r="O141" s="131">
        <v>86625</v>
      </c>
      <c r="P141" s="90">
        <v>79750</v>
      </c>
      <c r="Q141">
        <v>86625</v>
      </c>
      <c r="R141" s="90">
        <v>88167</v>
      </c>
      <c r="S141" s="153">
        <f>AVERAGE(Table1422[[#This Row],[IQ3_2019]:[IQ3_2023]])</f>
        <v>84183.4</v>
      </c>
      <c r="T141" s="130">
        <v>6.3</v>
      </c>
      <c r="U141" s="130">
        <v>11.5</v>
      </c>
      <c r="V141" s="90">
        <v>6.3</v>
      </c>
      <c r="W141" s="90">
        <v>11.5</v>
      </c>
      <c r="X141" s="90">
        <v>10.7</v>
      </c>
      <c r="Y141" s="154">
        <f>AVERAGE(Table1422[[#This Row],[SNAP_2019
(Percentage Points)]:[SNAP_2023
(Percentage Points)]])</f>
        <v>9.26</v>
      </c>
      <c r="Z141" s="127">
        <v>0</v>
      </c>
      <c r="AA141" s="127">
        <v>11.5</v>
      </c>
      <c r="AB141" s="129">
        <v>0</v>
      </c>
      <c r="AC141" s="129">
        <v>100</v>
      </c>
      <c r="AD141" s="129">
        <v>100</v>
      </c>
      <c r="AE141" s="155">
        <f>AVERAGE(Table1422[[#This Row],[Poverty_2019
(Percentage Points)]:[Poverty_2023
(Percentage Points)]])</f>
        <v>42.3</v>
      </c>
      <c r="AF141" s="128">
        <v>39.4</v>
      </c>
      <c r="AG141" s="128">
        <v>20.6</v>
      </c>
      <c r="AH141" s="129">
        <v>36</v>
      </c>
      <c r="AI141" s="129">
        <v>20.6</v>
      </c>
      <c r="AJ141" s="190">
        <v>24.3</v>
      </c>
      <c r="AK141" s="156">
        <f>AVERAGE(Table1422[[#This Row],[Full Time Employment_2019
(Percentage Points)]:[Full Time Employment_2023
(Percentage Points)]])</f>
        <v>28.18</v>
      </c>
      <c r="AL141" s="175"/>
      <c r="AM141" s="9" t="s">
        <v>134</v>
      </c>
      <c r="AO141" t="s">
        <v>135</v>
      </c>
    </row>
    <row r="142" spans="1:41" x14ac:dyDescent="0.25">
      <c r="A142" s="193" t="s">
        <v>294</v>
      </c>
      <c r="B142" s="149">
        <v>14625</v>
      </c>
      <c r="C142" s="149">
        <v>16250</v>
      </c>
      <c r="D142" s="90">
        <v>14625</v>
      </c>
      <c r="E142" s="90">
        <v>16250</v>
      </c>
      <c r="F142" s="90">
        <v>29000</v>
      </c>
      <c r="G142" s="153">
        <f>AVERAGE(Table1422[[#This Row],[IQ1_2019]:[IQ1_2023]])</f>
        <v>18150</v>
      </c>
      <c r="H142" s="131">
        <v>67250</v>
      </c>
      <c r="I142" s="131">
        <v>74167</v>
      </c>
      <c r="J142" s="90">
        <v>67250</v>
      </c>
      <c r="K142" s="90">
        <v>74167</v>
      </c>
      <c r="L142" s="90">
        <v>71571</v>
      </c>
      <c r="M142" s="153">
        <f>AVERAGE(Table1422[[#This Row],[IQ2_2019]:[IQ2_2023]])</f>
        <v>70881</v>
      </c>
      <c r="N142" s="131">
        <v>137750</v>
      </c>
      <c r="O142" s="131">
        <v>113750</v>
      </c>
      <c r="P142" s="90">
        <v>137750</v>
      </c>
      <c r="Q142">
        <v>113750</v>
      </c>
      <c r="R142" s="90">
        <v>77167</v>
      </c>
      <c r="S142" s="153">
        <f>AVERAGE(Table1422[[#This Row],[IQ3_2019]:[IQ3_2023]])</f>
        <v>116033.4</v>
      </c>
      <c r="T142" s="130">
        <v>11.1</v>
      </c>
      <c r="U142" s="130">
        <v>20</v>
      </c>
      <c r="V142" s="90">
        <v>23.5</v>
      </c>
      <c r="W142" s="90">
        <v>20</v>
      </c>
      <c r="X142" s="90">
        <v>7.7</v>
      </c>
      <c r="Y142" s="154">
        <f>AVERAGE(Table1422[[#This Row],[SNAP_2019
(Percentage Points)]:[SNAP_2023
(Percentage Points)]])</f>
        <v>16.46</v>
      </c>
      <c r="Z142" s="127">
        <v>11.1</v>
      </c>
      <c r="AA142" s="127">
        <v>20</v>
      </c>
      <c r="AB142" s="129">
        <v>100</v>
      </c>
      <c r="AC142" s="129">
        <v>100</v>
      </c>
      <c r="AD142" s="129">
        <v>100</v>
      </c>
      <c r="AE142" s="155">
        <f>AVERAGE(Table1422[[#This Row],[Poverty_2019
(Percentage Points)]:[Poverty_2023
(Percentage Points)]])</f>
        <v>66.22</v>
      </c>
      <c r="AF142" s="128">
        <v>72.5</v>
      </c>
      <c r="AG142" s="128">
        <v>83.3</v>
      </c>
      <c r="AH142" s="129">
        <v>88.2</v>
      </c>
      <c r="AI142" s="129">
        <v>83.3</v>
      </c>
      <c r="AJ142" s="190">
        <v>85.7</v>
      </c>
      <c r="AK142" s="156">
        <f>AVERAGE(Table1422[[#This Row],[Full Time Employment_2019
(Percentage Points)]:[Full Time Employment_2023
(Percentage Points)]])</f>
        <v>82.6</v>
      </c>
      <c r="AL142" s="175"/>
      <c r="AM142" s="9" t="s">
        <v>134</v>
      </c>
      <c r="AO142" t="s">
        <v>135</v>
      </c>
    </row>
    <row r="143" spans="1:41" x14ac:dyDescent="0.25">
      <c r="A143" s="193" t="s">
        <v>295</v>
      </c>
      <c r="B143" s="149" t="s">
        <v>88</v>
      </c>
      <c r="C143" s="149" t="s">
        <v>88</v>
      </c>
      <c r="D143" s="90" t="s">
        <v>88</v>
      </c>
      <c r="E143" s="90" t="s">
        <v>88</v>
      </c>
      <c r="F143" s="90" t="s">
        <v>88</v>
      </c>
      <c r="G143" s="153" t="e">
        <f>AVERAGE(Table1422[[#This Row],[IQ1_2019]:[IQ1_2023]])</f>
        <v>#DIV/0!</v>
      </c>
      <c r="H143" s="131" t="s">
        <v>88</v>
      </c>
      <c r="I143" s="131" t="s">
        <v>88</v>
      </c>
      <c r="J143" s="90" t="s">
        <v>88</v>
      </c>
      <c r="K143" s="90" t="s">
        <v>88</v>
      </c>
      <c r="L143" s="90" t="s">
        <v>88</v>
      </c>
      <c r="M143" s="153" t="e">
        <f>AVERAGE(Table1422[[#This Row],[IQ2_2019]:[IQ2_2023]])</f>
        <v>#DIV/0!</v>
      </c>
      <c r="N143" s="131" t="s">
        <v>88</v>
      </c>
      <c r="O143" s="131" t="s">
        <v>88</v>
      </c>
      <c r="P143" s="90" t="s">
        <v>88</v>
      </c>
      <c r="Q143" t="s">
        <v>88</v>
      </c>
      <c r="R143" s="90" t="s">
        <v>88</v>
      </c>
      <c r="S143" s="153" t="e">
        <f>AVERAGE(Table1422[[#This Row],[IQ3_2019]:[IQ3_2023]])</f>
        <v>#DIV/0!</v>
      </c>
      <c r="T143" s="130" t="s">
        <v>88</v>
      </c>
      <c r="U143" s="130" t="s">
        <v>88</v>
      </c>
      <c r="V143" s="90" t="s">
        <v>88</v>
      </c>
      <c r="W143" s="90" t="s">
        <v>88</v>
      </c>
      <c r="X143" s="90" t="s">
        <v>88</v>
      </c>
      <c r="Y143" s="154" t="e">
        <f>AVERAGE(Table1422[[#This Row],[SNAP_2019
(Percentage Points)]:[SNAP_2023
(Percentage Points)]])</f>
        <v>#DIV/0!</v>
      </c>
      <c r="Z143" s="127" t="s">
        <v>88</v>
      </c>
      <c r="AA143" s="127" t="s">
        <v>88</v>
      </c>
      <c r="AB143" s="129" t="s">
        <v>88</v>
      </c>
      <c r="AC143" s="129" t="s">
        <v>88</v>
      </c>
      <c r="AD143" s="129" t="s">
        <v>88</v>
      </c>
      <c r="AE143" s="155" t="e">
        <f>AVERAGE(Table1422[[#This Row],[Poverty_2019
(Percentage Points)]:[Poverty_2023
(Percentage Points)]])</f>
        <v>#DIV/0!</v>
      </c>
      <c r="AF143" s="128" t="s">
        <v>88</v>
      </c>
      <c r="AG143" s="128" t="s">
        <v>88</v>
      </c>
      <c r="AH143" s="129" t="s">
        <v>88</v>
      </c>
      <c r="AI143" s="129" t="s">
        <v>88</v>
      </c>
      <c r="AJ143" s="190" t="s">
        <v>88</v>
      </c>
      <c r="AK143" s="156" t="e">
        <f>AVERAGE(Table1422[[#This Row],[Full Time Employment_2019
(Percentage Points)]:[Full Time Employment_2023
(Percentage Points)]])</f>
        <v>#DIV/0!</v>
      </c>
      <c r="AL143" s="175"/>
      <c r="AM143" s="9" t="s">
        <v>134</v>
      </c>
      <c r="AO143" t="s">
        <v>135</v>
      </c>
    </row>
    <row r="144" spans="1:41" x14ac:dyDescent="0.25">
      <c r="A144" s="193" t="s">
        <v>296</v>
      </c>
      <c r="B144" s="149">
        <v>41944</v>
      </c>
      <c r="C144" s="149">
        <v>45716</v>
      </c>
      <c r="D144" s="90">
        <v>41944</v>
      </c>
      <c r="E144" s="90">
        <v>45716</v>
      </c>
      <c r="F144" s="90">
        <v>46078</v>
      </c>
      <c r="G144" s="153">
        <f>AVERAGE(Table1422[[#This Row],[IQ1_2019]:[IQ1_2023]])</f>
        <v>44279.6</v>
      </c>
      <c r="H144" s="131">
        <v>74119</v>
      </c>
      <c r="I144" s="131">
        <v>78794</v>
      </c>
      <c r="J144" s="90">
        <v>74119</v>
      </c>
      <c r="K144" s="90">
        <v>78794</v>
      </c>
      <c r="L144" s="90">
        <v>82144</v>
      </c>
      <c r="M144" s="153">
        <f>AVERAGE(Table1422[[#This Row],[IQ2_2019]:[IQ2_2023]])</f>
        <v>77594</v>
      </c>
      <c r="N144" s="131">
        <v>106080</v>
      </c>
      <c r="O144" s="131">
        <v>111956</v>
      </c>
      <c r="P144" s="90">
        <v>106080</v>
      </c>
      <c r="Q144">
        <v>111956</v>
      </c>
      <c r="R144" s="90">
        <v>117966</v>
      </c>
      <c r="S144" s="153">
        <f>AVERAGE(Table1422[[#This Row],[IQ3_2019]:[IQ3_2023]])</f>
        <v>110807.6</v>
      </c>
      <c r="T144" s="130">
        <v>8.1999999999999993</v>
      </c>
      <c r="U144" s="130">
        <v>7</v>
      </c>
      <c r="V144" s="90">
        <v>8.1999999999999993</v>
      </c>
      <c r="W144" s="90">
        <v>7</v>
      </c>
      <c r="X144" s="90">
        <v>7</v>
      </c>
      <c r="Y144" s="154">
        <f>AVERAGE(Table1422[[#This Row],[SNAP_2019
(Percentage Points)]:[SNAP_2023
(Percentage Points)]])</f>
        <v>7.4799999999999995</v>
      </c>
      <c r="Z144" s="127">
        <v>6.9</v>
      </c>
      <c r="AA144" s="127">
        <v>6</v>
      </c>
      <c r="AB144" s="129">
        <v>29.3</v>
      </c>
      <c r="AC144" s="129">
        <v>21.6</v>
      </c>
      <c r="AD144" s="129">
        <v>20.7</v>
      </c>
      <c r="AE144" s="155">
        <f>AVERAGE(Table1422[[#This Row],[Poverty_2019
(Percentage Points)]:[Poverty_2023
(Percentage Points)]])</f>
        <v>16.899999999999999</v>
      </c>
      <c r="AF144" s="128">
        <v>61.2</v>
      </c>
      <c r="AG144" s="128">
        <v>65.2</v>
      </c>
      <c r="AH144" s="129">
        <v>61.6</v>
      </c>
      <c r="AI144" s="129">
        <v>65.2</v>
      </c>
      <c r="AJ144" s="190">
        <v>63.3</v>
      </c>
      <c r="AK144" s="156">
        <f>AVERAGE(Table1422[[#This Row],[Full Time Employment_2019
(Percentage Points)]:[Full Time Employment_2023
(Percentage Points)]])</f>
        <v>63.3</v>
      </c>
      <c r="AL144" s="175"/>
      <c r="AM144" s="9" t="s">
        <v>134</v>
      </c>
      <c r="AO144" t="s">
        <v>135</v>
      </c>
    </row>
    <row r="145" spans="1:41" x14ac:dyDescent="0.25">
      <c r="A145" s="193" t="s">
        <v>297</v>
      </c>
      <c r="B145" s="149">
        <v>26500</v>
      </c>
      <c r="C145" s="149">
        <v>30229</v>
      </c>
      <c r="D145" s="90">
        <v>26500</v>
      </c>
      <c r="E145" s="90">
        <v>30229</v>
      </c>
      <c r="F145" s="90">
        <v>33524</v>
      </c>
      <c r="G145" s="153">
        <f>AVERAGE(Table1422[[#This Row],[IQ1_2019]:[IQ1_2023]])</f>
        <v>29396.400000000001</v>
      </c>
      <c r="H145" s="131">
        <v>46056</v>
      </c>
      <c r="I145" s="131">
        <v>51500</v>
      </c>
      <c r="J145" s="90">
        <v>46056</v>
      </c>
      <c r="K145" s="90">
        <v>51500</v>
      </c>
      <c r="L145" s="90">
        <v>59800</v>
      </c>
      <c r="M145" s="153">
        <f>AVERAGE(Table1422[[#This Row],[IQ2_2019]:[IQ2_2023]])</f>
        <v>50982.400000000001</v>
      </c>
      <c r="N145" s="131">
        <v>86500</v>
      </c>
      <c r="O145" s="131">
        <v>94143</v>
      </c>
      <c r="P145" s="90">
        <v>86500</v>
      </c>
      <c r="Q145">
        <v>94143</v>
      </c>
      <c r="R145" s="90">
        <v>97333</v>
      </c>
      <c r="S145" s="153">
        <f>AVERAGE(Table1422[[#This Row],[IQ3_2019]:[IQ3_2023]])</f>
        <v>91723.8</v>
      </c>
      <c r="T145" s="130">
        <v>10</v>
      </c>
      <c r="U145" s="130">
        <v>6.9</v>
      </c>
      <c r="V145" s="90">
        <v>8.1999999999999993</v>
      </c>
      <c r="W145" s="90">
        <v>6.9</v>
      </c>
      <c r="X145" s="90">
        <v>8</v>
      </c>
      <c r="Y145" s="154">
        <f>AVERAGE(Table1422[[#This Row],[SNAP_2019
(Percentage Points)]:[SNAP_2023
(Percentage Points)]])</f>
        <v>8</v>
      </c>
      <c r="Z145" s="127">
        <v>10.5</v>
      </c>
      <c r="AA145" s="127">
        <v>14.7</v>
      </c>
      <c r="AB145" s="129">
        <v>39.1</v>
      </c>
      <c r="AC145" s="129">
        <v>28.6</v>
      </c>
      <c r="AD145" s="129">
        <v>38.5</v>
      </c>
      <c r="AE145" s="155">
        <f>AVERAGE(Table1422[[#This Row],[Poverty_2019
(Percentage Points)]:[Poverty_2023
(Percentage Points)]])</f>
        <v>26.28</v>
      </c>
      <c r="AF145" s="128">
        <v>37.1</v>
      </c>
      <c r="AG145" s="128">
        <v>32.299999999999997</v>
      </c>
      <c r="AH145" s="129">
        <v>37.5</v>
      </c>
      <c r="AI145" s="129">
        <v>32.299999999999997</v>
      </c>
      <c r="AJ145" s="190">
        <v>34.9</v>
      </c>
      <c r="AK145" s="156">
        <f>AVERAGE(Table1422[[#This Row],[Full Time Employment_2019
(Percentage Points)]:[Full Time Employment_2023
(Percentage Points)]])</f>
        <v>34.82</v>
      </c>
      <c r="AL145" s="175"/>
      <c r="AM145" s="9" t="s">
        <v>134</v>
      </c>
      <c r="AO145" t="s">
        <v>135</v>
      </c>
    </row>
    <row r="146" spans="1:41" ht="45" x14ac:dyDescent="0.25">
      <c r="A146" s="165" t="s">
        <v>298</v>
      </c>
      <c r="B146" s="149">
        <v>20600</v>
      </c>
      <c r="C146" s="149">
        <v>22250</v>
      </c>
      <c r="D146" s="90">
        <v>20600</v>
      </c>
      <c r="E146" s="90">
        <v>22250</v>
      </c>
      <c r="F146" s="90">
        <v>21125</v>
      </c>
      <c r="G146" s="153">
        <f>AVERAGE(Table1422[[#This Row],[IQ1_2019]:[IQ1_2023]])</f>
        <v>21365</v>
      </c>
      <c r="H146" s="131">
        <v>45250</v>
      </c>
      <c r="I146" s="131">
        <v>47909</v>
      </c>
      <c r="J146" s="90">
        <v>45250</v>
      </c>
      <c r="K146" s="90">
        <v>47909</v>
      </c>
      <c r="L146" s="90">
        <v>37167</v>
      </c>
      <c r="M146" s="153">
        <f>AVERAGE(Table1422[[#This Row],[IQ2_2019]:[IQ2_2023]])</f>
        <v>44697</v>
      </c>
      <c r="N146" s="131">
        <v>70188</v>
      </c>
      <c r="O146" s="131">
        <v>73643</v>
      </c>
      <c r="P146" s="90">
        <v>70188</v>
      </c>
      <c r="Q146">
        <v>73643</v>
      </c>
      <c r="R146" s="90">
        <v>67000</v>
      </c>
      <c r="S146" s="153">
        <f>AVERAGE(Table1422[[#This Row],[IQ3_2019]:[IQ3_2023]])</f>
        <v>70932.399999999994</v>
      </c>
      <c r="T146" s="130">
        <v>32.6</v>
      </c>
      <c r="U146" s="130">
        <v>19.8</v>
      </c>
      <c r="V146" s="90">
        <v>26</v>
      </c>
      <c r="W146" s="90">
        <v>19.8</v>
      </c>
      <c r="X146" s="90">
        <v>21</v>
      </c>
      <c r="Y146" s="154">
        <f>AVERAGE(Table1422[[#This Row],[SNAP_2019
(Percentage Points)]:[SNAP_2023
(Percentage Points)]])</f>
        <v>23.84</v>
      </c>
      <c r="Z146" s="127">
        <v>14.4</v>
      </c>
      <c r="AA146" s="127">
        <v>14.5</v>
      </c>
      <c r="AB146" s="129">
        <v>39.5</v>
      </c>
      <c r="AC146" s="129">
        <v>38.200000000000003</v>
      </c>
      <c r="AD146" s="129">
        <v>38.299999999999997</v>
      </c>
      <c r="AE146" s="155">
        <f>AVERAGE(Table1422[[#This Row],[Poverty_2019
(Percentage Points)]:[Poverty_2023
(Percentage Points)]])</f>
        <v>28.98</v>
      </c>
      <c r="AF146" s="128">
        <v>34.200000000000003</v>
      </c>
      <c r="AG146" s="128">
        <v>46.4</v>
      </c>
      <c r="AH146" s="129">
        <v>43.5</v>
      </c>
      <c r="AI146" s="129">
        <v>46.4</v>
      </c>
      <c r="AJ146" s="190">
        <v>39</v>
      </c>
      <c r="AK146" s="156">
        <f>AVERAGE(Table1422[[#This Row],[Full Time Employment_2019
(Percentage Points)]:[Full Time Employment_2023
(Percentage Points)]])</f>
        <v>41.9</v>
      </c>
      <c r="AL146" s="175">
        <v>87.89</v>
      </c>
      <c r="AM146" s="9" t="s">
        <v>299</v>
      </c>
      <c r="AO146" t="s">
        <v>142</v>
      </c>
    </row>
    <row r="147" spans="1:41" ht="30" x14ac:dyDescent="0.25">
      <c r="A147" s="165" t="s">
        <v>300</v>
      </c>
      <c r="B147" s="149">
        <v>48500</v>
      </c>
      <c r="C147" s="149">
        <v>60100</v>
      </c>
      <c r="D147" s="90">
        <v>48500</v>
      </c>
      <c r="E147" s="90">
        <v>60100</v>
      </c>
      <c r="F147" s="90">
        <v>59200</v>
      </c>
      <c r="G147" s="153">
        <f>AVERAGE(Table1422[[#This Row],[IQ1_2019]:[IQ1_2023]])</f>
        <v>55280</v>
      </c>
      <c r="H147" s="131">
        <v>70200</v>
      </c>
      <c r="I147" s="131">
        <v>76750</v>
      </c>
      <c r="J147" s="90">
        <v>70200</v>
      </c>
      <c r="K147" s="90">
        <v>76750</v>
      </c>
      <c r="L147" s="90">
        <v>79750</v>
      </c>
      <c r="M147" s="153">
        <f>AVERAGE(Table1422[[#This Row],[IQ2_2019]:[IQ2_2023]])</f>
        <v>74730</v>
      </c>
      <c r="N147" s="131">
        <v>81625</v>
      </c>
      <c r="O147" s="131">
        <v>103000</v>
      </c>
      <c r="P147" s="90">
        <v>81625</v>
      </c>
      <c r="Q147">
        <v>103000</v>
      </c>
      <c r="R147" s="90">
        <v>93500</v>
      </c>
      <c r="S147" s="153">
        <f>AVERAGE(Table1422[[#This Row],[IQ3_2019]:[IQ3_2023]])</f>
        <v>92550</v>
      </c>
      <c r="T147" s="130">
        <v>7.1</v>
      </c>
      <c r="U147" s="130">
        <v>3.3</v>
      </c>
      <c r="V147" s="90">
        <v>4.9000000000000004</v>
      </c>
      <c r="W147" s="90">
        <v>3.3</v>
      </c>
      <c r="X147" s="90">
        <v>2.1</v>
      </c>
      <c r="Y147" s="154">
        <f>AVERAGE(Table1422[[#This Row],[SNAP_2019
(Percentage Points)]:[SNAP_2023
(Percentage Points)]])</f>
        <v>4.1399999999999997</v>
      </c>
      <c r="Z147" s="127">
        <v>5.4</v>
      </c>
      <c r="AA147" s="127">
        <v>16.399999999999999</v>
      </c>
      <c r="AB147" s="129">
        <v>66.7</v>
      </c>
      <c r="AC147" s="129">
        <v>0</v>
      </c>
      <c r="AD147" s="129">
        <v>0</v>
      </c>
      <c r="AE147" s="155">
        <f>AVERAGE(Table1422[[#This Row],[Poverty_2019
(Percentage Points)]:[Poverty_2023
(Percentage Points)]])</f>
        <v>17.7</v>
      </c>
      <c r="AF147" s="128">
        <v>43.6</v>
      </c>
      <c r="AG147" s="128">
        <v>44.1</v>
      </c>
      <c r="AH147" s="129">
        <v>41.1</v>
      </c>
      <c r="AI147" s="129">
        <v>44.1</v>
      </c>
      <c r="AJ147" s="190">
        <v>58.4</v>
      </c>
      <c r="AK147" s="156">
        <f>AVERAGE(Table1422[[#This Row],[Full Time Employment_2019
(Percentage Points)]:[Full Time Employment_2023
(Percentage Points)]])</f>
        <v>46.260000000000005</v>
      </c>
      <c r="AL147" s="175">
        <v>69</v>
      </c>
      <c r="AM147" s="9" t="s">
        <v>301</v>
      </c>
      <c r="AO147" t="s">
        <v>142</v>
      </c>
    </row>
    <row r="148" spans="1:41" x14ac:dyDescent="0.25">
      <c r="A148" s="193" t="s">
        <v>302</v>
      </c>
      <c r="B148" s="149">
        <v>40119</v>
      </c>
      <c r="C148" s="149">
        <v>44353</v>
      </c>
      <c r="D148" s="90">
        <v>40119</v>
      </c>
      <c r="E148" s="90">
        <v>44353</v>
      </c>
      <c r="F148" s="90">
        <v>40675</v>
      </c>
      <c r="G148" s="153">
        <f>AVERAGE(Table1422[[#This Row],[IQ1_2019]:[IQ1_2023]])</f>
        <v>41923.800000000003</v>
      </c>
      <c r="H148" s="131">
        <v>64490</v>
      </c>
      <c r="I148" s="131">
        <v>69136</v>
      </c>
      <c r="J148" s="90">
        <v>64490</v>
      </c>
      <c r="K148" s="90">
        <v>69136</v>
      </c>
      <c r="L148" s="90">
        <v>72469</v>
      </c>
      <c r="M148" s="153">
        <f>AVERAGE(Table1422[[#This Row],[IQ2_2019]:[IQ2_2023]])</f>
        <v>67944.2</v>
      </c>
      <c r="N148" s="131">
        <v>102110</v>
      </c>
      <c r="O148" s="131">
        <v>102222</v>
      </c>
      <c r="P148" s="90">
        <v>102110</v>
      </c>
      <c r="Q148">
        <v>102222</v>
      </c>
      <c r="R148" s="90">
        <v>103728</v>
      </c>
      <c r="S148" s="153">
        <f>AVERAGE(Table1422[[#This Row],[IQ3_2019]:[IQ3_2023]])</f>
        <v>102478.39999999999</v>
      </c>
      <c r="T148" s="130">
        <v>6.3</v>
      </c>
      <c r="U148" s="130">
        <v>5.9</v>
      </c>
      <c r="V148" s="90">
        <v>6</v>
      </c>
      <c r="W148" s="90">
        <v>5.9</v>
      </c>
      <c r="X148" s="90">
        <v>5.7</v>
      </c>
      <c r="Y148" s="154">
        <f>AVERAGE(Table1422[[#This Row],[SNAP_2019
(Percentage Points)]:[SNAP_2023
(Percentage Points)]])</f>
        <v>5.96</v>
      </c>
      <c r="Z148" s="127">
        <v>9.8000000000000007</v>
      </c>
      <c r="AA148" s="127">
        <v>9.5</v>
      </c>
      <c r="AB148" s="129">
        <v>57.7</v>
      </c>
      <c r="AC148" s="129">
        <v>51.6</v>
      </c>
      <c r="AD148" s="129">
        <v>46.8</v>
      </c>
      <c r="AE148" s="155">
        <f>AVERAGE(Table1422[[#This Row],[Poverty_2019
(Percentage Points)]:[Poverty_2023
(Percentage Points)]])</f>
        <v>35.08</v>
      </c>
      <c r="AF148" s="128">
        <v>63</v>
      </c>
      <c r="AG148" s="128">
        <v>59.4</v>
      </c>
      <c r="AH148" s="129">
        <v>62.9</v>
      </c>
      <c r="AI148" s="129">
        <v>59.4</v>
      </c>
      <c r="AJ148" s="190">
        <v>57.8</v>
      </c>
      <c r="AK148" s="156">
        <f>AVERAGE(Table1422[[#This Row],[Full Time Employment_2019
(Percentage Points)]:[Full Time Employment_2023
(Percentage Points)]])</f>
        <v>60.5</v>
      </c>
      <c r="AL148" s="175"/>
      <c r="AM148" s="9" t="s">
        <v>134</v>
      </c>
      <c r="AO148" t="s">
        <v>135</v>
      </c>
    </row>
    <row r="149" spans="1:41" x14ac:dyDescent="0.25">
      <c r="A149" s="165" t="s">
        <v>303</v>
      </c>
      <c r="B149" s="149">
        <v>10667</v>
      </c>
      <c r="C149" s="149">
        <v>20643</v>
      </c>
      <c r="D149" s="90">
        <v>10667</v>
      </c>
      <c r="E149" s="90">
        <v>20643</v>
      </c>
      <c r="F149" s="90">
        <v>20125</v>
      </c>
      <c r="G149" s="153">
        <f>AVERAGE(Table1422[[#This Row],[IQ1_2019]:[IQ1_2023]])</f>
        <v>16549</v>
      </c>
      <c r="H149" s="131">
        <v>22000</v>
      </c>
      <c r="I149" s="131">
        <v>31438</v>
      </c>
      <c r="J149" s="90">
        <v>22000</v>
      </c>
      <c r="K149" s="90">
        <v>31438</v>
      </c>
      <c r="L149" s="90">
        <v>34000</v>
      </c>
      <c r="M149" s="153">
        <f>AVERAGE(Table1422[[#This Row],[IQ2_2019]:[IQ2_2023]])</f>
        <v>28175.200000000001</v>
      </c>
      <c r="N149" s="131">
        <v>36417</v>
      </c>
      <c r="O149" s="131">
        <v>55875</v>
      </c>
      <c r="P149" s="90">
        <v>36417</v>
      </c>
      <c r="Q149">
        <v>55875</v>
      </c>
      <c r="R149" s="90">
        <v>58000</v>
      </c>
      <c r="S149" s="153">
        <f>AVERAGE(Table1422[[#This Row],[IQ3_2019]:[IQ3_2023]])</f>
        <v>48516.800000000003</v>
      </c>
      <c r="T149" s="130">
        <v>30.4</v>
      </c>
      <c r="U149" s="130">
        <v>23.2</v>
      </c>
      <c r="V149" s="90">
        <v>37.700000000000003</v>
      </c>
      <c r="W149" s="90">
        <v>23.2</v>
      </c>
      <c r="X149" s="90">
        <v>24.2</v>
      </c>
      <c r="Y149" s="154">
        <f>AVERAGE(Table1422[[#This Row],[SNAP_2019
(Percentage Points)]:[SNAP_2023
(Percentage Points)]])</f>
        <v>27.74</v>
      </c>
      <c r="Z149" s="127">
        <v>35.700000000000003</v>
      </c>
      <c r="AA149" s="127">
        <v>17.399999999999999</v>
      </c>
      <c r="AB149" s="129">
        <v>61.5</v>
      </c>
      <c r="AC149" s="129">
        <v>50</v>
      </c>
      <c r="AD149" s="129">
        <v>40</v>
      </c>
      <c r="AE149" s="155">
        <f>AVERAGE(Table1422[[#This Row],[Poverty_2019
(Percentage Points)]:[Poverty_2023
(Percentage Points)]])</f>
        <v>40.92</v>
      </c>
      <c r="AF149" s="128">
        <v>43.7</v>
      </c>
      <c r="AG149" s="128">
        <v>42.1</v>
      </c>
      <c r="AH149" s="129">
        <v>38.5</v>
      </c>
      <c r="AI149" s="129">
        <v>42.1</v>
      </c>
      <c r="AJ149" s="190">
        <v>41.9</v>
      </c>
      <c r="AK149" s="156">
        <f>AVERAGE(Table1422[[#This Row],[Full Time Employment_2019
(Percentage Points)]:[Full Time Employment_2023
(Percentage Points)]])</f>
        <v>41.660000000000004</v>
      </c>
      <c r="AL149" s="175">
        <v>85</v>
      </c>
      <c r="AM149" s="9" t="s">
        <v>173</v>
      </c>
      <c r="AO149" t="s">
        <v>142</v>
      </c>
    </row>
    <row r="150" spans="1:41" x14ac:dyDescent="0.25">
      <c r="A150" s="165" t="s">
        <v>304</v>
      </c>
      <c r="B150" s="149">
        <v>33833</v>
      </c>
      <c r="C150" s="149">
        <v>31100</v>
      </c>
      <c r="D150" s="90">
        <v>33833</v>
      </c>
      <c r="E150" s="90">
        <v>31100</v>
      </c>
      <c r="F150" s="90" t="s">
        <v>88</v>
      </c>
      <c r="G150" s="153">
        <f>AVERAGE(Table1422[[#This Row],[IQ1_2019]:[IQ1_2023]])</f>
        <v>32466.5</v>
      </c>
      <c r="H150" s="131">
        <v>107750</v>
      </c>
      <c r="I150" s="131">
        <v>32200</v>
      </c>
      <c r="J150" s="90">
        <v>107750</v>
      </c>
      <c r="K150" s="90">
        <v>32200</v>
      </c>
      <c r="L150" s="90" t="s">
        <v>88</v>
      </c>
      <c r="M150" s="153">
        <f>AVERAGE(Table1422[[#This Row],[IQ2_2019]:[IQ2_2023]])</f>
        <v>69975</v>
      </c>
      <c r="N150" s="131">
        <v>109750</v>
      </c>
      <c r="O150" s="131">
        <v>39500</v>
      </c>
      <c r="P150" s="90">
        <v>109750</v>
      </c>
      <c r="Q150">
        <v>39500</v>
      </c>
      <c r="R150" s="90" t="s">
        <v>88</v>
      </c>
      <c r="S150" s="153">
        <f>AVERAGE(Table1422[[#This Row],[IQ3_2019]:[IQ3_2023]])</f>
        <v>74625</v>
      </c>
      <c r="T150" s="130">
        <v>23.5</v>
      </c>
      <c r="U150" s="130">
        <v>72.7</v>
      </c>
      <c r="V150" s="90">
        <v>37.5</v>
      </c>
      <c r="W150" s="90">
        <v>72.7</v>
      </c>
      <c r="X150" s="90">
        <v>100</v>
      </c>
      <c r="Y150" s="154">
        <f>AVERAGE(Table1422[[#This Row],[SNAP_2019
(Percentage Points)]:[SNAP_2023
(Percentage Points)]])</f>
        <v>61.279999999999994</v>
      </c>
      <c r="Z150" s="127">
        <v>17.600000000000001</v>
      </c>
      <c r="AA150" s="127">
        <v>0</v>
      </c>
      <c r="AB150" s="129">
        <v>0</v>
      </c>
      <c r="AC150" s="129">
        <v>0</v>
      </c>
      <c r="AD150" s="129">
        <v>0</v>
      </c>
      <c r="AE150" s="155">
        <f>AVERAGE(Table1422[[#This Row],[Poverty_2019
(Percentage Points)]:[Poverty_2023
(Percentage Points)]])</f>
        <v>3.5200000000000005</v>
      </c>
      <c r="AF150" s="128">
        <v>76.900000000000006</v>
      </c>
      <c r="AG150" s="128">
        <v>52.6</v>
      </c>
      <c r="AH150" s="129">
        <v>57.1</v>
      </c>
      <c r="AI150" s="129">
        <v>52.6</v>
      </c>
      <c r="AJ150" s="190">
        <v>57.9</v>
      </c>
      <c r="AK150" s="156">
        <f>AVERAGE(Table1422[[#This Row],[Full Time Employment_2019
(Percentage Points)]:[Full Time Employment_2023
(Percentage Points)]])</f>
        <v>59.419999999999995</v>
      </c>
      <c r="AL150" s="175">
        <v>25</v>
      </c>
      <c r="AM150" s="9" t="s">
        <v>173</v>
      </c>
      <c r="AO150" t="s">
        <v>142</v>
      </c>
    </row>
    <row r="151" spans="1:41" ht="45" x14ac:dyDescent="0.25">
      <c r="A151" s="165" t="s">
        <v>305</v>
      </c>
      <c r="B151" s="149">
        <v>15750</v>
      </c>
      <c r="C151" s="149">
        <v>20500</v>
      </c>
      <c r="D151" s="90">
        <v>15750</v>
      </c>
      <c r="E151" s="90">
        <v>20500</v>
      </c>
      <c r="F151" s="90">
        <v>16500</v>
      </c>
      <c r="G151" s="153">
        <f>AVERAGE(Table1422[[#This Row],[IQ1_2019]:[IQ1_2023]])</f>
        <v>17800</v>
      </c>
      <c r="H151" s="131">
        <v>41000</v>
      </c>
      <c r="I151" s="131">
        <v>80667</v>
      </c>
      <c r="J151" s="90">
        <v>41000</v>
      </c>
      <c r="K151" s="90">
        <v>80667</v>
      </c>
      <c r="L151" s="90">
        <v>87000</v>
      </c>
      <c r="M151" s="153">
        <f>AVERAGE(Table1422[[#This Row],[IQ2_2019]:[IQ2_2023]])</f>
        <v>66066.8</v>
      </c>
      <c r="N151" s="131">
        <v>80800</v>
      </c>
      <c r="O151" s="131">
        <v>89250</v>
      </c>
      <c r="P151" s="90">
        <v>80800</v>
      </c>
      <c r="Q151">
        <v>89250</v>
      </c>
      <c r="R151" s="90">
        <v>111333</v>
      </c>
      <c r="S151" s="153">
        <f>AVERAGE(Table1422[[#This Row],[IQ3_2019]:[IQ3_2023]])</f>
        <v>90286.6</v>
      </c>
      <c r="T151" s="130">
        <v>12.1</v>
      </c>
      <c r="U151" s="130">
        <v>3.1</v>
      </c>
      <c r="V151" s="90">
        <v>7.3</v>
      </c>
      <c r="W151" s="90">
        <v>3.1</v>
      </c>
      <c r="X151" s="90">
        <v>3.8</v>
      </c>
      <c r="Y151" s="154">
        <f>AVERAGE(Table1422[[#This Row],[SNAP_2019
(Percentage Points)]:[SNAP_2023
(Percentage Points)]])</f>
        <v>5.8800000000000008</v>
      </c>
      <c r="Z151" s="127">
        <v>15.2</v>
      </c>
      <c r="AA151" s="127">
        <v>15.6</v>
      </c>
      <c r="AB151" s="129">
        <v>33.299999999999997</v>
      </c>
      <c r="AC151" s="129">
        <v>100</v>
      </c>
      <c r="AD151" s="129">
        <v>100</v>
      </c>
      <c r="AE151" s="155">
        <f>AVERAGE(Table1422[[#This Row],[Poverty_2019
(Percentage Points)]:[Poverty_2023
(Percentage Points)]])</f>
        <v>52.820000000000007</v>
      </c>
      <c r="AF151" s="128">
        <v>42.9</v>
      </c>
      <c r="AG151" s="128">
        <v>86.5</v>
      </c>
      <c r="AH151" s="129">
        <v>90.7</v>
      </c>
      <c r="AI151" s="129">
        <v>86.5</v>
      </c>
      <c r="AJ151" s="190">
        <v>82.9</v>
      </c>
      <c r="AK151" s="156">
        <f>AVERAGE(Table1422[[#This Row],[Full Time Employment_2019
(Percentage Points)]:[Full Time Employment_2023
(Percentage Points)]])</f>
        <v>77.900000000000006</v>
      </c>
      <c r="AL151" s="175">
        <v>100</v>
      </c>
      <c r="AM151" s="9" t="s">
        <v>306</v>
      </c>
      <c r="AO151" t="s">
        <v>142</v>
      </c>
    </row>
    <row r="152" spans="1:41" ht="30" x14ac:dyDescent="0.25">
      <c r="A152" s="165" t="s">
        <v>307</v>
      </c>
      <c r="B152" s="149">
        <v>18750</v>
      </c>
      <c r="C152" s="149">
        <v>11250</v>
      </c>
      <c r="D152" s="90">
        <v>18750</v>
      </c>
      <c r="E152" s="90">
        <v>11250</v>
      </c>
      <c r="F152" s="90">
        <v>22000</v>
      </c>
      <c r="G152" s="153">
        <f>AVERAGE(Table1422[[#This Row],[IQ1_2019]:[IQ1_2023]])</f>
        <v>16400</v>
      </c>
      <c r="H152" s="131">
        <v>25556</v>
      </c>
      <c r="I152" s="131">
        <v>27500</v>
      </c>
      <c r="J152" s="90">
        <v>25556</v>
      </c>
      <c r="K152" s="90">
        <v>27500</v>
      </c>
      <c r="L152" s="90">
        <v>36050</v>
      </c>
      <c r="M152" s="153">
        <f>AVERAGE(Table1422[[#This Row],[IQ2_2019]:[IQ2_2023]])</f>
        <v>28432.400000000001</v>
      </c>
      <c r="N152" s="131">
        <v>63750</v>
      </c>
      <c r="O152" s="131">
        <v>66667</v>
      </c>
      <c r="P152" s="90">
        <v>63750</v>
      </c>
      <c r="Q152">
        <v>66667</v>
      </c>
      <c r="R152" s="90">
        <v>77333</v>
      </c>
      <c r="S152" s="153">
        <f>AVERAGE(Table1422[[#This Row],[IQ3_2019]:[IQ3_2023]])</f>
        <v>67633.399999999994</v>
      </c>
      <c r="T152" s="130">
        <v>69.8</v>
      </c>
      <c r="U152" s="130">
        <v>65.7</v>
      </c>
      <c r="V152" s="90">
        <v>60</v>
      </c>
      <c r="W152" s="90">
        <v>65.7</v>
      </c>
      <c r="X152" s="90">
        <v>67.2</v>
      </c>
      <c r="Y152" s="154">
        <f>AVERAGE(Table1422[[#This Row],[SNAP_2019
(Percentage Points)]:[SNAP_2023
(Percentage Points)]])</f>
        <v>65.679999999999993</v>
      </c>
      <c r="Z152" s="127">
        <v>40.6</v>
      </c>
      <c r="AA152" s="127">
        <v>48.6</v>
      </c>
      <c r="AB152" s="129">
        <v>64.400000000000006</v>
      </c>
      <c r="AC152" s="129">
        <v>67.400000000000006</v>
      </c>
      <c r="AD152" s="129">
        <v>58.1</v>
      </c>
      <c r="AE152" s="155">
        <f>AVERAGE(Table1422[[#This Row],[Poverty_2019
(Percentage Points)]:[Poverty_2023
(Percentage Points)]])</f>
        <v>55.820000000000007</v>
      </c>
      <c r="AF152" s="128">
        <v>19.399999999999999</v>
      </c>
      <c r="AG152" s="128">
        <v>19.5</v>
      </c>
      <c r="AH152" s="129">
        <v>20.100000000000001</v>
      </c>
      <c r="AI152" s="129">
        <v>19.5</v>
      </c>
      <c r="AJ152" s="190">
        <v>25</v>
      </c>
      <c r="AK152" s="156">
        <f>AVERAGE(Table1422[[#This Row],[Full Time Employment_2019
(Percentage Points)]:[Full Time Employment_2023
(Percentage Points)]])</f>
        <v>20.7</v>
      </c>
      <c r="AL152" s="175">
        <v>120</v>
      </c>
      <c r="AM152" s="9" t="s">
        <v>308</v>
      </c>
      <c r="AO152" t="s">
        <v>142</v>
      </c>
    </row>
    <row r="153" spans="1:41" x14ac:dyDescent="0.25">
      <c r="A153" s="193" t="s">
        <v>309</v>
      </c>
      <c r="B153" s="149" t="s">
        <v>159</v>
      </c>
      <c r="C153" s="149" t="s">
        <v>159</v>
      </c>
      <c r="D153" s="90" t="s">
        <v>159</v>
      </c>
      <c r="E153" s="90" t="s">
        <v>159</v>
      </c>
      <c r="F153" s="90">
        <v>22889</v>
      </c>
      <c r="G153" s="153">
        <f>AVERAGE(Table1422[[#This Row],[IQ1_2019]:[IQ1_2023]])</f>
        <v>22889</v>
      </c>
      <c r="H153" s="131">
        <v>107706</v>
      </c>
      <c r="I153" s="131" t="s">
        <v>159</v>
      </c>
      <c r="J153" s="90">
        <v>107706</v>
      </c>
      <c r="K153" s="90" t="s">
        <v>159</v>
      </c>
      <c r="L153" s="90">
        <v>60677</v>
      </c>
      <c r="M153" s="153">
        <f>AVERAGE(Table1422[[#This Row],[IQ2_2019]:[IQ2_2023]])</f>
        <v>92029.666666666672</v>
      </c>
      <c r="N153" s="131">
        <v>109868</v>
      </c>
      <c r="O153" s="131">
        <v>91714</v>
      </c>
      <c r="P153" s="90">
        <v>109868</v>
      </c>
      <c r="Q153">
        <v>91714</v>
      </c>
      <c r="R153" s="90">
        <v>62076</v>
      </c>
      <c r="S153" s="153">
        <f>AVERAGE(Table1422[[#This Row],[IQ3_2019]:[IQ3_2023]])</f>
        <v>93048</v>
      </c>
      <c r="T153" s="130">
        <v>14.6</v>
      </c>
      <c r="U153" s="130">
        <v>0</v>
      </c>
      <c r="V153" s="90">
        <v>23.1</v>
      </c>
      <c r="W153" s="90">
        <v>0</v>
      </c>
      <c r="X153" s="90">
        <v>12.2</v>
      </c>
      <c r="Y153" s="154">
        <f>AVERAGE(Table1422[[#This Row],[SNAP_2019
(Percentage Points)]:[SNAP_2023
(Percentage Points)]])</f>
        <v>9.98</v>
      </c>
      <c r="Z153" s="127">
        <v>15.6</v>
      </c>
      <c r="AA153" s="127">
        <v>40.4</v>
      </c>
      <c r="AB153" s="129">
        <v>0</v>
      </c>
      <c r="AC153" s="129" t="s">
        <v>88</v>
      </c>
      <c r="AD153" s="129">
        <v>0</v>
      </c>
      <c r="AE153" s="155">
        <f>AVERAGE(Table1422[[#This Row],[Poverty_2019
(Percentage Points)]:[Poverty_2023
(Percentage Points)]])</f>
        <v>14</v>
      </c>
      <c r="AF153" s="128">
        <v>55.2</v>
      </c>
      <c r="AG153" s="128">
        <v>55.6</v>
      </c>
      <c r="AH153" s="129">
        <v>70.2</v>
      </c>
      <c r="AI153" s="129">
        <v>55.6</v>
      </c>
      <c r="AJ153" s="190">
        <v>67.2</v>
      </c>
      <c r="AK153" s="156">
        <f>AVERAGE(Table1422[[#This Row],[Full Time Employment_2019
(Percentage Points)]:[Full Time Employment_2023
(Percentage Points)]])</f>
        <v>60.760000000000005</v>
      </c>
      <c r="AL153" s="175"/>
      <c r="AM153" s="9" t="s">
        <v>134</v>
      </c>
      <c r="AO153" t="s">
        <v>135</v>
      </c>
    </row>
    <row r="154" spans="1:41" x14ac:dyDescent="0.25">
      <c r="A154" s="193" t="s">
        <v>310</v>
      </c>
      <c r="B154" s="149">
        <v>29419</v>
      </c>
      <c r="C154" s="149">
        <v>24937</v>
      </c>
      <c r="D154" s="90">
        <v>29419</v>
      </c>
      <c r="E154" s="90">
        <v>31341</v>
      </c>
      <c r="F154" s="90">
        <v>30539</v>
      </c>
      <c r="G154" s="153">
        <f>AVERAGE(Table1422[[#This Row],[IQ1_2019]:[IQ1_2023]])</f>
        <v>29131</v>
      </c>
      <c r="H154" s="131">
        <v>56197</v>
      </c>
      <c r="I154" s="131">
        <v>60930</v>
      </c>
      <c r="J154" s="90">
        <v>56197</v>
      </c>
      <c r="K154" s="90">
        <v>60930</v>
      </c>
      <c r="L154" s="90">
        <v>61033</v>
      </c>
      <c r="M154" s="153">
        <f>AVERAGE(Table1422[[#This Row],[IQ2_2019]:[IQ2_2023]])</f>
        <v>59057.4</v>
      </c>
      <c r="N154" s="131">
        <v>82750</v>
      </c>
      <c r="O154" s="131">
        <v>90972</v>
      </c>
      <c r="P154" s="90">
        <v>82750</v>
      </c>
      <c r="Q154">
        <v>90972</v>
      </c>
      <c r="R154" s="90">
        <v>92369</v>
      </c>
      <c r="S154" s="153">
        <f>AVERAGE(Table1422[[#This Row],[IQ3_2019]:[IQ3_2023]])</f>
        <v>87962.6</v>
      </c>
      <c r="T154" s="130">
        <v>15.2</v>
      </c>
      <c r="U154" s="130">
        <v>12.4</v>
      </c>
      <c r="V154" s="90">
        <v>11.9</v>
      </c>
      <c r="W154" s="90">
        <v>12.4</v>
      </c>
      <c r="X154" s="90">
        <v>8.1999999999999993</v>
      </c>
      <c r="Y154" s="154">
        <f>AVERAGE(Table1422[[#This Row],[SNAP_2019
(Percentage Points)]:[SNAP_2023
(Percentage Points)]])</f>
        <v>12.02</v>
      </c>
      <c r="Z154" s="127">
        <v>12.7</v>
      </c>
      <c r="AA154" s="127">
        <v>11.2</v>
      </c>
      <c r="AB154" s="129">
        <v>46.5</v>
      </c>
      <c r="AC154" s="129">
        <v>48.2</v>
      </c>
      <c r="AD154" s="129">
        <v>56.9</v>
      </c>
      <c r="AE154" s="155">
        <f>AVERAGE(Table1422[[#This Row],[Poverty_2019
(Percentage Points)]:[Poverty_2023
(Percentage Points)]])</f>
        <v>35.1</v>
      </c>
      <c r="AF154" s="128">
        <v>57.3</v>
      </c>
      <c r="AG154" s="128">
        <v>56.8</v>
      </c>
      <c r="AH154" s="129">
        <v>56.3</v>
      </c>
      <c r="AI154" s="129">
        <v>56.8</v>
      </c>
      <c r="AJ154" s="190">
        <v>53.6</v>
      </c>
      <c r="AK154" s="156">
        <f>AVERAGE(Table1422[[#This Row],[Full Time Employment_2019
(Percentage Points)]:[Full Time Employment_2023
(Percentage Points)]])</f>
        <v>56.160000000000004</v>
      </c>
      <c r="AL154" s="175"/>
      <c r="AM154" s="9" t="s">
        <v>134</v>
      </c>
      <c r="AO154" t="s">
        <v>135</v>
      </c>
    </row>
    <row r="155" spans="1:41" x14ac:dyDescent="0.25">
      <c r="A155" s="193" t="s">
        <v>311</v>
      </c>
      <c r="B155" s="149">
        <v>18125</v>
      </c>
      <c r="C155" s="149">
        <v>21563</v>
      </c>
      <c r="D155" s="90">
        <v>18125</v>
      </c>
      <c r="E155" s="90">
        <v>21563</v>
      </c>
      <c r="F155" s="90">
        <v>16750</v>
      </c>
      <c r="G155" s="153">
        <f>AVERAGE(Table1422[[#This Row],[IQ1_2019]:[IQ1_2023]])</f>
        <v>19225.2</v>
      </c>
      <c r="H155" s="131">
        <v>19583</v>
      </c>
      <c r="I155" s="131">
        <v>38500</v>
      </c>
      <c r="J155" s="90">
        <v>19583</v>
      </c>
      <c r="K155" s="90">
        <v>38500</v>
      </c>
      <c r="L155" s="90">
        <v>28000</v>
      </c>
      <c r="M155" s="153">
        <f>AVERAGE(Table1422[[#This Row],[IQ2_2019]:[IQ2_2023]])</f>
        <v>28833.200000000001</v>
      </c>
      <c r="N155" s="131">
        <v>36250</v>
      </c>
      <c r="O155" s="131">
        <v>55893</v>
      </c>
      <c r="P155" s="90">
        <v>36250</v>
      </c>
      <c r="Q155">
        <v>55893</v>
      </c>
      <c r="R155" s="90">
        <v>57556</v>
      </c>
      <c r="S155" s="153">
        <f>AVERAGE(Table1422[[#This Row],[IQ3_2019]:[IQ3_2023]])</f>
        <v>48368.4</v>
      </c>
      <c r="T155" s="130">
        <v>42.1</v>
      </c>
      <c r="U155" s="130">
        <v>28.6</v>
      </c>
      <c r="V155" s="90">
        <v>45.7</v>
      </c>
      <c r="W155" s="90">
        <v>28.6</v>
      </c>
      <c r="X155" s="90">
        <v>28.7</v>
      </c>
      <c r="Y155" s="154">
        <f>AVERAGE(Table1422[[#This Row],[SNAP_2019
(Percentage Points)]:[SNAP_2023
(Percentage Points)]])</f>
        <v>34.739999999999995</v>
      </c>
      <c r="Z155" s="127">
        <v>10.5</v>
      </c>
      <c r="AA155" s="127">
        <v>5.7</v>
      </c>
      <c r="AB155" s="129">
        <v>25</v>
      </c>
      <c r="AC155" s="129">
        <v>20</v>
      </c>
      <c r="AD155" s="129">
        <v>0</v>
      </c>
      <c r="AE155" s="155">
        <f>AVERAGE(Table1422[[#This Row],[Poverty_2019
(Percentage Points)]:[Poverty_2023
(Percentage Points)]])</f>
        <v>12.24</v>
      </c>
      <c r="AF155" s="128">
        <v>100</v>
      </c>
      <c r="AG155" s="128">
        <v>52.2</v>
      </c>
      <c r="AH155" s="129">
        <v>100</v>
      </c>
      <c r="AI155" s="129">
        <v>52.2</v>
      </c>
      <c r="AJ155" s="190">
        <v>45.2</v>
      </c>
      <c r="AK155" s="156">
        <f>AVERAGE(Table1422[[#This Row],[Full Time Employment_2019
(Percentage Points)]:[Full Time Employment_2023
(Percentage Points)]])</f>
        <v>69.919999999999987</v>
      </c>
      <c r="AL155" s="175"/>
      <c r="AM155" s="9" t="s">
        <v>134</v>
      </c>
      <c r="AO155" t="s">
        <v>135</v>
      </c>
    </row>
    <row r="156" spans="1:41" x14ac:dyDescent="0.25">
      <c r="A156" s="193" t="s">
        <v>312</v>
      </c>
      <c r="B156" s="149">
        <v>28750</v>
      </c>
      <c r="C156" s="149">
        <v>29722</v>
      </c>
      <c r="D156" s="90">
        <v>28750</v>
      </c>
      <c r="E156" s="90">
        <v>29722</v>
      </c>
      <c r="F156" s="90">
        <v>31291</v>
      </c>
      <c r="G156" s="153">
        <f>AVERAGE(Table1422[[#This Row],[IQ1_2019]:[IQ1_2023]])</f>
        <v>29647</v>
      </c>
      <c r="H156" s="131">
        <v>50968</v>
      </c>
      <c r="I156" s="131">
        <v>55208</v>
      </c>
      <c r="J156" s="90">
        <v>50968</v>
      </c>
      <c r="K156" s="90">
        <v>55208</v>
      </c>
      <c r="L156" s="90">
        <v>56281</v>
      </c>
      <c r="M156" s="153">
        <f>AVERAGE(Table1422[[#This Row],[IQ2_2019]:[IQ2_2023]])</f>
        <v>53726.6</v>
      </c>
      <c r="N156" s="131">
        <v>82112</v>
      </c>
      <c r="O156" s="131">
        <v>90577</v>
      </c>
      <c r="P156" s="90">
        <v>82112</v>
      </c>
      <c r="Q156">
        <v>90577</v>
      </c>
      <c r="R156" s="90">
        <v>96141</v>
      </c>
      <c r="S156" s="153">
        <f>AVERAGE(Table1422[[#This Row],[IQ3_2019]:[IQ3_2023]])</f>
        <v>88303.8</v>
      </c>
      <c r="T156" s="130">
        <v>17.600000000000001</v>
      </c>
      <c r="U156" s="130">
        <v>12.5</v>
      </c>
      <c r="V156" s="90">
        <v>14.9</v>
      </c>
      <c r="W156" s="90">
        <v>12.5</v>
      </c>
      <c r="X156" s="90">
        <v>11.9</v>
      </c>
      <c r="Y156" s="154">
        <f>AVERAGE(Table1422[[#This Row],[SNAP_2019
(Percentage Points)]:[SNAP_2023
(Percentage Points)]])</f>
        <v>13.88</v>
      </c>
      <c r="Z156" s="127">
        <v>9.5</v>
      </c>
      <c r="AA156" s="127">
        <v>10.3</v>
      </c>
      <c r="AB156" s="129">
        <v>32.9</v>
      </c>
      <c r="AC156" s="129">
        <v>39.299999999999997</v>
      </c>
      <c r="AD156" s="129">
        <v>34.700000000000003</v>
      </c>
      <c r="AE156" s="155">
        <f>AVERAGE(Table1422[[#This Row],[Poverty_2019
(Percentage Points)]:[Poverty_2023
(Percentage Points)]])</f>
        <v>25.34</v>
      </c>
      <c r="AF156" s="128">
        <v>63.7</v>
      </c>
      <c r="AG156" s="128">
        <v>64.7</v>
      </c>
      <c r="AH156" s="129">
        <v>63.2</v>
      </c>
      <c r="AI156" s="129">
        <v>64.7</v>
      </c>
      <c r="AJ156" s="190">
        <v>64.400000000000006</v>
      </c>
      <c r="AK156" s="156">
        <f>AVERAGE(Table1422[[#This Row],[Full Time Employment_2019
(Percentage Points)]:[Full Time Employment_2023
(Percentage Points)]])</f>
        <v>64.140000000000015</v>
      </c>
      <c r="AL156" s="175"/>
      <c r="AM156" s="9" t="s">
        <v>134</v>
      </c>
      <c r="AO156" t="s">
        <v>135</v>
      </c>
    </row>
    <row r="157" spans="1:41" ht="30" x14ac:dyDescent="0.25">
      <c r="A157" s="180" t="s">
        <v>313</v>
      </c>
      <c r="B157" s="149">
        <v>16750</v>
      </c>
      <c r="C157" s="149">
        <v>31250</v>
      </c>
      <c r="D157" s="90">
        <v>16750</v>
      </c>
      <c r="E157" s="90">
        <v>31250</v>
      </c>
      <c r="F157" s="90">
        <v>34375</v>
      </c>
      <c r="G157" s="153">
        <f>AVERAGE(Table1422[[#This Row],[IQ1_2019]:[IQ1_2023]])</f>
        <v>26075</v>
      </c>
      <c r="H157" s="131">
        <v>49000</v>
      </c>
      <c r="I157" s="131">
        <v>51250</v>
      </c>
      <c r="J157" s="90">
        <v>49000</v>
      </c>
      <c r="K157" s="90">
        <v>51250</v>
      </c>
      <c r="L157" s="90">
        <v>60000</v>
      </c>
      <c r="M157" s="153">
        <f>AVERAGE(Table1422[[#This Row],[IQ2_2019]:[IQ2_2023]])</f>
        <v>52100</v>
      </c>
      <c r="N157" s="131">
        <v>59900</v>
      </c>
      <c r="O157" s="131">
        <v>64773</v>
      </c>
      <c r="P157" s="90">
        <v>59900</v>
      </c>
      <c r="Q157">
        <v>64773</v>
      </c>
      <c r="R157" s="90">
        <v>81250</v>
      </c>
      <c r="S157" s="153">
        <f>AVERAGE(Table1422[[#This Row],[IQ3_2019]:[IQ3_2023]])</f>
        <v>66119.199999999997</v>
      </c>
      <c r="T157" s="130">
        <v>34.799999999999997</v>
      </c>
      <c r="U157" s="130">
        <v>37.799999999999997</v>
      </c>
      <c r="V157" s="90">
        <v>38.200000000000003</v>
      </c>
      <c r="W157" s="90">
        <v>37.799999999999997</v>
      </c>
      <c r="X157" s="90">
        <v>41.9</v>
      </c>
      <c r="Y157" s="154">
        <f>AVERAGE(Table1422[[#This Row],[SNAP_2019
(Percentage Points)]:[SNAP_2023
(Percentage Points)]])</f>
        <v>38.1</v>
      </c>
      <c r="Z157" s="127">
        <v>30.4</v>
      </c>
      <c r="AA157" s="127">
        <v>22.2</v>
      </c>
      <c r="AB157" s="129">
        <v>41.4</v>
      </c>
      <c r="AC157" s="129">
        <v>38.200000000000003</v>
      </c>
      <c r="AD157" s="129">
        <v>36.4</v>
      </c>
      <c r="AE157" s="155">
        <f>AVERAGE(Table1422[[#This Row],[Poverty_2019
(Percentage Points)]:[Poverty_2023
(Percentage Points)]])</f>
        <v>33.72</v>
      </c>
      <c r="AF157" s="128">
        <v>25</v>
      </c>
      <c r="AG157" s="128">
        <v>13.5</v>
      </c>
      <c r="AH157" s="129">
        <v>15.9</v>
      </c>
      <c r="AI157" s="129">
        <v>13.5</v>
      </c>
      <c r="AJ157" s="190">
        <v>14.9</v>
      </c>
      <c r="AK157" s="156">
        <f>AVERAGE(Table1422[[#This Row],[Full Time Employment_2019
(Percentage Points)]:[Full Time Employment_2023
(Percentage Points)]])</f>
        <v>16.560000000000002</v>
      </c>
      <c r="AL157" s="175">
        <v>71.400000000000006</v>
      </c>
      <c r="AM157" s="9" t="s">
        <v>314</v>
      </c>
      <c r="AO157" t="s">
        <v>142</v>
      </c>
    </row>
    <row r="158" spans="1:41" x14ac:dyDescent="0.25">
      <c r="A158" s="165" t="s">
        <v>315</v>
      </c>
      <c r="B158" s="149">
        <v>31700</v>
      </c>
      <c r="C158" s="149">
        <v>37667</v>
      </c>
      <c r="D158" s="90">
        <v>31700</v>
      </c>
      <c r="E158" s="90">
        <v>37667</v>
      </c>
      <c r="F158" s="90">
        <v>35286</v>
      </c>
      <c r="G158" s="153">
        <f>AVERAGE(Table1422[[#This Row],[IQ1_2019]:[IQ1_2023]])</f>
        <v>34804</v>
      </c>
      <c r="H158" s="131">
        <v>54667</v>
      </c>
      <c r="I158" s="131">
        <v>61833</v>
      </c>
      <c r="J158" s="90">
        <v>54667</v>
      </c>
      <c r="K158" s="90">
        <v>61833</v>
      </c>
      <c r="L158" s="90">
        <v>59098</v>
      </c>
      <c r="M158" s="153">
        <f>AVERAGE(Table1422[[#This Row],[IQ2_2019]:[IQ2_2023]])</f>
        <v>58419.6</v>
      </c>
      <c r="N158" s="131">
        <v>86643</v>
      </c>
      <c r="O158" s="131">
        <v>93467</v>
      </c>
      <c r="P158" s="90">
        <v>86643</v>
      </c>
      <c r="Q158">
        <v>93467</v>
      </c>
      <c r="R158" s="90">
        <v>93191</v>
      </c>
      <c r="S158" s="153">
        <f>AVERAGE(Table1422[[#This Row],[IQ3_2019]:[IQ3_2023]])</f>
        <v>90682.2</v>
      </c>
      <c r="T158" s="130">
        <v>18</v>
      </c>
      <c r="U158" s="130">
        <v>13.7</v>
      </c>
      <c r="V158" s="90">
        <v>13.7</v>
      </c>
      <c r="W158" s="90">
        <v>13.7</v>
      </c>
      <c r="X158" s="90">
        <v>16.600000000000001</v>
      </c>
      <c r="Y158" s="154">
        <f>AVERAGE(Table1422[[#This Row],[SNAP_2019
(Percentage Points)]:[SNAP_2023
(Percentage Points)]])</f>
        <v>15.139999999999997</v>
      </c>
      <c r="Z158" s="127">
        <v>15.8</v>
      </c>
      <c r="AA158" s="127">
        <v>15.1</v>
      </c>
      <c r="AB158" s="129">
        <v>42.6</v>
      </c>
      <c r="AC158" s="129">
        <v>38.799999999999997</v>
      </c>
      <c r="AD158" s="129">
        <v>29.9</v>
      </c>
      <c r="AE158" s="155">
        <f>AVERAGE(Table1422[[#This Row],[Poverty_2019
(Percentage Points)]:[Poverty_2023
(Percentage Points)]])</f>
        <v>28.439999999999998</v>
      </c>
      <c r="AF158" s="128">
        <v>40</v>
      </c>
      <c r="AG158" s="128">
        <v>32.4</v>
      </c>
      <c r="AH158" s="129">
        <v>34.5</v>
      </c>
      <c r="AI158" s="129">
        <v>32.4</v>
      </c>
      <c r="AJ158" s="190">
        <v>34.799999999999997</v>
      </c>
      <c r="AK158" s="156">
        <f>AVERAGE(Table1422[[#This Row],[Full Time Employment_2019
(Percentage Points)]:[Full Time Employment_2023
(Percentage Points)]])</f>
        <v>34.820000000000007</v>
      </c>
      <c r="AL158" s="175">
        <v>58.35</v>
      </c>
      <c r="AM158" s="9" t="s">
        <v>173</v>
      </c>
      <c r="AO158" t="s">
        <v>142</v>
      </c>
    </row>
    <row r="159" spans="1:41" x14ac:dyDescent="0.25">
      <c r="A159" s="165" t="s">
        <v>316</v>
      </c>
      <c r="B159" s="149">
        <v>44400</v>
      </c>
      <c r="C159" s="149">
        <v>62625</v>
      </c>
      <c r="D159" s="90">
        <v>44400</v>
      </c>
      <c r="E159" s="90">
        <v>62625</v>
      </c>
      <c r="F159" s="90">
        <v>67833</v>
      </c>
      <c r="G159" s="153">
        <f>AVERAGE(Table1422[[#This Row],[IQ1_2019]:[IQ1_2023]])</f>
        <v>56376.6</v>
      </c>
      <c r="H159" s="131">
        <v>82167</v>
      </c>
      <c r="I159" s="131">
        <v>93500</v>
      </c>
      <c r="J159" s="90">
        <v>82167</v>
      </c>
      <c r="K159" s="90">
        <v>93500</v>
      </c>
      <c r="L159" s="90">
        <v>118875</v>
      </c>
      <c r="M159" s="153">
        <f>AVERAGE(Table1422[[#This Row],[IQ2_2019]:[IQ2_2023]])</f>
        <v>94041.8</v>
      </c>
      <c r="N159" s="131">
        <v>107125</v>
      </c>
      <c r="O159" s="131">
        <v>131179</v>
      </c>
      <c r="P159" s="90">
        <v>107125</v>
      </c>
      <c r="Q159">
        <v>131179</v>
      </c>
      <c r="R159" s="90">
        <v>137458</v>
      </c>
      <c r="S159" s="153">
        <f>AVERAGE(Table1422[[#This Row],[IQ3_2019]:[IQ3_2023]])</f>
        <v>122813.2</v>
      </c>
      <c r="T159" s="130">
        <v>5.4</v>
      </c>
      <c r="U159" s="130">
        <v>0.8</v>
      </c>
      <c r="V159" s="90">
        <v>1.4</v>
      </c>
      <c r="W159" s="90">
        <v>0.8</v>
      </c>
      <c r="X159" s="90">
        <v>1.7</v>
      </c>
      <c r="Y159" s="154">
        <f>AVERAGE(Table1422[[#This Row],[SNAP_2019
(Percentage Points)]:[SNAP_2023
(Percentage Points)]])</f>
        <v>2.02</v>
      </c>
      <c r="Z159" s="127">
        <v>6.2</v>
      </c>
      <c r="AA159" s="127">
        <v>2.4</v>
      </c>
      <c r="AB159" s="129">
        <v>0</v>
      </c>
      <c r="AC159" s="129">
        <v>0</v>
      </c>
      <c r="AD159" s="129">
        <v>100</v>
      </c>
      <c r="AE159" s="155">
        <f>AVERAGE(Table1422[[#This Row],[Poverty_2019
(Percentage Points)]:[Poverty_2023
(Percentage Points)]])</f>
        <v>21.72</v>
      </c>
      <c r="AF159" s="128">
        <v>76.5</v>
      </c>
      <c r="AG159" s="128">
        <v>70.8</v>
      </c>
      <c r="AH159" s="129">
        <v>69.5</v>
      </c>
      <c r="AI159" s="129">
        <v>70.8</v>
      </c>
      <c r="AJ159" s="190">
        <v>68.900000000000006</v>
      </c>
      <c r="AK159" s="156">
        <f>AVERAGE(Table1422[[#This Row],[Full Time Employment_2019
(Percentage Points)]:[Full Time Employment_2023
(Percentage Points)]])</f>
        <v>71.3</v>
      </c>
      <c r="AL159" s="175">
        <v>60</v>
      </c>
      <c r="AM159" s="9" t="s">
        <v>317</v>
      </c>
      <c r="AO159" t="s">
        <v>142</v>
      </c>
    </row>
    <row r="160" spans="1:41" x14ac:dyDescent="0.25">
      <c r="A160" s="193" t="s">
        <v>318</v>
      </c>
      <c r="B160" s="149">
        <v>9938</v>
      </c>
      <c r="C160" s="149">
        <v>10667</v>
      </c>
      <c r="D160" s="90">
        <v>9938</v>
      </c>
      <c r="E160" s="90">
        <v>10667</v>
      </c>
      <c r="F160" s="90">
        <v>11667</v>
      </c>
      <c r="G160" s="153">
        <f>AVERAGE(Table1422[[#This Row],[IQ1_2019]:[IQ1_2023]])</f>
        <v>10575.4</v>
      </c>
      <c r="H160" s="131">
        <v>24125</v>
      </c>
      <c r="I160" s="131">
        <v>22125</v>
      </c>
      <c r="J160" s="90">
        <v>24125</v>
      </c>
      <c r="K160" s="90">
        <v>22125</v>
      </c>
      <c r="L160" s="90">
        <v>22250</v>
      </c>
      <c r="M160" s="153">
        <f>AVERAGE(Table1422[[#This Row],[IQ2_2019]:[IQ2_2023]])</f>
        <v>22950</v>
      </c>
      <c r="N160" s="131">
        <v>41227</v>
      </c>
      <c r="O160" s="131">
        <v>60778</v>
      </c>
      <c r="P160" s="90">
        <v>41227</v>
      </c>
      <c r="Q160">
        <v>60778</v>
      </c>
      <c r="R160" s="90">
        <v>64750</v>
      </c>
      <c r="S160" s="153">
        <f>AVERAGE(Table1422[[#This Row],[IQ3_2019]:[IQ3_2023]])</f>
        <v>53752</v>
      </c>
      <c r="T160" s="130">
        <v>61.2</v>
      </c>
      <c r="U160" s="130">
        <v>60.9</v>
      </c>
      <c r="V160" s="90">
        <v>56.1</v>
      </c>
      <c r="W160" s="90">
        <v>60.9</v>
      </c>
      <c r="X160" s="90">
        <v>63.5</v>
      </c>
      <c r="Y160" s="154">
        <f>AVERAGE(Table1422[[#This Row],[SNAP_2019
(Percentage Points)]:[SNAP_2023
(Percentage Points)]])</f>
        <v>60.52</v>
      </c>
      <c r="Z160" s="127">
        <v>35.700000000000003</v>
      </c>
      <c r="AA160" s="127">
        <v>38.4</v>
      </c>
      <c r="AB160" s="129">
        <v>48.4</v>
      </c>
      <c r="AC160" s="129">
        <v>44</v>
      </c>
      <c r="AD160" s="129">
        <v>38.4</v>
      </c>
      <c r="AE160" s="155">
        <f>AVERAGE(Table1422[[#This Row],[Poverty_2019
(Percentage Points)]:[Poverty_2023
(Percentage Points)]])</f>
        <v>40.980000000000004</v>
      </c>
      <c r="AF160" s="128">
        <v>15.3</v>
      </c>
      <c r="AG160" s="128">
        <v>27.5</v>
      </c>
      <c r="AH160" s="129">
        <v>21.8</v>
      </c>
      <c r="AI160" s="129">
        <v>27.5</v>
      </c>
      <c r="AJ160" s="190">
        <v>32.200000000000003</v>
      </c>
      <c r="AK160" s="156">
        <f>AVERAGE(Table1422[[#This Row],[Full Time Employment_2019
(Percentage Points)]:[Full Time Employment_2023
(Percentage Points)]])</f>
        <v>24.86</v>
      </c>
      <c r="AL160" s="175"/>
      <c r="AM160" s="9" t="s">
        <v>134</v>
      </c>
      <c r="AO160" t="s">
        <v>135</v>
      </c>
    </row>
    <row r="161" spans="1:41" x14ac:dyDescent="0.25">
      <c r="A161" s="193" t="s">
        <v>319</v>
      </c>
      <c r="B161" s="149">
        <v>26700</v>
      </c>
      <c r="C161" s="149">
        <v>31357</v>
      </c>
      <c r="D161" s="90">
        <v>26700</v>
      </c>
      <c r="E161" s="90">
        <v>31357</v>
      </c>
      <c r="F161" s="90">
        <v>33167</v>
      </c>
      <c r="G161" s="153">
        <f>AVERAGE(Table1422[[#This Row],[IQ1_2019]:[IQ1_2023]])</f>
        <v>29856.2</v>
      </c>
      <c r="H161" s="131">
        <v>44571</v>
      </c>
      <c r="I161" s="131">
        <v>57000</v>
      </c>
      <c r="J161" s="90">
        <v>44571</v>
      </c>
      <c r="K161" s="90">
        <v>57000</v>
      </c>
      <c r="L161" s="90">
        <v>57167</v>
      </c>
      <c r="M161" s="153">
        <f>AVERAGE(Table1422[[#This Row],[IQ2_2019]:[IQ2_2023]])</f>
        <v>52061.8</v>
      </c>
      <c r="N161" s="131">
        <v>69500</v>
      </c>
      <c r="O161" s="131">
        <v>84250</v>
      </c>
      <c r="P161" s="90">
        <v>69500</v>
      </c>
      <c r="Q161">
        <v>84250</v>
      </c>
      <c r="R161" s="90">
        <v>81750</v>
      </c>
      <c r="S161" s="153">
        <f>AVERAGE(Table1422[[#This Row],[IQ3_2019]:[IQ3_2023]])</f>
        <v>77850</v>
      </c>
      <c r="T161" s="130">
        <v>58.8</v>
      </c>
      <c r="U161" s="130">
        <v>58.3</v>
      </c>
      <c r="V161" s="90">
        <v>61.8</v>
      </c>
      <c r="W161" s="90">
        <v>58.3</v>
      </c>
      <c r="X161" s="90">
        <v>54.5</v>
      </c>
      <c r="Y161" s="154">
        <f>AVERAGE(Table1422[[#This Row],[SNAP_2019
(Percentage Points)]:[SNAP_2023
(Percentage Points)]])</f>
        <v>58.339999999999996</v>
      </c>
      <c r="Z161" s="127">
        <v>28.1</v>
      </c>
      <c r="AA161" s="127">
        <v>20.8</v>
      </c>
      <c r="AB161" s="129">
        <v>39.200000000000003</v>
      </c>
      <c r="AC161" s="129">
        <v>29.8</v>
      </c>
      <c r="AD161" s="129">
        <v>22.6</v>
      </c>
      <c r="AE161" s="155">
        <f>AVERAGE(Table1422[[#This Row],[Poverty_2019
(Percentage Points)]:[Poverty_2023
(Percentage Points)]])</f>
        <v>28.1</v>
      </c>
      <c r="AF161" s="128">
        <v>24.4</v>
      </c>
      <c r="AG161" s="128">
        <v>22.8</v>
      </c>
      <c r="AH161" s="129">
        <v>23.7</v>
      </c>
      <c r="AI161" s="129">
        <v>22.8</v>
      </c>
      <c r="AJ161" s="190">
        <v>22.7</v>
      </c>
      <c r="AK161" s="156">
        <f>AVERAGE(Table1422[[#This Row],[Full Time Employment_2019
(Percentage Points)]:[Full Time Employment_2023
(Percentage Points)]])</f>
        <v>23.28</v>
      </c>
      <c r="AL161" s="175"/>
      <c r="AM161" s="9" t="s">
        <v>134</v>
      </c>
      <c r="AO161" t="s">
        <v>135</v>
      </c>
    </row>
    <row r="162" spans="1:41" ht="30" x14ac:dyDescent="0.25">
      <c r="A162" s="165" t="s">
        <v>320</v>
      </c>
      <c r="B162" s="149">
        <v>18750</v>
      </c>
      <c r="C162" s="149">
        <v>22250</v>
      </c>
      <c r="D162" s="90">
        <v>18750</v>
      </c>
      <c r="E162" s="90">
        <v>22250</v>
      </c>
      <c r="F162" s="90">
        <v>21139</v>
      </c>
      <c r="G162" s="153">
        <f>AVERAGE(Table1422[[#This Row],[IQ1_2019]:[IQ1_2023]])</f>
        <v>20627.8</v>
      </c>
      <c r="H162" s="131">
        <v>35625</v>
      </c>
      <c r="I162" s="131">
        <v>39382</v>
      </c>
      <c r="J162" s="90">
        <v>35625</v>
      </c>
      <c r="K162" s="90">
        <v>39382</v>
      </c>
      <c r="L162" s="90">
        <v>39188</v>
      </c>
      <c r="M162" s="153">
        <f>AVERAGE(Table1422[[#This Row],[IQ2_2019]:[IQ2_2023]])</f>
        <v>37840.400000000001</v>
      </c>
      <c r="N162" s="131">
        <v>72500</v>
      </c>
      <c r="O162" s="131">
        <v>80375</v>
      </c>
      <c r="P162" s="90">
        <v>72500</v>
      </c>
      <c r="Q162">
        <v>80375</v>
      </c>
      <c r="R162" s="90">
        <v>77875</v>
      </c>
      <c r="S162" s="153">
        <f>AVERAGE(Table1422[[#This Row],[IQ3_2019]:[IQ3_2023]])</f>
        <v>76725</v>
      </c>
      <c r="T162" s="130">
        <v>11.8</v>
      </c>
      <c r="U162" s="130">
        <v>11.2</v>
      </c>
      <c r="V162" s="90">
        <v>13.4</v>
      </c>
      <c r="W162" s="90">
        <v>11.2</v>
      </c>
      <c r="X162" s="90">
        <v>13.1</v>
      </c>
      <c r="Y162" s="154">
        <f>AVERAGE(Table1422[[#This Row],[SNAP_2019
(Percentage Points)]:[SNAP_2023
(Percentage Points)]])</f>
        <v>12.139999999999999</v>
      </c>
      <c r="Z162" s="127">
        <v>16.3</v>
      </c>
      <c r="AA162" s="127">
        <v>17</v>
      </c>
      <c r="AB162" s="129">
        <v>46.2</v>
      </c>
      <c r="AC162" s="129">
        <v>25.7</v>
      </c>
      <c r="AD162" s="129">
        <v>23.8</v>
      </c>
      <c r="AE162" s="155">
        <f>AVERAGE(Table1422[[#This Row],[Poverty_2019
(Percentage Points)]:[Poverty_2023
(Percentage Points)]])</f>
        <v>25.8</v>
      </c>
      <c r="AF162" s="128">
        <v>48.2</v>
      </c>
      <c r="AG162" s="128">
        <v>56.5</v>
      </c>
      <c r="AH162" s="129">
        <v>54.2</v>
      </c>
      <c r="AI162" s="129">
        <v>56.5</v>
      </c>
      <c r="AJ162" s="190">
        <v>50.6</v>
      </c>
      <c r="AK162" s="156">
        <f>AVERAGE(Table1422[[#This Row],[Full Time Employment_2019
(Percentage Points)]:[Full Time Employment_2023
(Percentage Points)]])</f>
        <v>53.2</v>
      </c>
      <c r="AL162" s="175">
        <v>106.36</v>
      </c>
      <c r="AM162" s="9" t="s">
        <v>321</v>
      </c>
      <c r="AO162" t="s">
        <v>142</v>
      </c>
    </row>
    <row r="163" spans="1:41" x14ac:dyDescent="0.25">
      <c r="A163" s="165" t="s">
        <v>322</v>
      </c>
      <c r="B163" s="149">
        <v>14000</v>
      </c>
      <c r="C163" s="149">
        <v>11250</v>
      </c>
      <c r="D163" s="90">
        <v>14000</v>
      </c>
      <c r="E163" s="90">
        <v>11250</v>
      </c>
      <c r="F163" s="90">
        <v>14214</v>
      </c>
      <c r="G163" s="153">
        <f>AVERAGE(Table1422[[#This Row],[IQ1_2019]:[IQ1_2023]])</f>
        <v>12942.8</v>
      </c>
      <c r="H163" s="131">
        <v>19125</v>
      </c>
      <c r="I163" s="131">
        <v>20500</v>
      </c>
      <c r="J163" s="90">
        <v>19125</v>
      </c>
      <c r="K163" s="90">
        <v>20500</v>
      </c>
      <c r="L163" s="90">
        <v>21625</v>
      </c>
      <c r="M163" s="153">
        <f>AVERAGE(Table1422[[#This Row],[IQ2_2019]:[IQ2_2023]])</f>
        <v>20175</v>
      </c>
      <c r="N163" s="131">
        <v>60500</v>
      </c>
      <c r="O163" s="131">
        <v>40000</v>
      </c>
      <c r="P163" s="90">
        <v>60500</v>
      </c>
      <c r="Q163">
        <v>40000</v>
      </c>
      <c r="R163" s="90">
        <v>40500</v>
      </c>
      <c r="S163" s="153">
        <f>AVERAGE(Table1422[[#This Row],[IQ3_2019]:[IQ3_2023]])</f>
        <v>48300</v>
      </c>
      <c r="T163" s="130">
        <v>28.1</v>
      </c>
      <c r="U163" s="130">
        <v>36.700000000000003</v>
      </c>
      <c r="V163" s="90">
        <v>27.6</v>
      </c>
      <c r="W163" s="90">
        <v>36.700000000000003</v>
      </c>
      <c r="X163" s="90">
        <v>40.9</v>
      </c>
      <c r="Y163" s="154">
        <f>AVERAGE(Table1422[[#This Row],[SNAP_2019
(Percentage Points)]:[SNAP_2023
(Percentage Points)]])</f>
        <v>34.000000000000007</v>
      </c>
      <c r="Z163" s="127">
        <v>12.5</v>
      </c>
      <c r="AA163" s="127">
        <v>23.3</v>
      </c>
      <c r="AB163" s="129">
        <v>25</v>
      </c>
      <c r="AC163" s="129">
        <v>36.4</v>
      </c>
      <c r="AD163" s="129">
        <v>27.8</v>
      </c>
      <c r="AE163" s="155">
        <f>AVERAGE(Table1422[[#This Row],[Poverty_2019
(Percentage Points)]:[Poverty_2023
(Percentage Points)]])</f>
        <v>24.999999999999996</v>
      </c>
      <c r="AF163" s="128">
        <v>35.1</v>
      </c>
      <c r="AG163" s="128">
        <v>40.6</v>
      </c>
      <c r="AH163" s="129">
        <v>48.6</v>
      </c>
      <c r="AI163" s="129">
        <v>40.6</v>
      </c>
      <c r="AJ163" s="190">
        <v>31.4</v>
      </c>
      <c r="AK163" s="156">
        <f>AVERAGE(Table1422[[#This Row],[Full Time Employment_2019
(Percentage Points)]:[Full Time Employment_2023
(Percentage Points)]])</f>
        <v>39.260000000000005</v>
      </c>
      <c r="AL163" s="175">
        <v>60</v>
      </c>
      <c r="AM163" s="9" t="s">
        <v>173</v>
      </c>
      <c r="AO163" t="s">
        <v>142</v>
      </c>
    </row>
    <row r="164" spans="1:41" x14ac:dyDescent="0.25">
      <c r="A164" s="193" t="s">
        <v>323</v>
      </c>
      <c r="B164" s="149">
        <v>40648</v>
      </c>
      <c r="C164" s="149">
        <v>45144</v>
      </c>
      <c r="D164" s="90">
        <v>40648</v>
      </c>
      <c r="E164" s="90">
        <v>31386</v>
      </c>
      <c r="F164" s="90">
        <v>34386</v>
      </c>
      <c r="G164" s="153">
        <f>AVERAGE(Table1422[[#This Row],[IQ1_2019]:[IQ1_2023]])</f>
        <v>38442.400000000001</v>
      </c>
      <c r="H164" s="131">
        <v>43750</v>
      </c>
      <c r="I164" s="131">
        <v>78700</v>
      </c>
      <c r="J164" s="90">
        <v>43750</v>
      </c>
      <c r="K164" s="90">
        <v>62700</v>
      </c>
      <c r="L164" s="90">
        <v>75550</v>
      </c>
      <c r="M164" s="153">
        <f>AVERAGE(Table1422[[#This Row],[IQ2_2019]:[IQ2_2023]])</f>
        <v>60890</v>
      </c>
      <c r="N164" s="131">
        <v>106958</v>
      </c>
      <c r="O164" s="131">
        <v>113888</v>
      </c>
      <c r="P164" s="90">
        <v>91667</v>
      </c>
      <c r="Q164">
        <v>120650</v>
      </c>
      <c r="R164" s="90">
        <v>127375</v>
      </c>
      <c r="S164" s="153">
        <f>AVERAGE(Table1422[[#This Row],[IQ3_2019]:[IQ3_2023]])</f>
        <v>112107.6</v>
      </c>
      <c r="T164" s="130">
        <v>9</v>
      </c>
      <c r="U164" s="130">
        <v>15.2</v>
      </c>
      <c r="V164" s="90">
        <v>15.9</v>
      </c>
      <c r="W164" s="90">
        <v>15.2</v>
      </c>
      <c r="X164" s="90">
        <v>12.2</v>
      </c>
      <c r="Y164" s="154">
        <f>AVERAGE(Table1422[[#This Row],[SNAP_2019
(Percentage Points)]:[SNAP_2023
(Percentage Points)]])</f>
        <v>13.5</v>
      </c>
      <c r="Z164" s="127">
        <v>14.7</v>
      </c>
      <c r="AA164" s="127">
        <v>10.4</v>
      </c>
      <c r="AB164" s="129">
        <v>40</v>
      </c>
      <c r="AC164" s="129">
        <v>31.3</v>
      </c>
      <c r="AD164" s="129">
        <v>32.5</v>
      </c>
      <c r="AE164" s="155">
        <f>AVERAGE(Table1422[[#This Row],[Poverty_2019
(Percentage Points)]:[Poverty_2023
(Percentage Points)]])</f>
        <v>25.779999999999994</v>
      </c>
      <c r="AF164" s="128">
        <v>57.9</v>
      </c>
      <c r="AG164" s="128">
        <v>56.3</v>
      </c>
      <c r="AH164" s="129">
        <v>56.7</v>
      </c>
      <c r="AI164" s="129">
        <v>56.3</v>
      </c>
      <c r="AJ164" s="190">
        <v>55.1</v>
      </c>
      <c r="AK164" s="156">
        <f>AVERAGE(Table1422[[#This Row],[Full Time Employment_2019
(Percentage Points)]:[Full Time Employment_2023
(Percentage Points)]])</f>
        <v>56.46</v>
      </c>
      <c r="AL164" s="175"/>
      <c r="AM164" s="9" t="s">
        <v>134</v>
      </c>
      <c r="AO164" t="s">
        <v>135</v>
      </c>
    </row>
    <row r="165" spans="1:41" x14ac:dyDescent="0.25">
      <c r="A165" s="193" t="s">
        <v>324</v>
      </c>
      <c r="B165" s="149">
        <v>27614</v>
      </c>
      <c r="C165" s="149">
        <v>31386</v>
      </c>
      <c r="D165" s="90">
        <v>27614</v>
      </c>
      <c r="E165" s="90">
        <v>45144</v>
      </c>
      <c r="F165" s="90">
        <v>44062</v>
      </c>
      <c r="G165" s="153">
        <f>AVERAGE(Table1422[[#This Row],[IQ1_2019]:[IQ1_2023]])</f>
        <v>35164</v>
      </c>
      <c r="H165" s="131">
        <v>74377</v>
      </c>
      <c r="I165" s="131">
        <v>62700</v>
      </c>
      <c r="J165" s="90">
        <v>74377</v>
      </c>
      <c r="K165" s="90">
        <v>78700</v>
      </c>
      <c r="L165" s="90">
        <v>80542</v>
      </c>
      <c r="M165" s="153">
        <f>AVERAGE(Table1422[[#This Row],[IQ2_2019]:[IQ2_2023]])</f>
        <v>74139.199999999997</v>
      </c>
      <c r="N165" s="131">
        <v>91667</v>
      </c>
      <c r="O165" s="131">
        <v>120650</v>
      </c>
      <c r="P165" s="90">
        <v>106958</v>
      </c>
      <c r="Q165">
        <v>113888</v>
      </c>
      <c r="R165" s="90">
        <v>116281</v>
      </c>
      <c r="S165" s="153">
        <f>AVERAGE(Table1422[[#This Row],[IQ3_2019]:[IQ3_2023]])</f>
        <v>109888.8</v>
      </c>
      <c r="T165" s="130">
        <v>6.9</v>
      </c>
      <c r="U165" s="130">
        <v>6.8</v>
      </c>
      <c r="V165" s="90">
        <v>7.2</v>
      </c>
      <c r="W165" s="90">
        <v>6.8</v>
      </c>
      <c r="X165" s="90">
        <v>7.5</v>
      </c>
      <c r="Y165" s="154">
        <f>AVERAGE(Table1422[[#This Row],[SNAP_2019
(Percentage Points)]:[SNAP_2023
(Percentage Points)]])</f>
        <v>7.0400000000000009</v>
      </c>
      <c r="Z165" s="127">
        <v>9.9</v>
      </c>
      <c r="AA165" s="127">
        <v>9.4</v>
      </c>
      <c r="AB165" s="129">
        <v>23.4</v>
      </c>
      <c r="AC165" s="129">
        <v>17.899999999999999</v>
      </c>
      <c r="AD165" s="129">
        <v>14.7</v>
      </c>
      <c r="AE165" s="155">
        <f>AVERAGE(Table1422[[#This Row],[Poverty_2019
(Percentage Points)]:[Poverty_2023
(Percentage Points)]])</f>
        <v>15.059999999999999</v>
      </c>
      <c r="AF165" s="128">
        <v>62.3</v>
      </c>
      <c r="AG165" s="128">
        <v>66.099999999999994</v>
      </c>
      <c r="AH165" s="129">
        <v>63.7</v>
      </c>
      <c r="AI165" s="129">
        <v>66.099999999999994</v>
      </c>
      <c r="AJ165" s="190">
        <v>65.900000000000006</v>
      </c>
      <c r="AK165" s="156">
        <f>AVERAGE(Table1422[[#This Row],[Full Time Employment_2019
(Percentage Points)]:[Full Time Employment_2023
(Percentage Points)]])</f>
        <v>64.819999999999979</v>
      </c>
      <c r="AL165" s="175"/>
      <c r="AM165" s="9" t="s">
        <v>134</v>
      </c>
      <c r="AO165" t="s">
        <v>135</v>
      </c>
    </row>
    <row r="166" spans="1:41" ht="30" x14ac:dyDescent="0.25">
      <c r="A166" s="180" t="s">
        <v>325</v>
      </c>
      <c r="B166" s="149">
        <v>16250</v>
      </c>
      <c r="C166" s="149">
        <v>19000</v>
      </c>
      <c r="D166" s="90">
        <v>16250</v>
      </c>
      <c r="E166" s="90">
        <v>19000</v>
      </c>
      <c r="F166" s="90">
        <v>20667</v>
      </c>
      <c r="G166" s="153">
        <f>AVERAGE(Table1422[[#This Row],[IQ1_2019]:[IQ1_2023]])</f>
        <v>18233.400000000001</v>
      </c>
      <c r="H166" s="131">
        <v>25000</v>
      </c>
      <c r="I166" s="131">
        <v>31200</v>
      </c>
      <c r="J166" s="90">
        <v>25000</v>
      </c>
      <c r="K166" s="90">
        <v>31200</v>
      </c>
      <c r="L166" s="90">
        <v>30071</v>
      </c>
      <c r="M166" s="153">
        <f>AVERAGE(Table1422[[#This Row],[IQ2_2019]:[IQ2_2023]])</f>
        <v>28494.2</v>
      </c>
      <c r="N166" s="131">
        <v>46250</v>
      </c>
      <c r="O166" s="131">
        <v>44000</v>
      </c>
      <c r="P166" s="90">
        <v>46250</v>
      </c>
      <c r="Q166">
        <v>44000</v>
      </c>
      <c r="R166" s="90">
        <v>36000</v>
      </c>
      <c r="S166" s="153">
        <f>AVERAGE(Table1422[[#This Row],[IQ3_2019]:[IQ3_2023]])</f>
        <v>43300</v>
      </c>
      <c r="T166" s="130">
        <v>42.3</v>
      </c>
      <c r="U166" s="130">
        <v>47.2</v>
      </c>
      <c r="V166" s="90">
        <v>51.4</v>
      </c>
      <c r="W166" s="90">
        <v>47.2</v>
      </c>
      <c r="X166" s="90">
        <v>42.1</v>
      </c>
      <c r="Y166" s="154">
        <f>AVERAGE(Table1422[[#This Row],[SNAP_2019
(Percentage Points)]:[SNAP_2023
(Percentage Points)]])</f>
        <v>46.040000000000006</v>
      </c>
      <c r="Z166" s="127">
        <v>26.9</v>
      </c>
      <c r="AA166" s="127">
        <v>19.399999999999999</v>
      </c>
      <c r="AB166" s="129">
        <v>33.299999999999997</v>
      </c>
      <c r="AC166" s="129">
        <v>17.600000000000001</v>
      </c>
      <c r="AD166" s="129">
        <v>18.8</v>
      </c>
      <c r="AE166" s="155">
        <f>AVERAGE(Table1422[[#This Row],[Poverty_2019
(Percentage Points)]:[Poverty_2023
(Percentage Points)]])</f>
        <v>23.199999999999996</v>
      </c>
      <c r="AF166" s="128">
        <v>35.799999999999997</v>
      </c>
      <c r="AG166" s="128">
        <v>36.700000000000003</v>
      </c>
      <c r="AH166" s="129">
        <v>30.6</v>
      </c>
      <c r="AI166" s="129">
        <v>36.700000000000003</v>
      </c>
      <c r="AJ166" s="190">
        <v>23.1</v>
      </c>
      <c r="AK166" s="156">
        <f>AVERAGE(Table1422[[#This Row],[Full Time Employment_2019
(Percentage Points)]:[Full Time Employment_2023
(Percentage Points)]])</f>
        <v>32.58</v>
      </c>
      <c r="AL166" s="175">
        <v>68</v>
      </c>
      <c r="AM166" s="9" t="s">
        <v>326</v>
      </c>
      <c r="AO166" t="s">
        <v>142</v>
      </c>
    </row>
    <row r="167" spans="1:41" x14ac:dyDescent="0.25">
      <c r="A167" s="193" t="s">
        <v>327</v>
      </c>
      <c r="B167" s="149">
        <v>33361</v>
      </c>
      <c r="C167" s="149">
        <v>39149</v>
      </c>
      <c r="D167" s="90">
        <v>33361</v>
      </c>
      <c r="E167" s="90">
        <v>39149</v>
      </c>
      <c r="F167" s="90">
        <v>41931</v>
      </c>
      <c r="G167" s="153">
        <f>AVERAGE(Table1422[[#This Row],[IQ1_2019]:[IQ1_2023]])</f>
        <v>37390.199999999997</v>
      </c>
      <c r="H167" s="131">
        <v>56790</v>
      </c>
      <c r="I167" s="131">
        <v>62169</v>
      </c>
      <c r="J167" s="90">
        <v>56790</v>
      </c>
      <c r="K167" s="90">
        <v>62169</v>
      </c>
      <c r="L167" s="90">
        <v>61148</v>
      </c>
      <c r="M167" s="153">
        <f>AVERAGE(Table1422[[#This Row],[IQ2_2019]:[IQ2_2023]])</f>
        <v>59813.2</v>
      </c>
      <c r="N167" s="131">
        <v>77487</v>
      </c>
      <c r="O167" s="131">
        <v>108033</v>
      </c>
      <c r="P167" s="90">
        <v>77487</v>
      </c>
      <c r="Q167">
        <v>108033</v>
      </c>
      <c r="R167" s="90">
        <v>99893</v>
      </c>
      <c r="S167" s="153">
        <f>AVERAGE(Table1422[[#This Row],[IQ3_2019]:[IQ3_2023]])</f>
        <v>94186.6</v>
      </c>
      <c r="T167" s="130">
        <v>8.9</v>
      </c>
      <c r="U167" s="130">
        <v>18.8</v>
      </c>
      <c r="V167" s="90">
        <v>19</v>
      </c>
      <c r="W167" s="90">
        <v>18.8</v>
      </c>
      <c r="X167" s="90">
        <v>16.899999999999999</v>
      </c>
      <c r="Y167" s="154">
        <f>AVERAGE(Table1422[[#This Row],[SNAP_2019
(Percentage Points)]:[SNAP_2023
(Percentage Points)]])</f>
        <v>16.48</v>
      </c>
      <c r="Z167" s="127">
        <v>10.8</v>
      </c>
      <c r="AA167" s="127">
        <v>12.7</v>
      </c>
      <c r="AB167" s="129">
        <v>36.700000000000003</v>
      </c>
      <c r="AC167" s="129">
        <v>36.9</v>
      </c>
      <c r="AD167" s="129">
        <v>34.9</v>
      </c>
      <c r="AE167" s="155">
        <f>AVERAGE(Table1422[[#This Row],[Poverty_2019
(Percentage Points)]:[Poverty_2023
(Percentage Points)]])</f>
        <v>26.4</v>
      </c>
      <c r="AF167" s="128">
        <v>59</v>
      </c>
      <c r="AG167" s="128">
        <v>54.8</v>
      </c>
      <c r="AH167" s="129">
        <v>59.8</v>
      </c>
      <c r="AI167" s="129">
        <v>54.8</v>
      </c>
      <c r="AJ167" s="190">
        <v>58.8</v>
      </c>
      <c r="AK167" s="156">
        <f>AVERAGE(Table1422[[#This Row],[Full Time Employment_2019
(Percentage Points)]:[Full Time Employment_2023
(Percentage Points)]])</f>
        <v>57.44</v>
      </c>
      <c r="AL167" s="175"/>
      <c r="AM167" s="9" t="s">
        <v>134</v>
      </c>
      <c r="AO167" t="s">
        <v>135</v>
      </c>
    </row>
    <row r="168" spans="1:41" x14ac:dyDescent="0.25">
      <c r="A168" s="193" t="s">
        <v>328</v>
      </c>
      <c r="B168" s="149">
        <v>40900</v>
      </c>
      <c r="C168" s="149">
        <v>31378</v>
      </c>
      <c r="D168" s="90">
        <v>40900</v>
      </c>
      <c r="E168" s="90">
        <v>31378</v>
      </c>
      <c r="F168" s="90">
        <v>46357</v>
      </c>
      <c r="G168" s="153">
        <f>AVERAGE(Table1422[[#This Row],[IQ1_2019]:[IQ1_2023]])</f>
        <v>38182.6</v>
      </c>
      <c r="H168" s="131">
        <v>76500</v>
      </c>
      <c r="I168" s="131">
        <v>73818</v>
      </c>
      <c r="J168" s="90">
        <v>76500</v>
      </c>
      <c r="K168" s="90">
        <v>73818</v>
      </c>
      <c r="L168" s="90">
        <v>81700</v>
      </c>
      <c r="M168" s="153">
        <f>AVERAGE(Table1422[[#This Row],[IQ2_2019]:[IQ2_2023]])</f>
        <v>76467.199999999997</v>
      </c>
      <c r="N168" s="131">
        <v>97878</v>
      </c>
      <c r="O168" s="131">
        <v>103536</v>
      </c>
      <c r="P168" s="90">
        <v>97878</v>
      </c>
      <c r="Q168">
        <v>103536</v>
      </c>
      <c r="R168" s="90">
        <v>108859</v>
      </c>
      <c r="S168" s="153">
        <f>AVERAGE(Table1422[[#This Row],[IQ3_2019]:[IQ3_2023]])</f>
        <v>102337.4</v>
      </c>
      <c r="T168" s="130">
        <v>0</v>
      </c>
      <c r="U168" s="130">
        <v>0</v>
      </c>
      <c r="V168" s="90">
        <v>0</v>
      </c>
      <c r="W168" s="90">
        <v>0</v>
      </c>
      <c r="X168" s="90">
        <v>0</v>
      </c>
      <c r="Y168" s="154">
        <f>AVERAGE(Table1422[[#This Row],[SNAP_2019
(Percentage Points)]:[SNAP_2023
(Percentage Points)]])</f>
        <v>0</v>
      </c>
      <c r="Z168" s="127">
        <v>3.8</v>
      </c>
      <c r="AA168" s="127">
        <v>14.1</v>
      </c>
      <c r="AB168" s="129" t="s">
        <v>88</v>
      </c>
      <c r="AC168" s="129" t="s">
        <v>88</v>
      </c>
      <c r="AD168" s="129" t="s">
        <v>88</v>
      </c>
      <c r="AE168" s="155">
        <f>AVERAGE(Table1422[[#This Row],[Poverty_2019
(Percentage Points)]:[Poverty_2023
(Percentage Points)]])</f>
        <v>8.9499999999999993</v>
      </c>
      <c r="AF168" s="128">
        <v>71.599999999999994</v>
      </c>
      <c r="AG168" s="128">
        <v>78.900000000000006</v>
      </c>
      <c r="AH168" s="129">
        <v>77</v>
      </c>
      <c r="AI168" s="129">
        <v>78.900000000000006</v>
      </c>
      <c r="AJ168" s="190">
        <v>80.900000000000006</v>
      </c>
      <c r="AK168" s="156">
        <f>AVERAGE(Table1422[[#This Row],[Full Time Employment_2019
(Percentage Points)]:[Full Time Employment_2023
(Percentage Points)]])</f>
        <v>77.459999999999994</v>
      </c>
      <c r="AL168" s="175"/>
      <c r="AM168" s="9" t="s">
        <v>134</v>
      </c>
      <c r="AO168" t="s">
        <v>135</v>
      </c>
    </row>
    <row r="169" spans="1:41" x14ac:dyDescent="0.25">
      <c r="A169" s="165" t="s">
        <v>329</v>
      </c>
      <c r="B169" s="149">
        <v>17000</v>
      </c>
      <c r="C169" s="149">
        <v>17300</v>
      </c>
      <c r="D169" s="90">
        <v>17000</v>
      </c>
      <c r="E169" s="90">
        <v>17300</v>
      </c>
      <c r="F169" s="90">
        <v>16375</v>
      </c>
      <c r="G169" s="153">
        <f>AVERAGE(Table1422[[#This Row],[IQ1_2019]:[IQ1_2023]])</f>
        <v>16995</v>
      </c>
      <c r="H169" s="131">
        <v>26000</v>
      </c>
      <c r="I169" s="131">
        <v>31500</v>
      </c>
      <c r="J169" s="90">
        <v>26000</v>
      </c>
      <c r="K169" s="90">
        <v>31500</v>
      </c>
      <c r="L169" s="90">
        <v>30333</v>
      </c>
      <c r="M169" s="153">
        <f>AVERAGE(Table1422[[#This Row],[IQ2_2019]:[IQ2_2023]])</f>
        <v>29066.6</v>
      </c>
      <c r="N169" s="131">
        <v>38167</v>
      </c>
      <c r="O169" s="131">
        <v>62333</v>
      </c>
      <c r="P169" s="90">
        <v>38167</v>
      </c>
      <c r="Q169">
        <v>62333</v>
      </c>
      <c r="R169" s="90">
        <v>44800</v>
      </c>
      <c r="S169" s="153">
        <f>AVERAGE(Table1422[[#This Row],[IQ3_2019]:[IQ3_2023]])</f>
        <v>49160</v>
      </c>
      <c r="T169" s="130">
        <v>47.1</v>
      </c>
      <c r="U169" s="130">
        <v>39.5</v>
      </c>
      <c r="V169" s="90">
        <v>44.2</v>
      </c>
      <c r="W169" s="90">
        <v>39.5</v>
      </c>
      <c r="X169" s="90">
        <v>33.299999999999997</v>
      </c>
      <c r="Y169" s="154">
        <f>AVERAGE(Table1422[[#This Row],[SNAP_2019
(Percentage Points)]:[SNAP_2023
(Percentage Points)]])</f>
        <v>40.720000000000006</v>
      </c>
      <c r="Z169" s="127">
        <v>31.4</v>
      </c>
      <c r="AA169" s="127">
        <v>27.9</v>
      </c>
      <c r="AB169" s="129">
        <v>47.4</v>
      </c>
      <c r="AC169" s="129">
        <v>47.1</v>
      </c>
      <c r="AD169" s="129">
        <v>83.3</v>
      </c>
      <c r="AE169" s="155">
        <f>AVERAGE(Table1422[[#This Row],[Poverty_2019
(Percentage Points)]:[Poverty_2023
(Percentage Points)]])</f>
        <v>47.419999999999995</v>
      </c>
      <c r="AF169" s="128">
        <v>11.3</v>
      </c>
      <c r="AG169" s="128">
        <v>29.1</v>
      </c>
      <c r="AH169" s="129">
        <v>20</v>
      </c>
      <c r="AI169" s="129">
        <v>29.1</v>
      </c>
      <c r="AJ169" s="190">
        <v>37.5</v>
      </c>
      <c r="AK169" s="156">
        <f>AVERAGE(Table1422[[#This Row],[Full Time Employment_2019
(Percentage Points)]:[Full Time Employment_2023
(Percentage Points)]])</f>
        <v>25.4</v>
      </c>
      <c r="AL169" s="175">
        <v>90</v>
      </c>
      <c r="AM169" s="9" t="s">
        <v>173</v>
      </c>
      <c r="AO169" t="s">
        <v>142</v>
      </c>
    </row>
    <row r="170" spans="1:41" x14ac:dyDescent="0.25">
      <c r="A170" s="165" t="s">
        <v>330</v>
      </c>
      <c r="B170" s="149">
        <v>29833</v>
      </c>
      <c r="C170" s="149">
        <v>32000</v>
      </c>
      <c r="D170" s="90">
        <v>29833</v>
      </c>
      <c r="E170" s="90">
        <v>32000</v>
      </c>
      <c r="F170" s="90">
        <v>33833</v>
      </c>
      <c r="G170" s="153">
        <f>AVERAGE(Table1422[[#This Row],[IQ1_2019]:[IQ1_2023]])</f>
        <v>31499.8</v>
      </c>
      <c r="H170" s="131">
        <v>50500</v>
      </c>
      <c r="I170" s="131">
        <v>50500</v>
      </c>
      <c r="J170" s="90">
        <v>50500</v>
      </c>
      <c r="K170" s="90">
        <v>50500</v>
      </c>
      <c r="L170" s="90">
        <v>49000</v>
      </c>
      <c r="M170" s="153">
        <f>AVERAGE(Table1422[[#This Row],[IQ2_2019]:[IQ2_2023]])</f>
        <v>50200</v>
      </c>
      <c r="N170" s="131">
        <v>62750</v>
      </c>
      <c r="O170" s="131">
        <v>66500</v>
      </c>
      <c r="P170" s="90">
        <v>62750</v>
      </c>
      <c r="Q170">
        <v>66500</v>
      </c>
      <c r="R170" s="90">
        <v>64500</v>
      </c>
      <c r="S170" s="153">
        <f>AVERAGE(Table1422[[#This Row],[IQ3_2019]:[IQ3_2023]])</f>
        <v>64600</v>
      </c>
      <c r="T170" s="130">
        <v>32.799999999999997</v>
      </c>
      <c r="U170" s="130">
        <v>36.799999999999997</v>
      </c>
      <c r="V170" s="90">
        <v>37</v>
      </c>
      <c r="W170" s="90">
        <v>36.799999999999997</v>
      </c>
      <c r="X170" s="90">
        <v>44.8</v>
      </c>
      <c r="Y170" s="154">
        <f>AVERAGE(Table1422[[#This Row],[SNAP_2019
(Percentage Points)]:[SNAP_2023
(Percentage Points)]])</f>
        <v>37.64</v>
      </c>
      <c r="Z170" s="127">
        <v>17.2</v>
      </c>
      <c r="AA170" s="127">
        <v>8.8000000000000007</v>
      </c>
      <c r="AB170" s="129">
        <v>35</v>
      </c>
      <c r="AC170" s="129">
        <v>19</v>
      </c>
      <c r="AD170" s="129">
        <v>23.1</v>
      </c>
      <c r="AE170" s="155">
        <f>AVERAGE(Table1422[[#This Row],[Poverty_2019
(Percentage Points)]:[Poverty_2023
(Percentage Points)]])</f>
        <v>20.619999999999997</v>
      </c>
      <c r="AF170" s="128">
        <v>34.700000000000003</v>
      </c>
      <c r="AG170" s="128">
        <v>12.5</v>
      </c>
      <c r="AH170" s="129">
        <v>15.6</v>
      </c>
      <c r="AI170" s="129">
        <v>12.5</v>
      </c>
      <c r="AJ170" s="190">
        <v>9.1999999999999993</v>
      </c>
      <c r="AK170" s="156">
        <f>AVERAGE(Table1422[[#This Row],[Full Time Employment_2019
(Percentage Points)]:[Full Time Employment_2023
(Percentage Points)]])</f>
        <v>16.900000000000002</v>
      </c>
      <c r="AL170" s="175" t="s">
        <v>331</v>
      </c>
      <c r="AM170" s="9" t="s">
        <v>173</v>
      </c>
      <c r="AO170" t="s">
        <v>142</v>
      </c>
    </row>
    <row r="171" spans="1:41" x14ac:dyDescent="0.25">
      <c r="A171" s="193" t="s">
        <v>332</v>
      </c>
      <c r="B171" s="149">
        <v>23125</v>
      </c>
      <c r="C171" s="149">
        <v>21786</v>
      </c>
      <c r="D171" s="90">
        <v>23125</v>
      </c>
      <c r="E171" s="90">
        <v>21786</v>
      </c>
      <c r="F171" s="90">
        <v>21625</v>
      </c>
      <c r="G171" s="153">
        <f>AVERAGE(Table1422[[#This Row],[IQ1_2019]:[IQ1_2023]])</f>
        <v>22289.4</v>
      </c>
      <c r="H171" s="131">
        <v>51000</v>
      </c>
      <c r="I171" s="131">
        <v>40000</v>
      </c>
      <c r="J171" s="90">
        <v>51000</v>
      </c>
      <c r="K171" s="90">
        <v>40000</v>
      </c>
      <c r="L171" s="90">
        <v>52000</v>
      </c>
      <c r="M171" s="153">
        <f>AVERAGE(Table1422[[#This Row],[IQ2_2019]:[IQ2_2023]])</f>
        <v>46800</v>
      </c>
      <c r="N171" s="131">
        <v>63750</v>
      </c>
      <c r="O171" s="131">
        <v>67000</v>
      </c>
      <c r="P171" s="90">
        <v>63750</v>
      </c>
      <c r="Q171">
        <v>67000</v>
      </c>
      <c r="R171" s="90">
        <v>70813</v>
      </c>
      <c r="S171" s="153">
        <f>AVERAGE(Table1422[[#This Row],[IQ3_2019]:[IQ3_2023]])</f>
        <v>66462.600000000006</v>
      </c>
      <c r="T171" s="130">
        <v>61.2</v>
      </c>
      <c r="U171" s="130">
        <v>50.8</v>
      </c>
      <c r="V171" s="90">
        <v>55.3</v>
      </c>
      <c r="W171" s="90">
        <v>50.8</v>
      </c>
      <c r="X171" s="90">
        <v>45.7</v>
      </c>
      <c r="Y171" s="154">
        <f>AVERAGE(Table1422[[#This Row],[SNAP_2019
(Percentage Points)]:[SNAP_2023
(Percentage Points)]])</f>
        <v>52.760000000000005</v>
      </c>
      <c r="Z171" s="127">
        <v>17.600000000000001</v>
      </c>
      <c r="AA171" s="127">
        <v>18.5</v>
      </c>
      <c r="AB171" s="129">
        <v>31.9</v>
      </c>
      <c r="AC171" s="129">
        <v>36.4</v>
      </c>
      <c r="AD171" s="129">
        <v>38.1</v>
      </c>
      <c r="AE171" s="155">
        <f>AVERAGE(Table1422[[#This Row],[Poverty_2019
(Percentage Points)]:[Poverty_2023
(Percentage Points)]])</f>
        <v>28.5</v>
      </c>
      <c r="AF171" s="128">
        <v>20.3</v>
      </c>
      <c r="AG171" s="128">
        <v>15.6</v>
      </c>
      <c r="AH171" s="129">
        <v>17.899999999999999</v>
      </c>
      <c r="AI171" s="129">
        <v>15.6</v>
      </c>
      <c r="AJ171" s="190">
        <v>27.8</v>
      </c>
      <c r="AK171" s="156">
        <f>AVERAGE(Table1422[[#This Row],[Full Time Employment_2019
(Percentage Points)]:[Full Time Employment_2023
(Percentage Points)]])</f>
        <v>19.439999999999998</v>
      </c>
      <c r="AL171" s="175"/>
      <c r="AM171" s="9" t="s">
        <v>134</v>
      </c>
      <c r="AO171" t="s">
        <v>135</v>
      </c>
    </row>
    <row r="172" spans="1:41" x14ac:dyDescent="0.25">
      <c r="A172" s="180" t="s">
        <v>333</v>
      </c>
      <c r="B172" s="149">
        <v>16367</v>
      </c>
      <c r="C172" s="149">
        <v>18188</v>
      </c>
      <c r="D172" s="90">
        <v>16367</v>
      </c>
      <c r="E172" s="90">
        <v>18188</v>
      </c>
      <c r="F172" s="90">
        <v>18607</v>
      </c>
      <c r="G172" s="153">
        <f>AVERAGE(Table1422[[#This Row],[IQ1_2019]:[IQ1_2023]])</f>
        <v>17543.400000000001</v>
      </c>
      <c r="H172" s="131">
        <v>32125</v>
      </c>
      <c r="I172" s="131">
        <v>29938</v>
      </c>
      <c r="J172" s="90">
        <v>32125</v>
      </c>
      <c r="K172" s="90">
        <v>29938</v>
      </c>
      <c r="L172" s="90">
        <v>39556</v>
      </c>
      <c r="M172" s="153">
        <f>AVERAGE(Table1422[[#This Row],[IQ2_2019]:[IQ2_2023]])</f>
        <v>32736.400000000001</v>
      </c>
      <c r="N172" s="131">
        <v>49800</v>
      </c>
      <c r="O172" s="131">
        <v>54276</v>
      </c>
      <c r="P172" s="90">
        <v>49800</v>
      </c>
      <c r="Q172">
        <v>54276</v>
      </c>
      <c r="R172" s="90">
        <v>56907</v>
      </c>
      <c r="S172" s="153">
        <f>AVERAGE(Table1422[[#This Row],[IQ3_2019]:[IQ3_2023]])</f>
        <v>53011.8</v>
      </c>
      <c r="T172" s="130">
        <v>60.5</v>
      </c>
      <c r="U172" s="130">
        <v>62.2</v>
      </c>
      <c r="V172" s="90">
        <v>58.9</v>
      </c>
      <c r="W172" s="90">
        <v>62.2</v>
      </c>
      <c r="X172" s="90">
        <v>61.9</v>
      </c>
      <c r="Y172" s="154">
        <f>AVERAGE(Table1422[[#This Row],[SNAP_2019
(Percentage Points)]:[SNAP_2023
(Percentage Points)]])</f>
        <v>61.14</v>
      </c>
      <c r="Z172" s="127">
        <v>45.2</v>
      </c>
      <c r="AA172" s="127">
        <v>40.700000000000003</v>
      </c>
      <c r="AB172" s="129">
        <v>58.3</v>
      </c>
      <c r="AC172" s="129">
        <v>60</v>
      </c>
      <c r="AD172" s="129">
        <v>57.3</v>
      </c>
      <c r="AE172" s="155">
        <f>AVERAGE(Table1422[[#This Row],[Poverty_2019
(Percentage Points)]:[Poverty_2023
(Percentage Points)]])</f>
        <v>52.3</v>
      </c>
      <c r="AF172" s="128">
        <v>16.7</v>
      </c>
      <c r="AG172" s="128">
        <v>15.6</v>
      </c>
      <c r="AH172" s="129">
        <v>11.6</v>
      </c>
      <c r="AI172" s="129">
        <v>15.6</v>
      </c>
      <c r="AJ172" s="190">
        <v>10.9</v>
      </c>
      <c r="AK172" s="156">
        <f>AVERAGE(Table1422[[#This Row],[Full Time Employment_2019
(Percentage Points)]:[Full Time Employment_2023
(Percentage Points)]])</f>
        <v>14.080000000000002</v>
      </c>
      <c r="AL172" s="175">
        <v>81.5</v>
      </c>
      <c r="AM172" s="9" t="s">
        <v>173</v>
      </c>
      <c r="AO172" t="s">
        <v>142</v>
      </c>
    </row>
    <row r="173" spans="1:41" x14ac:dyDescent="0.25">
      <c r="A173" s="165" t="s">
        <v>334</v>
      </c>
      <c r="B173" s="149">
        <v>45200</v>
      </c>
      <c r="C173" s="149">
        <v>49600</v>
      </c>
      <c r="D173" s="90">
        <v>45200</v>
      </c>
      <c r="E173" s="90">
        <v>49600</v>
      </c>
      <c r="F173" s="90">
        <v>49107</v>
      </c>
      <c r="G173" s="153">
        <f>AVERAGE(Table1422[[#This Row],[IQ1_2019]:[IQ1_2023]])</f>
        <v>47741.4</v>
      </c>
      <c r="H173" s="131">
        <v>77050</v>
      </c>
      <c r="I173" s="131">
        <v>84343</v>
      </c>
      <c r="J173" s="90">
        <v>77050</v>
      </c>
      <c r="K173" s="90">
        <v>84343</v>
      </c>
      <c r="L173" s="90">
        <v>87214</v>
      </c>
      <c r="M173" s="153">
        <f>AVERAGE(Table1422[[#This Row],[IQ2_2019]:[IQ2_2023]])</f>
        <v>82000</v>
      </c>
      <c r="N173" s="131">
        <v>120111</v>
      </c>
      <c r="O173" s="131">
        <v>121708</v>
      </c>
      <c r="P173" s="90">
        <v>120111</v>
      </c>
      <c r="Q173">
        <v>121708</v>
      </c>
      <c r="R173" s="90">
        <v>126923</v>
      </c>
      <c r="S173" s="153">
        <f>AVERAGE(Table1422[[#This Row],[IQ3_2019]:[IQ3_2023]])</f>
        <v>122112.2</v>
      </c>
      <c r="T173" s="130">
        <v>18.899999999999999</v>
      </c>
      <c r="U173" s="130">
        <v>15.7</v>
      </c>
      <c r="V173" s="90">
        <v>13.2</v>
      </c>
      <c r="W173" s="90">
        <v>15.7</v>
      </c>
      <c r="X173" s="90">
        <v>16.8</v>
      </c>
      <c r="Y173" s="154">
        <f>AVERAGE(Table1422[[#This Row],[SNAP_2019
(Percentage Points)]:[SNAP_2023
(Percentage Points)]])</f>
        <v>16.059999999999999</v>
      </c>
      <c r="Z173" s="127">
        <v>12.8</v>
      </c>
      <c r="AA173" s="127">
        <v>10.9</v>
      </c>
      <c r="AB173" s="129">
        <v>51.3</v>
      </c>
      <c r="AC173" s="129">
        <v>45.5</v>
      </c>
      <c r="AD173" s="129">
        <v>37.299999999999997</v>
      </c>
      <c r="AE173" s="155">
        <f>AVERAGE(Table1422[[#This Row],[Poverty_2019
(Percentage Points)]:[Poverty_2023
(Percentage Points)]])</f>
        <v>31.560000000000002</v>
      </c>
      <c r="AF173" s="128">
        <v>63.7</v>
      </c>
      <c r="AG173" s="128">
        <v>68</v>
      </c>
      <c r="AH173" s="129">
        <v>63.1</v>
      </c>
      <c r="AI173" s="129">
        <v>68</v>
      </c>
      <c r="AJ173" s="190">
        <v>63.4</v>
      </c>
      <c r="AK173" s="156">
        <f>AVERAGE(Table1422[[#This Row],[Full Time Employment_2019
(Percentage Points)]:[Full Time Employment_2023
(Percentage Points)]])</f>
        <v>65.239999999999981</v>
      </c>
      <c r="AL173" s="175">
        <v>430</v>
      </c>
      <c r="AM173" s="9" t="s">
        <v>173</v>
      </c>
      <c r="AO173" t="s">
        <v>142</v>
      </c>
    </row>
    <row r="174" spans="1:41" x14ac:dyDescent="0.25">
      <c r="A174" s="165" t="s">
        <v>2</v>
      </c>
      <c r="B174" s="149">
        <v>16500</v>
      </c>
      <c r="C174" s="149">
        <v>17200</v>
      </c>
      <c r="D174" s="90">
        <v>16500</v>
      </c>
      <c r="E174" s="90">
        <v>17200</v>
      </c>
      <c r="F174" s="90">
        <v>18588</v>
      </c>
      <c r="G174" s="153">
        <f>AVERAGE(Table1422[[#This Row],[IQ1_2019]:[IQ1_2023]])</f>
        <v>17197.599999999999</v>
      </c>
      <c r="H174" s="131">
        <v>28200</v>
      </c>
      <c r="I174" s="131">
        <v>26333</v>
      </c>
      <c r="J174" s="90">
        <v>28200</v>
      </c>
      <c r="K174" s="90">
        <v>26333</v>
      </c>
      <c r="L174" s="90">
        <v>28500</v>
      </c>
      <c r="M174" s="153">
        <f>AVERAGE(Table1422[[#This Row],[IQ2_2019]:[IQ2_2023]])</f>
        <v>27513.200000000001</v>
      </c>
      <c r="N174" s="131">
        <v>41286</v>
      </c>
      <c r="O174" s="131">
        <v>44333</v>
      </c>
      <c r="P174" s="90">
        <v>41286</v>
      </c>
      <c r="Q174">
        <v>44333</v>
      </c>
      <c r="R174" s="90">
        <v>50500</v>
      </c>
      <c r="S174" s="153">
        <f>AVERAGE(Table1422[[#This Row],[IQ3_2019]:[IQ3_2023]])</f>
        <v>44347.6</v>
      </c>
      <c r="T174" s="130">
        <v>49.4</v>
      </c>
      <c r="U174" s="130">
        <v>48.5</v>
      </c>
      <c r="V174" s="90">
        <v>47.3</v>
      </c>
      <c r="W174" s="90">
        <v>48.5</v>
      </c>
      <c r="X174" s="90">
        <v>47.4</v>
      </c>
      <c r="Y174" s="154">
        <f>AVERAGE(Table1422[[#This Row],[SNAP_2019
(Percentage Points)]:[SNAP_2023
(Percentage Points)]])</f>
        <v>48.22</v>
      </c>
      <c r="Z174" s="127">
        <v>34.799999999999997</v>
      </c>
      <c r="AA174" s="127">
        <v>37.4</v>
      </c>
      <c r="AB174" s="129">
        <v>60.5</v>
      </c>
      <c r="AC174" s="129">
        <v>60.4</v>
      </c>
      <c r="AD174" s="129">
        <v>52.2</v>
      </c>
      <c r="AE174" s="155">
        <f>AVERAGE(Table1422[[#This Row],[Poverty_2019
(Percentage Points)]:[Poverty_2023
(Percentage Points)]])</f>
        <v>49.06</v>
      </c>
      <c r="AF174" s="128">
        <v>16.399999999999999</v>
      </c>
      <c r="AG174" s="128">
        <v>21.6</v>
      </c>
      <c r="AH174" s="129">
        <v>21.1</v>
      </c>
      <c r="AI174" s="129">
        <v>21.6</v>
      </c>
      <c r="AJ174" s="190">
        <v>18.5</v>
      </c>
      <c r="AK174" s="156">
        <f>AVERAGE(Table1422[[#This Row],[Full Time Employment_2019
(Percentage Points)]:[Full Time Employment_2023
(Percentage Points)]])</f>
        <v>19.84</v>
      </c>
      <c r="AL174" s="175">
        <v>70</v>
      </c>
      <c r="AM174" s="9" t="s">
        <v>173</v>
      </c>
      <c r="AO174" t="s">
        <v>142</v>
      </c>
    </row>
    <row r="175" spans="1:41" x14ac:dyDescent="0.25">
      <c r="A175" s="193" t="s">
        <v>335</v>
      </c>
      <c r="B175" s="149">
        <v>6250</v>
      </c>
      <c r="C175" s="149">
        <v>17900</v>
      </c>
      <c r="D175" s="90">
        <v>6250</v>
      </c>
      <c r="E175" s="90">
        <v>17900</v>
      </c>
      <c r="F175" s="90">
        <v>16250</v>
      </c>
      <c r="G175" s="153">
        <f>AVERAGE(Table1422[[#This Row],[IQ1_2019]:[IQ1_2023]])</f>
        <v>12910</v>
      </c>
      <c r="H175" s="131">
        <v>19167</v>
      </c>
      <c r="I175" s="131">
        <v>20429</v>
      </c>
      <c r="J175" s="90">
        <v>19167</v>
      </c>
      <c r="K175" s="90">
        <v>20429</v>
      </c>
      <c r="L175" s="90">
        <v>24444</v>
      </c>
      <c r="M175" s="153">
        <f>AVERAGE(Table1422[[#This Row],[IQ2_2019]:[IQ2_2023]])</f>
        <v>20727.2</v>
      </c>
      <c r="N175" s="131">
        <v>22143</v>
      </c>
      <c r="O175" s="131">
        <v>27375</v>
      </c>
      <c r="P175" s="90">
        <v>22143</v>
      </c>
      <c r="Q175">
        <v>27375</v>
      </c>
      <c r="R175" s="90">
        <v>37500</v>
      </c>
      <c r="S175" s="153">
        <f>AVERAGE(Table1422[[#This Row],[IQ3_2019]:[IQ3_2023]])</f>
        <v>27307.200000000001</v>
      </c>
      <c r="T175" s="130">
        <v>29.7</v>
      </c>
      <c r="U175" s="130">
        <v>27.1</v>
      </c>
      <c r="V175" s="90">
        <v>25.7</v>
      </c>
      <c r="W175" s="90">
        <v>27.1</v>
      </c>
      <c r="X175" s="90">
        <v>0</v>
      </c>
      <c r="Y175" s="154">
        <f>AVERAGE(Table1422[[#This Row],[SNAP_2019
(Percentage Points)]:[SNAP_2023
(Percentage Points)]])</f>
        <v>21.919999999999998</v>
      </c>
      <c r="Z175" s="127">
        <v>35.1</v>
      </c>
      <c r="AA175" s="127">
        <v>16.7</v>
      </c>
      <c r="AB175" s="129">
        <v>22.2</v>
      </c>
      <c r="AC175" s="129">
        <v>0</v>
      </c>
      <c r="AD175" s="129" t="s">
        <v>88</v>
      </c>
      <c r="AE175" s="155">
        <f>AVERAGE(Table1422[[#This Row],[Poverty_2019
(Percentage Points)]:[Poverty_2023
(Percentage Points)]])</f>
        <v>18.5</v>
      </c>
      <c r="AF175" s="128">
        <v>17.100000000000001</v>
      </c>
      <c r="AG175" s="128">
        <v>14.3</v>
      </c>
      <c r="AH175" s="129">
        <v>12.5</v>
      </c>
      <c r="AI175" s="129">
        <v>14.3</v>
      </c>
      <c r="AJ175" s="190">
        <v>0</v>
      </c>
      <c r="AK175" s="156">
        <f>AVERAGE(Table1422[[#This Row],[Full Time Employment_2019
(Percentage Points)]:[Full Time Employment_2023
(Percentage Points)]])</f>
        <v>11.64</v>
      </c>
      <c r="AL175" s="175"/>
      <c r="AM175" s="9" t="s">
        <v>134</v>
      </c>
      <c r="AO175" t="s">
        <v>135</v>
      </c>
    </row>
    <row r="176" spans="1:41" x14ac:dyDescent="0.25">
      <c r="A176" s="193" t="s">
        <v>336</v>
      </c>
      <c r="B176" s="149" t="s">
        <v>88</v>
      </c>
      <c r="C176" s="149">
        <v>56250</v>
      </c>
      <c r="D176" s="90" t="s">
        <v>88</v>
      </c>
      <c r="E176" s="90">
        <v>56250</v>
      </c>
      <c r="F176" s="90" t="s">
        <v>88</v>
      </c>
      <c r="G176" s="153">
        <f>AVERAGE(Table1422[[#This Row],[IQ1_2019]:[IQ1_2023]])</f>
        <v>56250</v>
      </c>
      <c r="H176" s="131" t="s">
        <v>88</v>
      </c>
      <c r="I176" s="131">
        <v>67500</v>
      </c>
      <c r="J176" s="90" t="s">
        <v>88</v>
      </c>
      <c r="K176" s="90">
        <v>67500</v>
      </c>
      <c r="L176" s="90" t="s">
        <v>88</v>
      </c>
      <c r="M176" s="153">
        <f>AVERAGE(Table1422[[#This Row],[IQ2_2019]:[IQ2_2023]])</f>
        <v>67500</v>
      </c>
      <c r="N176" s="131" t="s">
        <v>88</v>
      </c>
      <c r="O176" s="131">
        <v>142500</v>
      </c>
      <c r="P176" s="90" t="s">
        <v>88</v>
      </c>
      <c r="Q176">
        <v>142500</v>
      </c>
      <c r="R176" s="90" t="s">
        <v>88</v>
      </c>
      <c r="S176" s="153">
        <f>AVERAGE(Table1422[[#This Row],[IQ3_2019]:[IQ3_2023]])</f>
        <v>142500</v>
      </c>
      <c r="T176" s="130">
        <v>0</v>
      </c>
      <c r="U176" s="130">
        <v>0</v>
      </c>
      <c r="V176" s="90">
        <v>0</v>
      </c>
      <c r="W176" s="90">
        <v>0</v>
      </c>
      <c r="X176" s="90">
        <v>0</v>
      </c>
      <c r="Y176" s="154">
        <f>AVERAGE(Table1422[[#This Row],[SNAP_2019
(Percentage Points)]:[SNAP_2023
(Percentage Points)]])</f>
        <v>0</v>
      </c>
      <c r="Z176" s="127">
        <v>0</v>
      </c>
      <c r="AA176" s="127">
        <v>0</v>
      </c>
      <c r="AB176" s="129" t="s">
        <v>88</v>
      </c>
      <c r="AC176" s="129" t="s">
        <v>88</v>
      </c>
      <c r="AD176" s="129" t="s">
        <v>88</v>
      </c>
      <c r="AE176" s="155">
        <f>AVERAGE(Table1422[[#This Row],[Poverty_2019
(Percentage Points)]:[Poverty_2023
(Percentage Points)]])</f>
        <v>0</v>
      </c>
      <c r="AF176" s="128" t="s">
        <v>88</v>
      </c>
      <c r="AG176" s="128" t="s">
        <v>88</v>
      </c>
      <c r="AH176" s="129" t="s">
        <v>88</v>
      </c>
      <c r="AI176" s="129" t="s">
        <v>88</v>
      </c>
      <c r="AJ176" s="190" t="s">
        <v>88</v>
      </c>
      <c r="AK176" s="156" t="e">
        <f>AVERAGE(Table1422[[#This Row],[Full Time Employment_2019
(Percentage Points)]:[Full Time Employment_2023
(Percentage Points)]])</f>
        <v>#DIV/0!</v>
      </c>
      <c r="AL176" s="175"/>
      <c r="AM176" s="9" t="s">
        <v>134</v>
      </c>
      <c r="AO176" t="s">
        <v>135</v>
      </c>
    </row>
    <row r="177" spans="1:41" x14ac:dyDescent="0.25">
      <c r="A177" s="165" t="s">
        <v>337</v>
      </c>
      <c r="B177" s="149">
        <v>8000</v>
      </c>
      <c r="C177" s="149">
        <v>12250</v>
      </c>
      <c r="D177" s="90">
        <v>8000</v>
      </c>
      <c r="E177" s="90">
        <v>12250</v>
      </c>
      <c r="F177" s="90">
        <v>19875</v>
      </c>
      <c r="G177" s="153">
        <f>AVERAGE(Table1422[[#This Row],[IQ1_2019]:[IQ1_2023]])</f>
        <v>12075</v>
      </c>
      <c r="H177" s="131">
        <v>23000</v>
      </c>
      <c r="I177" s="131">
        <v>27000</v>
      </c>
      <c r="J177" s="90">
        <v>23000</v>
      </c>
      <c r="K177" s="90">
        <v>27000</v>
      </c>
      <c r="L177" s="90">
        <v>43286</v>
      </c>
      <c r="M177" s="153">
        <f>AVERAGE(Table1422[[#This Row],[IQ2_2019]:[IQ2_2023]])</f>
        <v>28657.200000000001</v>
      </c>
      <c r="N177" s="131">
        <v>45333</v>
      </c>
      <c r="O177" s="131">
        <v>58167</v>
      </c>
      <c r="P177" s="90">
        <v>45333</v>
      </c>
      <c r="Q177">
        <v>58167</v>
      </c>
      <c r="R177" s="90">
        <v>61333</v>
      </c>
      <c r="S177" s="153">
        <f>AVERAGE(Table1422[[#This Row],[IQ3_2019]:[IQ3_2023]])</f>
        <v>53666.6</v>
      </c>
      <c r="T177" s="130">
        <v>56</v>
      </c>
      <c r="U177" s="130">
        <v>57.8</v>
      </c>
      <c r="V177" s="90">
        <v>57.1</v>
      </c>
      <c r="W177" s="90">
        <v>57.8</v>
      </c>
      <c r="X177" s="90">
        <v>50.6</v>
      </c>
      <c r="Y177" s="154">
        <f>AVERAGE(Table1422[[#This Row],[SNAP_2019
(Percentage Points)]:[SNAP_2023
(Percentage Points)]])</f>
        <v>55.86</v>
      </c>
      <c r="Z177" s="127">
        <v>34.799999999999997</v>
      </c>
      <c r="AA177" s="127">
        <v>42.2</v>
      </c>
      <c r="AB177" s="129">
        <v>68.8</v>
      </c>
      <c r="AC177" s="129">
        <v>58.2</v>
      </c>
      <c r="AD177" s="129">
        <v>45.6</v>
      </c>
      <c r="AE177" s="155">
        <f>AVERAGE(Table1422[[#This Row],[Poverty_2019
(Percentage Points)]:[Poverty_2023
(Percentage Points)]])</f>
        <v>49.92</v>
      </c>
      <c r="AF177" s="128">
        <v>19.100000000000001</v>
      </c>
      <c r="AG177" s="128">
        <v>27.2</v>
      </c>
      <c r="AH177" s="129">
        <v>18.3</v>
      </c>
      <c r="AI177" s="129">
        <v>27.2</v>
      </c>
      <c r="AJ177" s="190">
        <v>27</v>
      </c>
      <c r="AK177" s="156">
        <f>AVERAGE(Table1422[[#This Row],[Full Time Employment_2019
(Percentage Points)]:[Full Time Employment_2023
(Percentage Points)]])</f>
        <v>23.759999999999998</v>
      </c>
      <c r="AL177" s="175">
        <v>116</v>
      </c>
      <c r="AM177" s="9" t="s">
        <v>173</v>
      </c>
      <c r="AO177" t="s">
        <v>142</v>
      </c>
    </row>
    <row r="178" spans="1:41" x14ac:dyDescent="0.25">
      <c r="A178" s="193" t="s">
        <v>338</v>
      </c>
      <c r="B178" s="149">
        <v>33000</v>
      </c>
      <c r="C178" s="149">
        <v>28200</v>
      </c>
      <c r="D178" s="90">
        <v>33000</v>
      </c>
      <c r="E178" s="90">
        <v>28200</v>
      </c>
      <c r="F178" s="90">
        <v>22167</v>
      </c>
      <c r="G178" s="153">
        <f>AVERAGE(Table1422[[#This Row],[IQ1_2019]:[IQ1_2023]])</f>
        <v>28913.4</v>
      </c>
      <c r="H178" s="131">
        <v>49900</v>
      </c>
      <c r="I178" s="131">
        <v>47000</v>
      </c>
      <c r="J178" s="90">
        <v>49900</v>
      </c>
      <c r="K178" s="90">
        <v>47000</v>
      </c>
      <c r="L178" s="90">
        <v>52667</v>
      </c>
      <c r="M178" s="153">
        <f>AVERAGE(Table1422[[#This Row],[IQ2_2019]:[IQ2_2023]])</f>
        <v>49293.4</v>
      </c>
      <c r="N178" s="131">
        <v>63600</v>
      </c>
      <c r="O178" s="131">
        <v>69857</v>
      </c>
      <c r="P178" s="90">
        <v>63600</v>
      </c>
      <c r="Q178">
        <v>69857</v>
      </c>
      <c r="R178" s="90">
        <v>76000</v>
      </c>
      <c r="S178" s="153">
        <f>AVERAGE(Table1422[[#This Row],[IQ3_2019]:[IQ3_2023]])</f>
        <v>68582.8</v>
      </c>
      <c r="T178" s="130">
        <v>39</v>
      </c>
      <c r="U178" s="130">
        <v>34.9</v>
      </c>
      <c r="V178" s="90">
        <v>35.1</v>
      </c>
      <c r="W178" s="90">
        <v>34.9</v>
      </c>
      <c r="X178" s="90">
        <v>29.1</v>
      </c>
      <c r="Y178" s="154">
        <f>AVERAGE(Table1422[[#This Row],[SNAP_2019
(Percentage Points)]:[SNAP_2023
(Percentage Points)]])</f>
        <v>34.6</v>
      </c>
      <c r="Z178" s="127">
        <v>15.9</v>
      </c>
      <c r="AA178" s="127">
        <v>19.8</v>
      </c>
      <c r="AB178" s="129">
        <v>35.299999999999997</v>
      </c>
      <c r="AC178" s="129">
        <v>31.8</v>
      </c>
      <c r="AD178" s="129">
        <v>33.299999999999997</v>
      </c>
      <c r="AE178" s="155">
        <f>AVERAGE(Table1422[[#This Row],[Poverty_2019
(Percentage Points)]:[Poverty_2023
(Percentage Points)]])</f>
        <v>27.22</v>
      </c>
      <c r="AF178" s="128">
        <v>25.2</v>
      </c>
      <c r="AG178" s="128">
        <v>20.2</v>
      </c>
      <c r="AH178" s="129">
        <v>26.4</v>
      </c>
      <c r="AI178" s="129">
        <v>20.2</v>
      </c>
      <c r="AJ178" s="190">
        <v>19.8</v>
      </c>
      <c r="AK178" s="156">
        <f>AVERAGE(Table1422[[#This Row],[Full Time Employment_2019
(Percentage Points)]:[Full Time Employment_2023
(Percentage Points)]])</f>
        <v>22.36</v>
      </c>
      <c r="AL178" s="175"/>
      <c r="AM178" s="9" t="s">
        <v>134</v>
      </c>
      <c r="AO178" t="s">
        <v>135</v>
      </c>
    </row>
    <row r="179" spans="1:41" x14ac:dyDescent="0.25">
      <c r="A179" s="193" t="s">
        <v>339</v>
      </c>
      <c r="B179" s="149" t="s">
        <v>88</v>
      </c>
      <c r="C179" s="149" t="s">
        <v>88</v>
      </c>
      <c r="D179" s="90" t="s">
        <v>88</v>
      </c>
      <c r="E179" s="90" t="s">
        <v>88</v>
      </c>
      <c r="F179" s="90" t="s">
        <v>88</v>
      </c>
      <c r="G179" s="153" t="e">
        <f>AVERAGE(Table1422[[#This Row],[IQ1_2019]:[IQ1_2023]])</f>
        <v>#DIV/0!</v>
      </c>
      <c r="H179" s="131" t="s">
        <v>88</v>
      </c>
      <c r="I179" s="131" t="s">
        <v>88</v>
      </c>
      <c r="J179" s="90" t="s">
        <v>88</v>
      </c>
      <c r="K179" s="90" t="s">
        <v>88</v>
      </c>
      <c r="L179" s="90" t="s">
        <v>88</v>
      </c>
      <c r="M179" s="153" t="e">
        <f>AVERAGE(Table1422[[#This Row],[IQ2_2019]:[IQ2_2023]])</f>
        <v>#DIV/0!</v>
      </c>
      <c r="N179" s="131" t="s">
        <v>88</v>
      </c>
      <c r="O179" s="131" t="s">
        <v>88</v>
      </c>
      <c r="P179" s="90" t="s">
        <v>88</v>
      </c>
      <c r="Q179" t="s">
        <v>88</v>
      </c>
      <c r="R179" s="90" t="s">
        <v>88</v>
      </c>
      <c r="S179" s="153" t="e">
        <f>AVERAGE(Table1422[[#This Row],[IQ3_2019]:[IQ3_2023]])</f>
        <v>#DIV/0!</v>
      </c>
      <c r="T179" s="130" t="s">
        <v>88</v>
      </c>
      <c r="U179" s="130" t="s">
        <v>88</v>
      </c>
      <c r="V179" s="90" t="s">
        <v>88</v>
      </c>
      <c r="W179" s="90" t="s">
        <v>88</v>
      </c>
      <c r="X179" s="90" t="s">
        <v>88</v>
      </c>
      <c r="Y179" s="154" t="e">
        <f>AVERAGE(Table1422[[#This Row],[SNAP_2019
(Percentage Points)]:[SNAP_2023
(Percentage Points)]])</f>
        <v>#DIV/0!</v>
      </c>
      <c r="Z179" s="127" t="s">
        <v>88</v>
      </c>
      <c r="AA179" s="127" t="s">
        <v>88</v>
      </c>
      <c r="AB179" s="129" t="s">
        <v>88</v>
      </c>
      <c r="AC179" s="129" t="s">
        <v>88</v>
      </c>
      <c r="AD179" s="129" t="s">
        <v>88</v>
      </c>
      <c r="AE179" s="155" t="e">
        <f>AVERAGE(Table1422[[#This Row],[Poverty_2019
(Percentage Points)]:[Poverty_2023
(Percentage Points)]])</f>
        <v>#DIV/0!</v>
      </c>
      <c r="AF179" s="128" t="s">
        <v>88</v>
      </c>
      <c r="AG179" s="128" t="s">
        <v>88</v>
      </c>
      <c r="AH179" s="129" t="s">
        <v>88</v>
      </c>
      <c r="AI179" s="129" t="s">
        <v>88</v>
      </c>
      <c r="AJ179" s="190" t="s">
        <v>88</v>
      </c>
      <c r="AK179" s="156" t="e">
        <f>AVERAGE(Table1422[[#This Row],[Full Time Employment_2019
(Percentage Points)]:[Full Time Employment_2023
(Percentage Points)]])</f>
        <v>#DIV/0!</v>
      </c>
      <c r="AL179" s="175"/>
      <c r="AM179" s="9" t="s">
        <v>134</v>
      </c>
      <c r="AO179" t="s">
        <v>135</v>
      </c>
    </row>
    <row r="180" spans="1:41" x14ac:dyDescent="0.25">
      <c r="A180" s="193" t="s">
        <v>340</v>
      </c>
      <c r="B180" s="149">
        <v>6625</v>
      </c>
      <c r="C180" s="149">
        <v>6833</v>
      </c>
      <c r="D180" s="90">
        <v>6625</v>
      </c>
      <c r="E180" s="90">
        <v>6833</v>
      </c>
      <c r="F180" s="90">
        <v>9333</v>
      </c>
      <c r="G180" s="153">
        <f>AVERAGE(Table1422[[#This Row],[IQ1_2019]:[IQ1_2023]])</f>
        <v>7249.8</v>
      </c>
      <c r="H180" s="131">
        <v>35500</v>
      </c>
      <c r="I180" s="131">
        <v>38667</v>
      </c>
      <c r="J180" s="90">
        <v>35500</v>
      </c>
      <c r="K180" s="90">
        <v>38667</v>
      </c>
      <c r="L180" s="90">
        <v>39250</v>
      </c>
      <c r="M180" s="153">
        <f>AVERAGE(Table1422[[#This Row],[IQ2_2019]:[IQ2_2023]])</f>
        <v>37516.800000000003</v>
      </c>
      <c r="N180" s="131">
        <v>230333</v>
      </c>
      <c r="O180" s="131">
        <v>75750</v>
      </c>
      <c r="P180" s="90">
        <v>230333</v>
      </c>
      <c r="Q180">
        <v>75750</v>
      </c>
      <c r="R180" s="90" t="s">
        <v>341</v>
      </c>
      <c r="S180" s="153">
        <f>AVERAGE(Table1422[[#This Row],[IQ3_2019]:[IQ3_2023]])</f>
        <v>153041.5</v>
      </c>
      <c r="T180" s="130">
        <v>0</v>
      </c>
      <c r="U180" s="130">
        <v>0</v>
      </c>
      <c r="V180" s="90">
        <v>0</v>
      </c>
      <c r="W180" s="90">
        <v>0</v>
      </c>
      <c r="X180" s="90">
        <v>0</v>
      </c>
      <c r="Y180" s="154">
        <f>AVERAGE(Table1422[[#This Row],[SNAP_2019
(Percentage Points)]:[SNAP_2023
(Percentage Points)]])</f>
        <v>0</v>
      </c>
      <c r="Z180" s="127">
        <v>37.5</v>
      </c>
      <c r="AA180" s="127">
        <v>54.5</v>
      </c>
      <c r="AB180" s="129" t="s">
        <v>88</v>
      </c>
      <c r="AC180" s="129" t="s">
        <v>88</v>
      </c>
      <c r="AD180" s="129" t="s">
        <v>88</v>
      </c>
      <c r="AE180" s="155">
        <f>AVERAGE(Table1422[[#This Row],[Poverty_2019
(Percentage Points)]:[Poverty_2023
(Percentage Points)]])</f>
        <v>46</v>
      </c>
      <c r="AF180" s="128">
        <v>10</v>
      </c>
      <c r="AG180" s="128">
        <v>0</v>
      </c>
      <c r="AH180" s="129">
        <v>0</v>
      </c>
      <c r="AI180" s="129">
        <v>0</v>
      </c>
      <c r="AJ180" s="190">
        <v>0</v>
      </c>
      <c r="AK180" s="156">
        <f>AVERAGE(Table1422[[#This Row],[Full Time Employment_2019
(Percentage Points)]:[Full Time Employment_2023
(Percentage Points)]])</f>
        <v>2</v>
      </c>
      <c r="AL180" s="175"/>
      <c r="AM180" s="9" t="s">
        <v>134</v>
      </c>
      <c r="AO180" t="s">
        <v>135</v>
      </c>
    </row>
    <row r="181" spans="1:41" x14ac:dyDescent="0.25">
      <c r="A181" s="194" t="s">
        <v>342</v>
      </c>
      <c r="B181" s="149"/>
      <c r="C181" s="149">
        <v>36135</v>
      </c>
      <c r="D181" s="149" t="s">
        <v>88</v>
      </c>
      <c r="E181" s="90" t="s">
        <v>88</v>
      </c>
      <c r="F181" s="90" t="s">
        <v>88</v>
      </c>
      <c r="G181" s="153">
        <f>AVERAGE(Table1422[[#This Row],[IQ1_2019]:[IQ1_2023]])</f>
        <v>36135</v>
      </c>
      <c r="H181" s="131"/>
      <c r="I181" s="131">
        <v>70661</v>
      </c>
      <c r="J181" s="90" t="s">
        <v>88</v>
      </c>
      <c r="K181" s="158" t="s">
        <v>88</v>
      </c>
      <c r="L181" s="90" t="s">
        <v>88</v>
      </c>
      <c r="M181" s="153">
        <f>AVERAGE(Table1422[[#This Row],[IQ2_2019]:[IQ2_2023]])</f>
        <v>70661</v>
      </c>
      <c r="N181" s="131"/>
      <c r="O181" s="131">
        <v>104177</v>
      </c>
      <c r="P181" s="90" t="s">
        <v>88</v>
      </c>
      <c r="Q181" s="90" t="s">
        <v>88</v>
      </c>
      <c r="R181" s="90" t="s">
        <v>88</v>
      </c>
      <c r="S181" s="153">
        <f>AVERAGE(Table1422[[#This Row],[IQ3_2019]:[IQ3_2023]])</f>
        <v>104177</v>
      </c>
      <c r="T181" s="130">
        <v>7.7</v>
      </c>
      <c r="U181" s="130"/>
      <c r="V181" s="191" t="s">
        <v>88</v>
      </c>
      <c r="W181" s="130" t="s">
        <v>88</v>
      </c>
      <c r="X181" s="130" t="s">
        <v>88</v>
      </c>
      <c r="Y181" s="154">
        <f>AVERAGE(Table1422[[#This Row],[SNAP_2019
(Percentage Points)]:[SNAP_2023
(Percentage Points)]])</f>
        <v>7.7</v>
      </c>
      <c r="Z181" s="127">
        <v>11.2</v>
      </c>
      <c r="AA181" s="127"/>
      <c r="AB181" s="192" t="s">
        <v>88</v>
      </c>
      <c r="AC181" s="127" t="s">
        <v>88</v>
      </c>
      <c r="AD181" s="127" t="s">
        <v>88</v>
      </c>
      <c r="AE181" s="155">
        <f>AVERAGE(Table1422[[#This Row],[Poverty_2019
(Percentage Points)]:[Poverty_2023
(Percentage Points)]])</f>
        <v>11.2</v>
      </c>
      <c r="AF181" s="128">
        <v>57.6</v>
      </c>
      <c r="AG181" s="128" t="s">
        <v>88</v>
      </c>
      <c r="AH181" s="128" t="s">
        <v>88</v>
      </c>
      <c r="AI181" s="190" t="s">
        <v>88</v>
      </c>
      <c r="AJ181" s="190" t="s">
        <v>88</v>
      </c>
      <c r="AK181" s="156">
        <f>AVERAGE(Table1422[[#This Row],[Full Time Employment_2019
(Percentage Points)]:[Full Time Employment_2023
(Percentage Points)]])</f>
        <v>57.6</v>
      </c>
      <c r="AL181" s="175"/>
      <c r="AM181" s="9" t="s">
        <v>134</v>
      </c>
      <c r="AO181" t="s">
        <v>135</v>
      </c>
    </row>
    <row r="182" spans="1:41" x14ac:dyDescent="0.25">
      <c r="A182" s="165" t="s">
        <v>343</v>
      </c>
      <c r="B182" s="149">
        <v>13000</v>
      </c>
      <c r="C182" s="149">
        <v>29500</v>
      </c>
      <c r="D182" s="90">
        <v>13000</v>
      </c>
      <c r="E182" s="90">
        <v>29500</v>
      </c>
      <c r="F182" s="90">
        <v>28250</v>
      </c>
      <c r="G182" s="153">
        <f>AVERAGE(Table1422[[#This Row],[IQ1_2019]:[IQ1_2023]])</f>
        <v>22650</v>
      </c>
      <c r="H182" s="131">
        <v>29750</v>
      </c>
      <c r="I182" s="131">
        <v>44000</v>
      </c>
      <c r="J182" s="90">
        <v>29750</v>
      </c>
      <c r="K182" s="90">
        <v>44000</v>
      </c>
      <c r="L182" s="90">
        <v>35250</v>
      </c>
      <c r="M182" s="153">
        <f>AVERAGE(Table1422[[#This Row],[IQ2_2019]:[IQ2_2023]])</f>
        <v>36550</v>
      </c>
      <c r="N182" s="131">
        <v>89333</v>
      </c>
      <c r="O182" s="131">
        <v>96500</v>
      </c>
      <c r="P182" s="90">
        <v>89333</v>
      </c>
      <c r="Q182">
        <v>96500</v>
      </c>
      <c r="R182" s="90">
        <v>47333</v>
      </c>
      <c r="S182" s="153">
        <f>AVERAGE(Table1422[[#This Row],[IQ3_2019]:[IQ3_2023]])</f>
        <v>83799.8</v>
      </c>
      <c r="T182" s="130">
        <v>27.3</v>
      </c>
      <c r="U182" s="130">
        <v>16.7</v>
      </c>
      <c r="V182" s="90">
        <v>29.4</v>
      </c>
      <c r="W182" s="90">
        <v>16.7</v>
      </c>
      <c r="X182" s="90">
        <v>9.1</v>
      </c>
      <c r="Y182" s="154">
        <f>AVERAGE(Table1422[[#This Row],[SNAP_2019
(Percentage Points)]:[SNAP_2023
(Percentage Points)]])</f>
        <v>19.84</v>
      </c>
      <c r="Z182" s="127">
        <v>31.8</v>
      </c>
      <c r="AA182" s="127">
        <v>0</v>
      </c>
      <c r="AB182" s="129">
        <v>40</v>
      </c>
      <c r="AC182" s="129">
        <v>0</v>
      </c>
      <c r="AD182" s="129">
        <v>100</v>
      </c>
      <c r="AE182" s="155">
        <f>AVERAGE(Table1422[[#This Row],[Poverty_2019
(Percentage Points)]:[Poverty_2023
(Percentage Points)]])</f>
        <v>34.36</v>
      </c>
      <c r="AF182" s="128">
        <v>38.1</v>
      </c>
      <c r="AG182" s="128">
        <v>20</v>
      </c>
      <c r="AH182" s="129">
        <v>25</v>
      </c>
      <c r="AI182" s="129">
        <v>20</v>
      </c>
      <c r="AJ182" s="190">
        <v>45.3</v>
      </c>
      <c r="AK182" s="156">
        <f>AVERAGE(Table1422[[#This Row],[Full Time Employment_2019
(Percentage Points)]:[Full Time Employment_2023
(Percentage Points)]])</f>
        <v>29.679999999999996</v>
      </c>
      <c r="AL182" s="175">
        <v>59.95</v>
      </c>
      <c r="AM182" s="9" t="s">
        <v>173</v>
      </c>
      <c r="AO182" t="s">
        <v>142</v>
      </c>
    </row>
    <row r="183" spans="1:41" x14ac:dyDescent="0.25">
      <c r="A183" s="195" t="s">
        <v>344</v>
      </c>
      <c r="B183" s="149">
        <v>32906</v>
      </c>
      <c r="C183" s="149">
        <v>40300</v>
      </c>
      <c r="D183" s="90">
        <v>32906</v>
      </c>
      <c r="E183" s="90">
        <v>40300</v>
      </c>
      <c r="F183" s="90">
        <v>37316</v>
      </c>
      <c r="G183" s="153">
        <f>AVERAGE(Table1422[[#This Row],[IQ1_2019]:[IQ1_2023]])</f>
        <v>36745.599999999999</v>
      </c>
      <c r="H183" s="131">
        <v>61600</v>
      </c>
      <c r="I183" s="131">
        <v>71000</v>
      </c>
      <c r="J183" s="90">
        <v>61600</v>
      </c>
      <c r="K183" s="90">
        <v>71000</v>
      </c>
      <c r="L183" s="90">
        <v>69500</v>
      </c>
      <c r="M183" s="153">
        <f>AVERAGE(Table1422[[#This Row],[IQ2_2019]:[IQ2_2023]])</f>
        <v>66940</v>
      </c>
      <c r="N183" s="131">
        <v>105500</v>
      </c>
      <c r="O183" s="131">
        <v>131125</v>
      </c>
      <c r="P183" s="90">
        <v>105500</v>
      </c>
      <c r="Q183">
        <v>131125</v>
      </c>
      <c r="R183" s="90">
        <v>114944</v>
      </c>
      <c r="S183" s="153">
        <f>AVERAGE(Table1422[[#This Row],[IQ3_2019]:[IQ3_2023]])</f>
        <v>117638.8</v>
      </c>
      <c r="T183" s="130">
        <v>5.0999999999999996</v>
      </c>
      <c r="U183" s="130">
        <v>3.1</v>
      </c>
      <c r="V183" s="90">
        <v>2.5</v>
      </c>
      <c r="W183" s="90">
        <v>3.1</v>
      </c>
      <c r="X183" s="90">
        <v>5.2</v>
      </c>
      <c r="Y183" s="154">
        <f>AVERAGE(Table1422[[#This Row],[SNAP_2019
(Percentage Points)]:[SNAP_2023
(Percentage Points)]])</f>
        <v>3.8</v>
      </c>
      <c r="Z183" s="127">
        <v>12.6</v>
      </c>
      <c r="AA183" s="127">
        <v>10.3</v>
      </c>
      <c r="AB183" s="129">
        <v>23.5</v>
      </c>
      <c r="AC183" s="129">
        <v>31.6</v>
      </c>
      <c r="AD183" s="129">
        <v>20.7</v>
      </c>
      <c r="AE183" s="155">
        <f>AVERAGE(Table1422[[#This Row],[Poverty_2019
(Percentage Points)]:[Poverty_2023
(Percentage Points)]])</f>
        <v>19.740000000000002</v>
      </c>
      <c r="AF183" s="128">
        <v>49.7</v>
      </c>
      <c r="AG183" s="128">
        <v>64.3</v>
      </c>
      <c r="AH183" s="129">
        <v>58.9</v>
      </c>
      <c r="AI183" s="129">
        <v>64.3</v>
      </c>
      <c r="AJ183" s="190">
        <v>63.6</v>
      </c>
      <c r="AK183" s="156">
        <f>AVERAGE(Table1422[[#This Row],[Full Time Employment_2019
(Percentage Points)]:[Full Time Employment_2023
(Percentage Points)]])</f>
        <v>60.160000000000004</v>
      </c>
      <c r="AL183" s="175"/>
      <c r="AM183" s="9" t="s">
        <v>134</v>
      </c>
      <c r="AO183" t="s">
        <v>135</v>
      </c>
    </row>
    <row r="184" spans="1:41" x14ac:dyDescent="0.25">
      <c r="A184" s="165" t="s">
        <v>345</v>
      </c>
      <c r="B184" s="149">
        <v>13500</v>
      </c>
      <c r="C184" s="149">
        <v>20167</v>
      </c>
      <c r="D184" s="90">
        <v>13500</v>
      </c>
      <c r="E184" s="90">
        <v>20167</v>
      </c>
      <c r="F184" s="90">
        <v>17167</v>
      </c>
      <c r="G184" s="153">
        <f>AVERAGE(Table1422[[#This Row],[IQ1_2019]:[IQ1_2023]])</f>
        <v>16900.2</v>
      </c>
      <c r="H184" s="131">
        <v>18600</v>
      </c>
      <c r="I184" s="131">
        <v>23000</v>
      </c>
      <c r="J184" s="90">
        <v>18600</v>
      </c>
      <c r="K184" s="90">
        <v>23000</v>
      </c>
      <c r="L184" s="90">
        <v>23100</v>
      </c>
      <c r="M184" s="153">
        <f>AVERAGE(Table1422[[#This Row],[IQ2_2019]:[IQ2_2023]])</f>
        <v>21260</v>
      </c>
      <c r="N184" s="131">
        <v>22250</v>
      </c>
      <c r="O184" s="131">
        <v>61333</v>
      </c>
      <c r="P184" s="90">
        <v>22250</v>
      </c>
      <c r="Q184">
        <v>61333</v>
      </c>
      <c r="R184" s="90">
        <v>24400</v>
      </c>
      <c r="S184" s="153">
        <f>AVERAGE(Table1422[[#This Row],[IQ3_2019]:[IQ3_2023]])</f>
        <v>38313.199999999997</v>
      </c>
      <c r="T184" s="130">
        <v>51.4</v>
      </c>
      <c r="U184" s="130">
        <v>31.3</v>
      </c>
      <c r="V184" s="90">
        <v>47.8</v>
      </c>
      <c r="W184" s="90">
        <v>31.3</v>
      </c>
      <c r="X184" s="90">
        <v>23.1</v>
      </c>
      <c r="Y184" s="154">
        <f>AVERAGE(Table1422[[#This Row],[SNAP_2019
(Percentage Points)]:[SNAP_2023
(Percentage Points)]])</f>
        <v>36.980000000000004</v>
      </c>
      <c r="Z184" s="127">
        <v>25.7</v>
      </c>
      <c r="AA184" s="127">
        <v>31.3</v>
      </c>
      <c r="AB184" s="129">
        <v>72.7</v>
      </c>
      <c r="AC184" s="129">
        <v>100</v>
      </c>
      <c r="AD184" s="129">
        <v>100</v>
      </c>
      <c r="AE184" s="155">
        <f>AVERAGE(Table1422[[#This Row],[Poverty_2019
(Percentage Points)]:[Poverty_2023
(Percentage Points)]])</f>
        <v>65.94</v>
      </c>
      <c r="AF184" s="128">
        <v>18.399999999999999</v>
      </c>
      <c r="AG184" s="128">
        <v>15</v>
      </c>
      <c r="AH184" s="129">
        <v>25</v>
      </c>
      <c r="AI184" s="129">
        <v>15</v>
      </c>
      <c r="AJ184" s="190">
        <v>15.4</v>
      </c>
      <c r="AK184" s="156">
        <f>AVERAGE(Table1422[[#This Row],[Full Time Employment_2019
(Percentage Points)]:[Full Time Employment_2023
(Percentage Points)]])</f>
        <v>17.760000000000002</v>
      </c>
      <c r="AL184" s="175"/>
      <c r="AM184" s="9" t="s">
        <v>134</v>
      </c>
      <c r="AO184" t="s">
        <v>135</v>
      </c>
    </row>
    <row r="185" spans="1:41" x14ac:dyDescent="0.25">
      <c r="A185" s="193" t="s">
        <v>346</v>
      </c>
      <c r="B185" s="149">
        <v>8750</v>
      </c>
      <c r="C185" s="149" t="s">
        <v>88</v>
      </c>
      <c r="D185" s="90">
        <v>8750</v>
      </c>
      <c r="E185" s="90" t="s">
        <v>88</v>
      </c>
      <c r="F185" s="90" t="s">
        <v>88</v>
      </c>
      <c r="G185" s="153">
        <f>AVERAGE(Table1422[[#This Row],[IQ1_2019]:[IQ1_2023]])</f>
        <v>8750</v>
      </c>
      <c r="H185" s="131">
        <v>13750</v>
      </c>
      <c r="I185" s="131" t="s">
        <v>88</v>
      </c>
      <c r="J185" s="90">
        <v>13750</v>
      </c>
      <c r="K185" s="90" t="s">
        <v>88</v>
      </c>
      <c r="L185" s="90" t="s">
        <v>88</v>
      </c>
      <c r="M185" s="153">
        <f>AVERAGE(Table1422[[#This Row],[IQ2_2019]:[IQ2_2023]])</f>
        <v>13750</v>
      </c>
      <c r="N185" s="131">
        <v>31250</v>
      </c>
      <c r="O185" s="131" t="s">
        <v>88</v>
      </c>
      <c r="P185" s="90">
        <v>31250</v>
      </c>
      <c r="Q185" t="s">
        <v>88</v>
      </c>
      <c r="R185" s="90" t="s">
        <v>88</v>
      </c>
      <c r="S185" s="153">
        <f>AVERAGE(Table1422[[#This Row],[IQ3_2019]:[IQ3_2023]])</f>
        <v>31250</v>
      </c>
      <c r="T185" s="130">
        <v>100</v>
      </c>
      <c r="U185" s="130">
        <v>100</v>
      </c>
      <c r="V185" s="90">
        <v>100</v>
      </c>
      <c r="W185" s="90">
        <v>100</v>
      </c>
      <c r="X185" s="90">
        <v>100</v>
      </c>
      <c r="Y185" s="154">
        <f>AVERAGE(Table1422[[#This Row],[SNAP_2019
(Percentage Points)]:[SNAP_2023
(Percentage Points)]])</f>
        <v>100</v>
      </c>
      <c r="Z185" s="127">
        <v>40</v>
      </c>
      <c r="AA185" s="127">
        <v>0</v>
      </c>
      <c r="AB185" s="129">
        <v>40</v>
      </c>
      <c r="AC185" s="129">
        <v>0</v>
      </c>
      <c r="AD185" s="129">
        <v>0</v>
      </c>
      <c r="AE185" s="155">
        <f>AVERAGE(Table1422[[#This Row],[Poverty_2019
(Percentage Points)]:[Poverty_2023
(Percentage Points)]])</f>
        <v>16</v>
      </c>
      <c r="AF185" s="128">
        <v>0</v>
      </c>
      <c r="AG185" s="128">
        <v>0</v>
      </c>
      <c r="AH185" s="129">
        <v>0</v>
      </c>
      <c r="AI185" s="129">
        <v>0</v>
      </c>
      <c r="AJ185" s="190" t="s">
        <v>88</v>
      </c>
      <c r="AK185" s="156">
        <f>AVERAGE(Table1422[[#This Row],[Full Time Employment_2019
(Percentage Points)]:[Full Time Employment_2023
(Percentage Points)]])</f>
        <v>0</v>
      </c>
      <c r="AL185" s="175"/>
      <c r="AM185" s="9" t="s">
        <v>134</v>
      </c>
      <c r="AO185" t="s">
        <v>135</v>
      </c>
    </row>
    <row r="186" spans="1:41" x14ac:dyDescent="0.25">
      <c r="A186" s="193" t="s">
        <v>347</v>
      </c>
      <c r="B186" s="149" t="s">
        <v>88</v>
      </c>
      <c r="C186" s="149" t="s">
        <v>88</v>
      </c>
      <c r="D186" s="90" t="s">
        <v>88</v>
      </c>
      <c r="E186" s="90" t="s">
        <v>88</v>
      </c>
      <c r="F186" s="90" t="s">
        <v>88</v>
      </c>
      <c r="G186" s="153" t="e">
        <f>AVERAGE(Table1422[[#This Row],[IQ1_2019]:[IQ1_2023]])</f>
        <v>#DIV/0!</v>
      </c>
      <c r="H186" s="131" t="s">
        <v>88</v>
      </c>
      <c r="I186" s="131" t="s">
        <v>88</v>
      </c>
      <c r="J186" s="90" t="s">
        <v>88</v>
      </c>
      <c r="K186" s="90" t="s">
        <v>88</v>
      </c>
      <c r="L186" s="90" t="s">
        <v>88</v>
      </c>
      <c r="M186" s="153" t="e">
        <f>AVERAGE(Table1422[[#This Row],[IQ2_2019]:[IQ2_2023]])</f>
        <v>#DIV/0!</v>
      </c>
      <c r="N186" s="131" t="s">
        <v>88</v>
      </c>
      <c r="O186" s="131" t="s">
        <v>88</v>
      </c>
      <c r="P186" s="90" t="s">
        <v>88</v>
      </c>
      <c r="Q186" t="s">
        <v>88</v>
      </c>
      <c r="R186" s="90" t="s">
        <v>88</v>
      </c>
      <c r="S186" s="153" t="e">
        <f>AVERAGE(Table1422[[#This Row],[IQ3_2019]:[IQ3_2023]])</f>
        <v>#DIV/0!</v>
      </c>
      <c r="T186" s="130">
        <v>0</v>
      </c>
      <c r="U186" s="130">
        <v>0</v>
      </c>
      <c r="V186" s="90">
        <v>0</v>
      </c>
      <c r="W186" s="90">
        <v>0</v>
      </c>
      <c r="X186" s="90">
        <v>0</v>
      </c>
      <c r="Y186" s="154">
        <f>AVERAGE(Table1422[[#This Row],[SNAP_2019
(Percentage Points)]:[SNAP_2023
(Percentage Points)]])</f>
        <v>0</v>
      </c>
      <c r="Z186" s="127">
        <v>50</v>
      </c>
      <c r="AA186" s="127">
        <v>45.5</v>
      </c>
      <c r="AB186" s="129" t="s">
        <v>88</v>
      </c>
      <c r="AC186" s="129" t="s">
        <v>88</v>
      </c>
      <c r="AD186" s="129" t="s">
        <v>88</v>
      </c>
      <c r="AE186" s="155">
        <f>AVERAGE(Table1422[[#This Row],[Poverty_2019
(Percentage Points)]:[Poverty_2023
(Percentage Points)]])</f>
        <v>47.75</v>
      </c>
      <c r="AF186" s="128">
        <v>100</v>
      </c>
      <c r="AG186" s="128">
        <v>100</v>
      </c>
      <c r="AH186" s="129">
        <v>100</v>
      </c>
      <c r="AI186" s="129">
        <v>100</v>
      </c>
      <c r="AJ186" s="190" t="s">
        <v>88</v>
      </c>
      <c r="AK186" s="156">
        <f>AVERAGE(Table1422[[#This Row],[Full Time Employment_2019
(Percentage Points)]:[Full Time Employment_2023
(Percentage Points)]])</f>
        <v>100</v>
      </c>
      <c r="AL186" s="175"/>
      <c r="AM186" s="9" t="s">
        <v>134</v>
      </c>
      <c r="AO186" t="s">
        <v>135</v>
      </c>
    </row>
    <row r="187" spans="1:41" x14ac:dyDescent="0.25">
      <c r="A187" s="193" t="s">
        <v>348</v>
      </c>
      <c r="B187" s="149" t="s">
        <v>88</v>
      </c>
      <c r="C187" s="149" t="s">
        <v>88</v>
      </c>
      <c r="D187" s="90" t="s">
        <v>88</v>
      </c>
      <c r="E187" s="90" t="s">
        <v>88</v>
      </c>
      <c r="F187" s="90" t="s">
        <v>88</v>
      </c>
      <c r="G187" s="153" t="e">
        <f>AVERAGE(Table1422[[#This Row],[IQ1_2019]:[IQ1_2023]])</f>
        <v>#DIV/0!</v>
      </c>
      <c r="H187" s="131" t="s">
        <v>88</v>
      </c>
      <c r="I187" s="131" t="s">
        <v>88</v>
      </c>
      <c r="J187" s="90" t="s">
        <v>88</v>
      </c>
      <c r="K187" s="90" t="s">
        <v>88</v>
      </c>
      <c r="L187" s="90" t="s">
        <v>88</v>
      </c>
      <c r="M187" s="153" t="e">
        <f>AVERAGE(Table1422[[#This Row],[IQ2_2019]:[IQ2_2023]])</f>
        <v>#DIV/0!</v>
      </c>
      <c r="N187" s="131" t="s">
        <v>88</v>
      </c>
      <c r="O187" s="131" t="s">
        <v>88</v>
      </c>
      <c r="P187" s="90" t="s">
        <v>88</v>
      </c>
      <c r="Q187" t="s">
        <v>88</v>
      </c>
      <c r="R187" s="90" t="s">
        <v>88</v>
      </c>
      <c r="S187" s="153" t="e">
        <f>AVERAGE(Table1422[[#This Row],[IQ3_2019]:[IQ3_2023]])</f>
        <v>#DIV/0!</v>
      </c>
      <c r="T187" s="130" t="s">
        <v>88</v>
      </c>
      <c r="U187" s="130" t="s">
        <v>88</v>
      </c>
      <c r="V187" s="90" t="s">
        <v>88</v>
      </c>
      <c r="W187" s="90" t="s">
        <v>88</v>
      </c>
      <c r="X187" s="90" t="s">
        <v>88</v>
      </c>
      <c r="Y187" s="154" t="e">
        <f>AVERAGE(Table1422[[#This Row],[SNAP_2019
(Percentage Points)]:[SNAP_2023
(Percentage Points)]])</f>
        <v>#DIV/0!</v>
      </c>
      <c r="Z187" s="127" t="s">
        <v>88</v>
      </c>
      <c r="AA187" s="127" t="s">
        <v>88</v>
      </c>
      <c r="AB187" s="129" t="s">
        <v>88</v>
      </c>
      <c r="AC187" s="129" t="s">
        <v>88</v>
      </c>
      <c r="AD187" s="129" t="s">
        <v>88</v>
      </c>
      <c r="AE187" s="155" t="e">
        <f>AVERAGE(Table1422[[#This Row],[Poverty_2019
(Percentage Points)]:[Poverty_2023
(Percentage Points)]])</f>
        <v>#DIV/0!</v>
      </c>
      <c r="AF187" s="128" t="s">
        <v>88</v>
      </c>
      <c r="AG187" s="128" t="s">
        <v>88</v>
      </c>
      <c r="AH187" s="129" t="s">
        <v>88</v>
      </c>
      <c r="AI187" s="129" t="s">
        <v>88</v>
      </c>
      <c r="AJ187" s="190" t="s">
        <v>88</v>
      </c>
      <c r="AK187" s="156" t="e">
        <f>AVERAGE(Table1422[[#This Row],[Full Time Employment_2019
(Percentage Points)]:[Full Time Employment_2023
(Percentage Points)]])</f>
        <v>#DIV/0!</v>
      </c>
      <c r="AL187" s="175"/>
      <c r="AM187" s="9" t="s">
        <v>134</v>
      </c>
      <c r="AO187" t="s">
        <v>135</v>
      </c>
    </row>
    <row r="188" spans="1:41" x14ac:dyDescent="0.25">
      <c r="A188" s="193" t="s">
        <v>349</v>
      </c>
      <c r="B188" s="149" t="s">
        <v>88</v>
      </c>
      <c r="C188" s="149" t="s">
        <v>88</v>
      </c>
      <c r="D188" s="90" t="s">
        <v>88</v>
      </c>
      <c r="E188" s="90" t="s">
        <v>88</v>
      </c>
      <c r="F188" s="90" t="s">
        <v>88</v>
      </c>
      <c r="G188" s="153" t="e">
        <f>AVERAGE(Table1422[[#This Row],[IQ1_2019]:[IQ1_2023]])</f>
        <v>#DIV/0!</v>
      </c>
      <c r="H188" s="131" t="s">
        <v>88</v>
      </c>
      <c r="I188" s="131" t="s">
        <v>88</v>
      </c>
      <c r="J188" s="90" t="s">
        <v>88</v>
      </c>
      <c r="K188" s="90" t="s">
        <v>88</v>
      </c>
      <c r="L188" s="90" t="s">
        <v>88</v>
      </c>
      <c r="M188" s="153" t="e">
        <f>AVERAGE(Table1422[[#This Row],[IQ2_2019]:[IQ2_2023]])</f>
        <v>#DIV/0!</v>
      </c>
      <c r="N188" s="131" t="s">
        <v>88</v>
      </c>
      <c r="O188" s="131" t="s">
        <v>88</v>
      </c>
      <c r="P188" s="90" t="s">
        <v>88</v>
      </c>
      <c r="Q188" t="s">
        <v>88</v>
      </c>
      <c r="R188" s="90" t="s">
        <v>88</v>
      </c>
      <c r="S188" s="153" t="e">
        <f>AVERAGE(Table1422[[#This Row],[IQ3_2019]:[IQ3_2023]])</f>
        <v>#DIV/0!</v>
      </c>
      <c r="T188" s="130">
        <v>0</v>
      </c>
      <c r="U188" s="130" t="s">
        <v>88</v>
      </c>
      <c r="V188" s="90" t="s">
        <v>88</v>
      </c>
      <c r="W188" s="90" t="s">
        <v>88</v>
      </c>
      <c r="X188" s="90" t="s">
        <v>88</v>
      </c>
      <c r="Y188" s="154">
        <f>AVERAGE(Table1422[[#This Row],[SNAP_2019
(Percentage Points)]:[SNAP_2023
(Percentage Points)]])</f>
        <v>0</v>
      </c>
      <c r="Z188" s="127">
        <v>0</v>
      </c>
      <c r="AA188" s="127" t="s">
        <v>88</v>
      </c>
      <c r="AB188" s="129" t="s">
        <v>88</v>
      </c>
      <c r="AC188" s="129" t="s">
        <v>88</v>
      </c>
      <c r="AD188" s="129" t="s">
        <v>88</v>
      </c>
      <c r="AE188" s="155">
        <f>AVERAGE(Table1422[[#This Row],[Poverty_2019
(Percentage Points)]:[Poverty_2023
(Percentage Points)]])</f>
        <v>0</v>
      </c>
      <c r="AF188" s="128">
        <v>27.1</v>
      </c>
      <c r="AG188" s="128" t="s">
        <v>88</v>
      </c>
      <c r="AH188" s="129">
        <v>21.7</v>
      </c>
      <c r="AI188" s="129" t="s">
        <v>88</v>
      </c>
      <c r="AJ188" s="190" t="s">
        <v>88</v>
      </c>
      <c r="AK188" s="156">
        <f>AVERAGE(Table1422[[#This Row],[Full Time Employment_2019
(Percentage Points)]:[Full Time Employment_2023
(Percentage Points)]])</f>
        <v>24.4</v>
      </c>
      <c r="AL188" s="175"/>
      <c r="AM188" s="9" t="s">
        <v>134</v>
      </c>
      <c r="AO188" t="s">
        <v>135</v>
      </c>
    </row>
    <row r="189" spans="1:41" ht="30" x14ac:dyDescent="0.25">
      <c r="A189" s="180" t="s">
        <v>350</v>
      </c>
      <c r="B189" s="149">
        <v>11167</v>
      </c>
      <c r="C189" s="149">
        <v>12833</v>
      </c>
      <c r="D189" s="90">
        <v>11167</v>
      </c>
      <c r="E189" s="90">
        <v>12833</v>
      </c>
      <c r="F189" s="90">
        <v>14000</v>
      </c>
      <c r="G189" s="153">
        <f>AVERAGE(Table1422[[#This Row],[IQ1_2019]:[IQ1_2023]])</f>
        <v>12400</v>
      </c>
      <c r="H189" s="131">
        <v>29000</v>
      </c>
      <c r="I189" s="131">
        <v>24500</v>
      </c>
      <c r="J189" s="90">
        <v>29000</v>
      </c>
      <c r="K189" s="90">
        <v>24500</v>
      </c>
      <c r="L189" s="90">
        <v>27000</v>
      </c>
      <c r="M189" s="153">
        <f>AVERAGE(Table1422[[#This Row],[IQ2_2019]:[IQ2_2023]])</f>
        <v>26800</v>
      </c>
      <c r="N189" s="131">
        <v>36167</v>
      </c>
      <c r="O189" s="131">
        <v>40500</v>
      </c>
      <c r="P189" s="90">
        <v>36167</v>
      </c>
      <c r="Q189">
        <v>40500</v>
      </c>
      <c r="R189" s="90">
        <v>41333</v>
      </c>
      <c r="S189" s="153">
        <f>AVERAGE(Table1422[[#This Row],[IQ3_2019]:[IQ3_2023]])</f>
        <v>38933.4</v>
      </c>
      <c r="T189" s="130">
        <v>55.2</v>
      </c>
      <c r="U189" s="130">
        <v>50.8</v>
      </c>
      <c r="V189" s="90">
        <v>50.8</v>
      </c>
      <c r="W189" s="90">
        <v>50.8</v>
      </c>
      <c r="X189" s="90">
        <v>44.3</v>
      </c>
      <c r="Y189" s="154">
        <f>AVERAGE(Table1422[[#This Row],[SNAP_2019
(Percentage Points)]:[SNAP_2023
(Percentage Points)]])</f>
        <v>50.38000000000001</v>
      </c>
      <c r="Z189" s="127">
        <v>36.200000000000003</v>
      </c>
      <c r="AA189" s="127">
        <v>35.6</v>
      </c>
      <c r="AB189" s="129">
        <v>63.3</v>
      </c>
      <c r="AC189" s="129">
        <v>56.7</v>
      </c>
      <c r="AD189" s="129">
        <v>59.3</v>
      </c>
      <c r="AE189" s="155">
        <f>AVERAGE(Table1422[[#This Row],[Poverty_2019
(Percentage Points)]:[Poverty_2023
(Percentage Points)]])</f>
        <v>50.220000000000006</v>
      </c>
      <c r="AF189" s="128">
        <v>16.3</v>
      </c>
      <c r="AG189" s="128">
        <v>22.6</v>
      </c>
      <c r="AH189" s="129">
        <v>15.4</v>
      </c>
      <c r="AI189" s="129">
        <v>22.6</v>
      </c>
      <c r="AJ189" s="190">
        <v>27.5</v>
      </c>
      <c r="AK189" s="156">
        <f>AVERAGE(Table1422[[#This Row],[Full Time Employment_2019
(Percentage Points)]:[Full Time Employment_2023
(Percentage Points)]])</f>
        <v>20.880000000000003</v>
      </c>
      <c r="AL189" s="175">
        <v>124.8</v>
      </c>
      <c r="AM189" s="9" t="s">
        <v>351</v>
      </c>
      <c r="AO189" t="s">
        <v>142</v>
      </c>
    </row>
    <row r="190" spans="1:41" x14ac:dyDescent="0.25">
      <c r="A190" s="193" t="s">
        <v>352</v>
      </c>
      <c r="B190" s="149" t="s">
        <v>88</v>
      </c>
      <c r="C190" s="149" t="s">
        <v>88</v>
      </c>
      <c r="D190" s="90" t="s">
        <v>88</v>
      </c>
      <c r="E190" s="90" t="s">
        <v>88</v>
      </c>
      <c r="F190" s="90" t="s">
        <v>88</v>
      </c>
      <c r="G190" s="153" t="e">
        <f>AVERAGE(Table1422[[#This Row],[IQ1_2019]:[IQ1_2023]])</f>
        <v>#DIV/0!</v>
      </c>
      <c r="H190" s="131" t="s">
        <v>88</v>
      </c>
      <c r="I190" s="131" t="s">
        <v>88</v>
      </c>
      <c r="J190" s="90" t="s">
        <v>88</v>
      </c>
      <c r="K190" s="90" t="s">
        <v>88</v>
      </c>
      <c r="L190" s="90" t="s">
        <v>88</v>
      </c>
      <c r="M190" s="153" t="e">
        <f>AVERAGE(Table1422[[#This Row],[IQ2_2019]:[IQ2_2023]])</f>
        <v>#DIV/0!</v>
      </c>
      <c r="N190" s="131" t="s">
        <v>88</v>
      </c>
      <c r="O190" s="131" t="s">
        <v>88</v>
      </c>
      <c r="P190" s="90" t="s">
        <v>88</v>
      </c>
      <c r="Q190" t="s">
        <v>88</v>
      </c>
      <c r="R190" s="90" t="s">
        <v>88</v>
      </c>
      <c r="S190" s="153" t="e">
        <f>AVERAGE(Table1422[[#This Row],[IQ3_2019]:[IQ3_2023]])</f>
        <v>#DIV/0!</v>
      </c>
      <c r="T190" s="130">
        <v>0</v>
      </c>
      <c r="U190" s="130">
        <v>0</v>
      </c>
      <c r="V190" s="90">
        <v>0</v>
      </c>
      <c r="W190" s="90">
        <v>0</v>
      </c>
      <c r="X190" s="90">
        <v>0</v>
      </c>
      <c r="Y190" s="154">
        <f>AVERAGE(Table1422[[#This Row],[SNAP_2019
(Percentage Points)]:[SNAP_2023
(Percentage Points)]])</f>
        <v>0</v>
      </c>
      <c r="Z190" s="127">
        <v>100</v>
      </c>
      <c r="AA190" s="127">
        <v>0</v>
      </c>
      <c r="AB190" s="129" t="s">
        <v>88</v>
      </c>
      <c r="AC190" s="129" t="s">
        <v>88</v>
      </c>
      <c r="AD190" s="129" t="s">
        <v>88</v>
      </c>
      <c r="AE190" s="155">
        <f>AVERAGE(Table1422[[#This Row],[Poverty_2019
(Percentage Points)]:[Poverty_2023
(Percentage Points)]])</f>
        <v>50</v>
      </c>
      <c r="AF190" s="128">
        <v>100</v>
      </c>
      <c r="AG190" s="128" t="s">
        <v>88</v>
      </c>
      <c r="AH190" s="129">
        <v>100</v>
      </c>
      <c r="AI190" s="129" t="s">
        <v>88</v>
      </c>
      <c r="AJ190" s="190" t="s">
        <v>88</v>
      </c>
      <c r="AK190" s="156">
        <f>AVERAGE(Table1422[[#This Row],[Full Time Employment_2019
(Percentage Points)]:[Full Time Employment_2023
(Percentage Points)]])</f>
        <v>100</v>
      </c>
      <c r="AL190" s="175"/>
      <c r="AM190" s="9" t="s">
        <v>134</v>
      </c>
      <c r="AO190" t="s">
        <v>135</v>
      </c>
    </row>
    <row r="191" spans="1:41" x14ac:dyDescent="0.25">
      <c r="A191" s="193" t="s">
        <v>353</v>
      </c>
      <c r="B191" s="149">
        <v>40500</v>
      </c>
      <c r="C191" s="149">
        <v>72833</v>
      </c>
      <c r="D191" s="90" t="s">
        <v>88</v>
      </c>
      <c r="E191" s="90">
        <v>72833</v>
      </c>
      <c r="F191" s="90">
        <v>24667</v>
      </c>
      <c r="G191" s="153">
        <f>AVERAGE(Table1422[[#This Row],[IQ1_2019]:[IQ1_2023]])</f>
        <v>52708.25</v>
      </c>
      <c r="H191" s="131">
        <v>68250</v>
      </c>
      <c r="I191" s="131">
        <v>74833</v>
      </c>
      <c r="J191" s="90">
        <v>68250</v>
      </c>
      <c r="K191" s="90">
        <v>74833</v>
      </c>
      <c r="L191" s="90">
        <v>31375</v>
      </c>
      <c r="M191" s="153">
        <f>AVERAGE(Table1422[[#This Row],[IQ2_2019]:[IQ2_2023]])</f>
        <v>63508.2</v>
      </c>
      <c r="N191" s="131">
        <v>127000</v>
      </c>
      <c r="O191" s="131">
        <v>168600</v>
      </c>
      <c r="P191" s="90">
        <v>127000</v>
      </c>
      <c r="Q191">
        <v>168600</v>
      </c>
      <c r="R191" s="90">
        <v>90667</v>
      </c>
      <c r="S191" s="153">
        <f>AVERAGE(Table1422[[#This Row],[IQ3_2019]:[IQ3_2023]])</f>
        <v>136373.4</v>
      </c>
      <c r="T191" s="130">
        <v>0</v>
      </c>
      <c r="U191" s="130">
        <v>0</v>
      </c>
      <c r="V191" s="90">
        <v>0</v>
      </c>
      <c r="W191" s="90">
        <v>0</v>
      </c>
      <c r="X191" s="90">
        <v>0</v>
      </c>
      <c r="Y191" s="154">
        <f>AVERAGE(Table1422[[#This Row],[SNAP_2019
(Percentage Points)]:[SNAP_2023
(Percentage Points)]])</f>
        <v>0</v>
      </c>
      <c r="Z191" s="127">
        <v>0</v>
      </c>
      <c r="AA191" s="127">
        <v>0</v>
      </c>
      <c r="AB191" s="129" t="s">
        <v>88</v>
      </c>
      <c r="AC191" s="129" t="s">
        <v>88</v>
      </c>
      <c r="AD191" s="129" t="s">
        <v>88</v>
      </c>
      <c r="AE191" s="155">
        <f>AVERAGE(Table1422[[#This Row],[Poverty_2019
(Percentage Points)]:[Poverty_2023
(Percentage Points)]])</f>
        <v>0</v>
      </c>
      <c r="AF191" s="128">
        <v>50</v>
      </c>
      <c r="AG191" s="128">
        <v>78.599999999999994</v>
      </c>
      <c r="AH191" s="129">
        <v>51.9</v>
      </c>
      <c r="AI191" s="129">
        <v>78.599999999999994</v>
      </c>
      <c r="AJ191" s="190">
        <v>100</v>
      </c>
      <c r="AK191" s="156">
        <f>AVERAGE(Table1422[[#This Row],[Full Time Employment_2019
(Percentage Points)]:[Full Time Employment_2023
(Percentage Points)]])</f>
        <v>71.820000000000007</v>
      </c>
      <c r="AL191" s="175"/>
      <c r="AM191" s="9" t="s">
        <v>134</v>
      </c>
      <c r="AO191" t="s">
        <v>135</v>
      </c>
    </row>
    <row r="192" spans="1:41" x14ac:dyDescent="0.25">
      <c r="A192" s="165" t="s">
        <v>354</v>
      </c>
      <c r="B192" s="149">
        <v>19400</v>
      </c>
      <c r="C192" s="149">
        <v>20250</v>
      </c>
      <c r="D192" s="90">
        <v>20667</v>
      </c>
      <c r="E192" s="90">
        <v>20250</v>
      </c>
      <c r="F192" s="90">
        <v>22500</v>
      </c>
      <c r="G192" s="153">
        <f>AVERAGE(Table1422[[#This Row],[IQ1_2019]:[IQ1_2023]])</f>
        <v>20613.400000000001</v>
      </c>
      <c r="H192" s="131">
        <v>33300</v>
      </c>
      <c r="I192" s="131">
        <v>40875</v>
      </c>
      <c r="J192" s="90">
        <v>33300</v>
      </c>
      <c r="K192" s="90">
        <v>40875</v>
      </c>
      <c r="L192" s="90">
        <v>44500</v>
      </c>
      <c r="M192" s="153">
        <f>AVERAGE(Table1422[[#This Row],[IQ2_2019]:[IQ2_2023]])</f>
        <v>38570</v>
      </c>
      <c r="N192" s="131">
        <v>58083</v>
      </c>
      <c r="O192" s="131">
        <v>66125</v>
      </c>
      <c r="P192" s="90">
        <v>58083</v>
      </c>
      <c r="Q192">
        <v>66125</v>
      </c>
      <c r="R192" s="90">
        <v>69286</v>
      </c>
      <c r="S192" s="153">
        <f>AVERAGE(Table1422[[#This Row],[IQ3_2019]:[IQ3_2023]])</f>
        <v>63540.4</v>
      </c>
      <c r="T192" s="130">
        <v>50.7</v>
      </c>
      <c r="U192" s="130">
        <v>53.9</v>
      </c>
      <c r="V192" s="90">
        <v>52.2</v>
      </c>
      <c r="W192" s="90">
        <v>53.9</v>
      </c>
      <c r="X192" s="90">
        <v>53.3</v>
      </c>
      <c r="Y192" s="154">
        <f>AVERAGE(Table1422[[#This Row],[SNAP_2019
(Percentage Points)]:[SNAP_2023
(Percentage Points)]])</f>
        <v>52.8</v>
      </c>
      <c r="Z192" s="127">
        <v>21.5</v>
      </c>
      <c r="AA192" s="127">
        <v>25.5</v>
      </c>
      <c r="AB192" s="129">
        <v>32.5</v>
      </c>
      <c r="AC192" s="129">
        <v>28.9</v>
      </c>
      <c r="AD192" s="129">
        <v>35</v>
      </c>
      <c r="AE192" s="155">
        <f>AVERAGE(Table1422[[#This Row],[Poverty_2019
(Percentage Points)]:[Poverty_2023
(Percentage Points)]])</f>
        <v>28.68</v>
      </c>
      <c r="AF192" s="128">
        <v>37.1</v>
      </c>
      <c r="AG192" s="128">
        <v>12.7</v>
      </c>
      <c r="AH192" s="129">
        <v>21.3</v>
      </c>
      <c r="AI192" s="129">
        <v>12.7</v>
      </c>
      <c r="AJ192" s="190">
        <v>13.4</v>
      </c>
      <c r="AK192" s="156">
        <f>AVERAGE(Table1422[[#This Row],[Full Time Employment_2019
(Percentage Points)]:[Full Time Employment_2023
(Percentage Points)]])</f>
        <v>19.440000000000001</v>
      </c>
      <c r="AL192" s="175">
        <v>80</v>
      </c>
      <c r="AM192" s="9" t="s">
        <v>173</v>
      </c>
      <c r="AO192" t="s">
        <v>142</v>
      </c>
    </row>
    <row r="193" spans="1:41" x14ac:dyDescent="0.25">
      <c r="A193" s="165" t="s">
        <v>355</v>
      </c>
      <c r="B193" s="149">
        <v>16625</v>
      </c>
      <c r="C193" s="149">
        <v>35625</v>
      </c>
      <c r="D193" s="90">
        <v>40500</v>
      </c>
      <c r="E193" s="90">
        <v>35625</v>
      </c>
      <c r="F193" s="90">
        <v>11357</v>
      </c>
      <c r="G193" s="153">
        <f>AVERAGE(Table1422[[#This Row],[IQ1_2019]:[IQ1_2023]])</f>
        <v>27946.400000000001</v>
      </c>
      <c r="H193" s="131">
        <v>28500</v>
      </c>
      <c r="I193" s="131">
        <v>50625</v>
      </c>
      <c r="J193" s="90">
        <v>28500</v>
      </c>
      <c r="K193" s="90">
        <v>50625</v>
      </c>
      <c r="L193" s="90">
        <v>36917</v>
      </c>
      <c r="M193" s="153">
        <f>AVERAGE(Table1422[[#This Row],[IQ2_2019]:[IQ2_2023]])</f>
        <v>39033.4</v>
      </c>
      <c r="N193" s="131">
        <v>46000</v>
      </c>
      <c r="O193" s="131">
        <v>58750</v>
      </c>
      <c r="P193" s="90">
        <v>46000</v>
      </c>
      <c r="Q193">
        <v>58750</v>
      </c>
      <c r="R193" s="90">
        <v>63667</v>
      </c>
      <c r="S193" s="153">
        <f>AVERAGE(Table1422[[#This Row],[IQ3_2019]:[IQ3_2023]])</f>
        <v>54633.4</v>
      </c>
      <c r="T193" s="130">
        <v>72.099999999999994</v>
      </c>
      <c r="U193" s="130">
        <v>43.3</v>
      </c>
      <c r="V193" s="90">
        <v>65.2</v>
      </c>
      <c r="W193" s="90">
        <v>43.3</v>
      </c>
      <c r="X193" s="90">
        <v>70.900000000000006</v>
      </c>
      <c r="Y193" s="154">
        <f>AVERAGE(Table1422[[#This Row],[SNAP_2019
(Percentage Points)]:[SNAP_2023
(Percentage Points)]])</f>
        <v>58.959999999999994</v>
      </c>
      <c r="Z193" s="127">
        <v>41</v>
      </c>
      <c r="AA193" s="127">
        <v>40</v>
      </c>
      <c r="AB193" s="129">
        <v>60</v>
      </c>
      <c r="AC193" s="129">
        <v>30.8</v>
      </c>
      <c r="AD193" s="129">
        <v>44.6</v>
      </c>
      <c r="AE193" s="155">
        <f>AVERAGE(Table1422[[#This Row],[Poverty_2019
(Percentage Points)]:[Poverty_2023
(Percentage Points)]])</f>
        <v>43.28</v>
      </c>
      <c r="AF193" s="128">
        <v>21.5</v>
      </c>
      <c r="AG193" s="128">
        <v>25.3</v>
      </c>
      <c r="AH193" s="129">
        <v>16.3</v>
      </c>
      <c r="AI193" s="129">
        <v>25.3</v>
      </c>
      <c r="AJ193" s="190">
        <v>26.8</v>
      </c>
      <c r="AK193" s="156">
        <f>AVERAGE(Table1422[[#This Row],[Full Time Employment_2019
(Percentage Points)]:[Full Time Employment_2023
(Percentage Points)]])</f>
        <v>23.04</v>
      </c>
      <c r="AL193" s="175">
        <v>100</v>
      </c>
      <c r="AM193" s="9" t="s">
        <v>173</v>
      </c>
      <c r="AO193" t="s">
        <v>142</v>
      </c>
    </row>
    <row r="194" spans="1:41" x14ac:dyDescent="0.25">
      <c r="A194" s="165" t="s">
        <v>356</v>
      </c>
      <c r="B194" s="149" t="s">
        <v>88</v>
      </c>
      <c r="C194" s="149" t="s">
        <v>88</v>
      </c>
      <c r="D194" s="90">
        <v>19400</v>
      </c>
      <c r="E194" s="90" t="s">
        <v>88</v>
      </c>
      <c r="F194" s="90" t="s">
        <v>88</v>
      </c>
      <c r="G194" s="153">
        <f>AVERAGE(Table1422[[#This Row],[IQ1_2019]:[IQ1_2023]])</f>
        <v>19400</v>
      </c>
      <c r="H194" s="131" t="s">
        <v>88</v>
      </c>
      <c r="I194" s="131" t="s">
        <v>88</v>
      </c>
      <c r="J194" s="90" t="s">
        <v>88</v>
      </c>
      <c r="K194" s="90" t="s">
        <v>88</v>
      </c>
      <c r="L194" s="90" t="s">
        <v>88</v>
      </c>
      <c r="M194" s="153" t="e">
        <f>AVERAGE(Table1422[[#This Row],[IQ2_2019]:[IQ2_2023]])</f>
        <v>#DIV/0!</v>
      </c>
      <c r="N194" s="131" t="s">
        <v>88</v>
      </c>
      <c r="O194" s="131" t="s">
        <v>88</v>
      </c>
      <c r="P194" s="90" t="s">
        <v>88</v>
      </c>
      <c r="Q194" t="s">
        <v>88</v>
      </c>
      <c r="R194" s="90" t="s">
        <v>88</v>
      </c>
      <c r="S194" s="153" t="e">
        <f>AVERAGE(Table1422[[#This Row],[IQ3_2019]:[IQ3_2023]])</f>
        <v>#DIV/0!</v>
      </c>
      <c r="T194" s="130" t="s">
        <v>88</v>
      </c>
      <c r="U194" s="130" t="s">
        <v>88</v>
      </c>
      <c r="V194" s="90" t="s">
        <v>88</v>
      </c>
      <c r="W194" s="90" t="s">
        <v>88</v>
      </c>
      <c r="X194" s="90" t="s">
        <v>88</v>
      </c>
      <c r="Y194" s="154" t="e">
        <f>AVERAGE(Table1422[[#This Row],[SNAP_2019
(Percentage Points)]:[SNAP_2023
(Percentage Points)]])</f>
        <v>#DIV/0!</v>
      </c>
      <c r="Z194" s="127" t="s">
        <v>88</v>
      </c>
      <c r="AA194" s="127" t="s">
        <v>88</v>
      </c>
      <c r="AB194" s="129" t="s">
        <v>88</v>
      </c>
      <c r="AC194" s="129" t="s">
        <v>88</v>
      </c>
      <c r="AD194" s="129" t="s">
        <v>88</v>
      </c>
      <c r="AE194" s="155" t="e">
        <f>AVERAGE(Table1422[[#This Row],[Poverty_2019
(Percentage Points)]:[Poverty_2023
(Percentage Points)]])</f>
        <v>#DIV/0!</v>
      </c>
      <c r="AF194" s="128" t="s">
        <v>88</v>
      </c>
      <c r="AG194" s="128">
        <v>100</v>
      </c>
      <c r="AH194" s="129" t="s">
        <v>88</v>
      </c>
      <c r="AI194" s="129">
        <v>100</v>
      </c>
      <c r="AJ194" s="190">
        <v>50</v>
      </c>
      <c r="AK194" s="156">
        <f>AVERAGE(Table1422[[#This Row],[Full Time Employment_2019
(Percentage Points)]:[Full Time Employment_2023
(Percentage Points)]])</f>
        <v>83.333333333333329</v>
      </c>
      <c r="AL194" s="175">
        <v>0</v>
      </c>
      <c r="AM194" s="9" t="s">
        <v>134</v>
      </c>
      <c r="AO194" t="s">
        <v>135</v>
      </c>
    </row>
    <row r="195" spans="1:41" x14ac:dyDescent="0.25">
      <c r="A195" s="165" t="s">
        <v>357</v>
      </c>
      <c r="B195" s="149">
        <v>20667</v>
      </c>
      <c r="C195" s="149">
        <v>25750</v>
      </c>
      <c r="D195" s="90">
        <v>16625</v>
      </c>
      <c r="E195" s="90">
        <v>25750</v>
      </c>
      <c r="F195" s="90">
        <v>26438</v>
      </c>
      <c r="G195" s="153">
        <f>AVERAGE(Table1422[[#This Row],[IQ1_2019]:[IQ1_2023]])</f>
        <v>23046</v>
      </c>
      <c r="H195" s="131">
        <v>38900</v>
      </c>
      <c r="I195" s="131">
        <v>40286</v>
      </c>
      <c r="J195" s="90">
        <v>38900</v>
      </c>
      <c r="K195" s="90">
        <v>40286</v>
      </c>
      <c r="L195" s="90">
        <v>43792</v>
      </c>
      <c r="M195" s="153">
        <f>AVERAGE(Table1422[[#This Row],[IQ2_2019]:[IQ2_2023]])</f>
        <v>40432.800000000003</v>
      </c>
      <c r="N195" s="131">
        <v>59200</v>
      </c>
      <c r="O195" s="131">
        <v>57625</v>
      </c>
      <c r="P195" s="90">
        <v>59200</v>
      </c>
      <c r="Q195">
        <v>57625</v>
      </c>
      <c r="R195" s="90">
        <v>62375</v>
      </c>
      <c r="S195" s="153">
        <f>AVERAGE(Table1422[[#This Row],[IQ3_2019]:[IQ3_2023]])</f>
        <v>59205</v>
      </c>
      <c r="T195" s="130">
        <v>14.4</v>
      </c>
      <c r="U195" s="130">
        <v>29.9</v>
      </c>
      <c r="V195" s="90">
        <v>18</v>
      </c>
      <c r="W195" s="90">
        <v>29.9</v>
      </c>
      <c r="X195" s="90">
        <v>27.6</v>
      </c>
      <c r="Y195" s="154">
        <f>AVERAGE(Table1422[[#This Row],[SNAP_2019
(Percentage Points)]:[SNAP_2023
(Percentage Points)]])</f>
        <v>23.959999999999997</v>
      </c>
      <c r="Z195" s="127">
        <v>19.5</v>
      </c>
      <c r="AA195" s="127">
        <v>17.5</v>
      </c>
      <c r="AB195" s="129">
        <v>50</v>
      </c>
      <c r="AC195" s="129">
        <v>27.6</v>
      </c>
      <c r="AD195" s="129">
        <v>33.299999999999997</v>
      </c>
      <c r="AE195" s="155">
        <f>AVERAGE(Table1422[[#This Row],[Poverty_2019
(Percentage Points)]:[Poverty_2023
(Percentage Points)]])</f>
        <v>29.579999999999995</v>
      </c>
      <c r="AF195" s="128">
        <v>43.1</v>
      </c>
      <c r="AG195" s="128">
        <v>44.8</v>
      </c>
      <c r="AH195" s="129">
        <v>50</v>
      </c>
      <c r="AI195" s="129">
        <v>44.8</v>
      </c>
      <c r="AJ195" s="190">
        <v>50</v>
      </c>
      <c r="AK195" s="156">
        <f>AVERAGE(Table1422[[#This Row],[Full Time Employment_2019
(Percentage Points)]:[Full Time Employment_2023
(Percentage Points)]])</f>
        <v>46.54</v>
      </c>
      <c r="AL195" s="175">
        <v>130</v>
      </c>
      <c r="AM195" s="9" t="s">
        <v>173</v>
      </c>
      <c r="AO195" t="s">
        <v>142</v>
      </c>
    </row>
    <row r="196" spans="1:41" x14ac:dyDescent="0.25">
      <c r="A196" s="193" t="s">
        <v>358</v>
      </c>
      <c r="B196" s="149">
        <v>29369</v>
      </c>
      <c r="C196" s="149">
        <v>31688</v>
      </c>
      <c r="D196" s="90">
        <v>29369</v>
      </c>
      <c r="E196" s="90">
        <v>31688</v>
      </c>
      <c r="F196" s="90">
        <v>34948</v>
      </c>
      <c r="G196" s="153">
        <f>AVERAGE(Table1422[[#This Row],[IQ1_2019]:[IQ1_2023]])</f>
        <v>31412.400000000001</v>
      </c>
      <c r="H196" s="131">
        <v>59727</v>
      </c>
      <c r="I196" s="131">
        <v>65587</v>
      </c>
      <c r="J196" s="90">
        <v>59727</v>
      </c>
      <c r="K196" s="90">
        <v>65587</v>
      </c>
      <c r="L196" s="90">
        <v>65742</v>
      </c>
      <c r="M196" s="153">
        <f>AVERAGE(Table1422[[#This Row],[IQ2_2019]:[IQ2_2023]])</f>
        <v>63274</v>
      </c>
      <c r="N196" s="131">
        <v>93115</v>
      </c>
      <c r="O196" s="131">
        <v>98480</v>
      </c>
      <c r="P196" s="90">
        <v>93115</v>
      </c>
      <c r="Q196">
        <v>98480</v>
      </c>
      <c r="R196" s="90">
        <v>99697</v>
      </c>
      <c r="S196" s="153">
        <f>AVERAGE(Table1422[[#This Row],[IQ3_2019]:[IQ3_2023]])</f>
        <v>96577.4</v>
      </c>
      <c r="T196" s="130">
        <v>9.3000000000000007</v>
      </c>
      <c r="U196" s="130">
        <v>10.199999999999999</v>
      </c>
      <c r="V196" s="90">
        <v>10.3</v>
      </c>
      <c r="W196" s="90">
        <v>10.199999999999999</v>
      </c>
      <c r="X196" s="90">
        <v>9.6</v>
      </c>
      <c r="Y196" s="154">
        <f>AVERAGE(Table1422[[#This Row],[SNAP_2019
(Percentage Points)]:[SNAP_2023
(Percentage Points)]])</f>
        <v>9.92</v>
      </c>
      <c r="Z196" s="127">
        <v>12.9</v>
      </c>
      <c r="AA196" s="127">
        <v>13</v>
      </c>
      <c r="AB196" s="129">
        <v>33.200000000000003</v>
      </c>
      <c r="AC196" s="129">
        <v>38.799999999999997</v>
      </c>
      <c r="AD196" s="129">
        <v>43.1</v>
      </c>
      <c r="AE196" s="155">
        <f>AVERAGE(Table1422[[#This Row],[Poverty_2019
(Percentage Points)]:[Poverty_2023
(Percentage Points)]])</f>
        <v>28.2</v>
      </c>
      <c r="AF196" s="128">
        <v>55.1</v>
      </c>
      <c r="AG196" s="128">
        <v>59.1</v>
      </c>
      <c r="AH196" s="129">
        <v>58.7</v>
      </c>
      <c r="AI196" s="129">
        <v>59.1</v>
      </c>
      <c r="AJ196" s="190">
        <v>59.9</v>
      </c>
      <c r="AK196" s="156">
        <f>AVERAGE(Table1422[[#This Row],[Full Time Employment_2019
(Percentage Points)]:[Full Time Employment_2023
(Percentage Points)]])</f>
        <v>58.379999999999995</v>
      </c>
      <c r="AL196" s="175"/>
      <c r="AM196" s="9" t="s">
        <v>134</v>
      </c>
      <c r="AO196" t="s">
        <v>135</v>
      </c>
    </row>
    <row r="197" spans="1:41" x14ac:dyDescent="0.25">
      <c r="A197" s="193" t="s">
        <v>359</v>
      </c>
      <c r="B197" s="149">
        <v>16333</v>
      </c>
      <c r="C197" s="149">
        <v>15571</v>
      </c>
      <c r="D197" s="90">
        <v>16333</v>
      </c>
      <c r="E197" s="90">
        <v>15571</v>
      </c>
      <c r="F197" s="90">
        <v>17000</v>
      </c>
      <c r="G197" s="153">
        <f>AVERAGE(Table1422[[#This Row],[IQ1_2019]:[IQ1_2023]])</f>
        <v>16161.6</v>
      </c>
      <c r="H197" s="131">
        <v>26143</v>
      </c>
      <c r="I197" s="131">
        <v>19650</v>
      </c>
      <c r="J197" s="90">
        <v>26143</v>
      </c>
      <c r="K197" s="90">
        <v>19650</v>
      </c>
      <c r="L197" s="90">
        <v>20364</v>
      </c>
      <c r="M197" s="153">
        <f>AVERAGE(Table1422[[#This Row],[IQ2_2019]:[IQ2_2023]])</f>
        <v>22390</v>
      </c>
      <c r="N197" s="131">
        <v>46400</v>
      </c>
      <c r="O197" s="131">
        <v>44200</v>
      </c>
      <c r="P197" s="90">
        <v>46400</v>
      </c>
      <c r="Q197">
        <v>44200</v>
      </c>
      <c r="R197" s="90">
        <v>45700</v>
      </c>
      <c r="S197" s="153">
        <f>AVERAGE(Table1422[[#This Row],[IQ3_2019]:[IQ3_2023]])</f>
        <v>45380</v>
      </c>
      <c r="T197" s="130">
        <v>29.9</v>
      </c>
      <c r="U197" s="130">
        <v>50.8</v>
      </c>
      <c r="V197" s="90">
        <v>50.9</v>
      </c>
      <c r="W197" s="90">
        <v>50.8</v>
      </c>
      <c r="X197" s="90">
        <v>54</v>
      </c>
      <c r="Y197" s="154">
        <f>AVERAGE(Table1422[[#This Row],[SNAP_2019
(Percentage Points)]:[SNAP_2023
(Percentage Points)]])</f>
        <v>47.279999999999994</v>
      </c>
      <c r="Z197" s="127">
        <v>26.4</v>
      </c>
      <c r="AA197" s="127">
        <v>21</v>
      </c>
      <c r="AB197" s="129">
        <v>23.6</v>
      </c>
      <c r="AC197" s="129">
        <v>20.6</v>
      </c>
      <c r="AD197" s="129">
        <v>19.399999999999999</v>
      </c>
      <c r="AE197" s="155">
        <f>AVERAGE(Table1422[[#This Row],[Poverty_2019
(Percentage Points)]:[Poverty_2023
(Percentage Points)]])</f>
        <v>22.2</v>
      </c>
      <c r="AF197" s="128">
        <v>21.7</v>
      </c>
      <c r="AG197" s="128">
        <v>26.6</v>
      </c>
      <c r="AH197" s="129">
        <v>25.9</v>
      </c>
      <c r="AI197" s="129">
        <v>26.6</v>
      </c>
      <c r="AJ197" s="190">
        <v>26.4</v>
      </c>
      <c r="AK197" s="156">
        <f>AVERAGE(Table1422[[#This Row],[Full Time Employment_2019
(Percentage Points)]:[Full Time Employment_2023
(Percentage Points)]])</f>
        <v>25.439999999999998</v>
      </c>
      <c r="AL197" s="175"/>
      <c r="AM197" s="9" t="s">
        <v>134</v>
      </c>
      <c r="AO197" t="s">
        <v>135</v>
      </c>
    </row>
    <row r="198" spans="1:41" x14ac:dyDescent="0.25">
      <c r="A198" s="193" t="s">
        <v>360</v>
      </c>
      <c r="B198" s="149">
        <v>41313</v>
      </c>
      <c r="C198" s="149">
        <v>46225</v>
      </c>
      <c r="D198" s="90">
        <v>41313</v>
      </c>
      <c r="E198" s="90">
        <v>46225</v>
      </c>
      <c r="F198" s="90" t="s">
        <v>88</v>
      </c>
      <c r="G198" s="153">
        <f>AVERAGE(Table1422[[#This Row],[IQ1_2019]:[IQ1_2023]])</f>
        <v>43769</v>
      </c>
      <c r="H198" s="131">
        <v>67654</v>
      </c>
      <c r="I198" s="131">
        <v>47450</v>
      </c>
      <c r="J198" s="90">
        <v>67654</v>
      </c>
      <c r="K198" s="90">
        <v>47450</v>
      </c>
      <c r="L198" s="90" t="s">
        <v>88</v>
      </c>
      <c r="M198" s="153">
        <f>AVERAGE(Table1422[[#This Row],[IQ2_2019]:[IQ2_2023]])</f>
        <v>57552</v>
      </c>
      <c r="N198" s="131">
        <v>69269</v>
      </c>
      <c r="O198" s="131">
        <v>76679</v>
      </c>
      <c r="P198" s="90">
        <v>69269</v>
      </c>
      <c r="Q198">
        <v>76679</v>
      </c>
      <c r="R198" s="90" t="s">
        <v>88</v>
      </c>
      <c r="S198" s="153">
        <f>AVERAGE(Table1422[[#This Row],[IQ3_2019]:[IQ3_2023]])</f>
        <v>72974</v>
      </c>
      <c r="T198" s="130">
        <v>0</v>
      </c>
      <c r="U198" s="130">
        <v>0</v>
      </c>
      <c r="V198" s="90">
        <v>0</v>
      </c>
      <c r="W198" s="90">
        <v>0</v>
      </c>
      <c r="X198" s="90">
        <v>0</v>
      </c>
      <c r="Y198" s="154">
        <f>AVERAGE(Table1422[[#This Row],[SNAP_2019
(Percentage Points)]:[SNAP_2023
(Percentage Points)]])</f>
        <v>0</v>
      </c>
      <c r="Z198" s="127">
        <v>0</v>
      </c>
      <c r="AA198" s="127">
        <v>0</v>
      </c>
      <c r="AB198" s="129" t="s">
        <v>88</v>
      </c>
      <c r="AC198" s="129" t="s">
        <v>88</v>
      </c>
      <c r="AD198" s="129" t="s">
        <v>88</v>
      </c>
      <c r="AE198" s="155">
        <f>AVERAGE(Table1422[[#This Row],[Poverty_2019
(Percentage Points)]:[Poverty_2023
(Percentage Points)]])</f>
        <v>0</v>
      </c>
      <c r="AF198" s="128">
        <v>0</v>
      </c>
      <c r="AG198" s="128">
        <v>0</v>
      </c>
      <c r="AH198" s="129">
        <v>0</v>
      </c>
      <c r="AI198" s="129">
        <v>0</v>
      </c>
      <c r="AJ198" s="190">
        <v>0</v>
      </c>
      <c r="AK198" s="156">
        <f>AVERAGE(Table1422[[#This Row],[Full Time Employment_2019
(Percentage Points)]:[Full Time Employment_2023
(Percentage Points)]])</f>
        <v>0</v>
      </c>
      <c r="AL198" s="175"/>
      <c r="AM198" s="9" t="s">
        <v>134</v>
      </c>
      <c r="AO198" t="s">
        <v>135</v>
      </c>
    </row>
    <row r="199" spans="1:41" x14ac:dyDescent="0.25">
      <c r="A199" s="193" t="s">
        <v>361</v>
      </c>
      <c r="B199" s="149">
        <v>12714</v>
      </c>
      <c r="C199" s="149">
        <v>8750</v>
      </c>
      <c r="D199" s="90">
        <v>12714</v>
      </c>
      <c r="E199" s="90">
        <v>8750</v>
      </c>
      <c r="F199" s="90">
        <v>18750</v>
      </c>
      <c r="G199" s="153">
        <f>AVERAGE(Table1422[[#This Row],[IQ1_2019]:[IQ1_2023]])</f>
        <v>12335.6</v>
      </c>
      <c r="H199" s="131">
        <v>17167</v>
      </c>
      <c r="I199" s="131">
        <v>22885</v>
      </c>
      <c r="J199" s="90">
        <v>17167</v>
      </c>
      <c r="K199" s="90">
        <v>22885</v>
      </c>
      <c r="L199" s="90">
        <v>26176</v>
      </c>
      <c r="M199" s="153">
        <f>AVERAGE(Table1422[[#This Row],[IQ2_2019]:[IQ2_2023]])</f>
        <v>21256</v>
      </c>
      <c r="N199" s="131">
        <v>78625</v>
      </c>
      <c r="O199" s="131">
        <v>26250</v>
      </c>
      <c r="P199" s="90">
        <v>78625</v>
      </c>
      <c r="Q199">
        <v>26250</v>
      </c>
      <c r="R199" s="90">
        <v>28333</v>
      </c>
      <c r="S199" s="153">
        <f>AVERAGE(Table1422[[#This Row],[IQ3_2019]:[IQ3_2023]])</f>
        <v>47616.6</v>
      </c>
      <c r="T199" s="130">
        <v>23.3</v>
      </c>
      <c r="U199" s="130">
        <v>29.2</v>
      </c>
      <c r="V199" s="90">
        <v>31</v>
      </c>
      <c r="W199" s="90">
        <v>29.2</v>
      </c>
      <c r="X199" s="90">
        <v>30</v>
      </c>
      <c r="Y199" s="154">
        <f>AVERAGE(Table1422[[#This Row],[SNAP_2019
(Percentage Points)]:[SNAP_2023
(Percentage Points)]])</f>
        <v>28.54</v>
      </c>
      <c r="Z199" s="127">
        <v>23.3</v>
      </c>
      <c r="AA199" s="127">
        <v>26.2</v>
      </c>
      <c r="AB199" s="129">
        <v>33.299999999999997</v>
      </c>
      <c r="AC199" s="129">
        <v>42.1</v>
      </c>
      <c r="AD199" s="129">
        <v>33.299999999999997</v>
      </c>
      <c r="AE199" s="155">
        <f>AVERAGE(Table1422[[#This Row],[Poverty_2019
(Percentage Points)]:[Poverty_2023
(Percentage Points)]])</f>
        <v>31.639999999999997</v>
      </c>
      <c r="AF199" s="128">
        <v>29.9</v>
      </c>
      <c r="AG199" s="128">
        <v>46.9</v>
      </c>
      <c r="AH199" s="129">
        <v>33.299999999999997</v>
      </c>
      <c r="AI199" s="129">
        <v>46.9</v>
      </c>
      <c r="AJ199" s="190">
        <v>51.9</v>
      </c>
      <c r="AK199" s="156">
        <f>AVERAGE(Table1422[[#This Row],[Full Time Employment_2019
(Percentage Points)]:[Full Time Employment_2023
(Percentage Points)]])</f>
        <v>41.78</v>
      </c>
      <c r="AL199" s="175"/>
      <c r="AM199" s="9" t="s">
        <v>134</v>
      </c>
      <c r="AO199" t="s">
        <v>135</v>
      </c>
    </row>
    <row r="200" spans="1:41" x14ac:dyDescent="0.25">
      <c r="A200" s="193" t="s">
        <v>362</v>
      </c>
      <c r="B200" s="149" t="s">
        <v>88</v>
      </c>
      <c r="C200" s="149" t="s">
        <v>88</v>
      </c>
      <c r="D200" s="90" t="s">
        <v>88</v>
      </c>
      <c r="E200" s="90" t="s">
        <v>88</v>
      </c>
      <c r="F200" s="90" t="s">
        <v>88</v>
      </c>
      <c r="G200" s="153" t="e">
        <f>AVERAGE(Table1422[[#This Row],[IQ1_2019]:[IQ1_2023]])</f>
        <v>#DIV/0!</v>
      </c>
      <c r="H200" s="131" t="s">
        <v>88</v>
      </c>
      <c r="I200" s="131" t="s">
        <v>88</v>
      </c>
      <c r="J200" s="90" t="s">
        <v>88</v>
      </c>
      <c r="K200" s="90" t="s">
        <v>88</v>
      </c>
      <c r="L200" s="90" t="s">
        <v>88</v>
      </c>
      <c r="M200" s="153" t="e">
        <f>AVERAGE(Table1422[[#This Row],[IQ2_2019]:[IQ2_2023]])</f>
        <v>#DIV/0!</v>
      </c>
      <c r="N200" s="131" t="s">
        <v>88</v>
      </c>
      <c r="O200" s="131" t="s">
        <v>88</v>
      </c>
      <c r="P200" s="90" t="s">
        <v>88</v>
      </c>
      <c r="Q200" t="s">
        <v>88</v>
      </c>
      <c r="R200" s="90" t="s">
        <v>88</v>
      </c>
      <c r="S200" s="153" t="e">
        <f>AVERAGE(Table1422[[#This Row],[IQ3_2019]:[IQ3_2023]])</f>
        <v>#DIV/0!</v>
      </c>
      <c r="T200" s="130" t="s">
        <v>88</v>
      </c>
      <c r="U200" s="130" t="s">
        <v>88</v>
      </c>
      <c r="V200" s="90" t="s">
        <v>88</v>
      </c>
      <c r="W200" s="90" t="s">
        <v>88</v>
      </c>
      <c r="X200" s="90" t="s">
        <v>88</v>
      </c>
      <c r="Y200" s="154" t="e">
        <f>AVERAGE(Table1422[[#This Row],[SNAP_2019
(Percentage Points)]:[SNAP_2023
(Percentage Points)]])</f>
        <v>#DIV/0!</v>
      </c>
      <c r="Z200" s="127" t="s">
        <v>88</v>
      </c>
      <c r="AA200" s="127" t="s">
        <v>88</v>
      </c>
      <c r="AB200" s="129" t="s">
        <v>88</v>
      </c>
      <c r="AC200" s="129" t="s">
        <v>88</v>
      </c>
      <c r="AD200" s="129" t="s">
        <v>88</v>
      </c>
      <c r="AE200" s="155" t="e">
        <f>AVERAGE(Table1422[[#This Row],[Poverty_2019
(Percentage Points)]:[Poverty_2023
(Percentage Points)]])</f>
        <v>#DIV/0!</v>
      </c>
      <c r="AF200" s="128" t="s">
        <v>88</v>
      </c>
      <c r="AG200" s="128" t="s">
        <v>88</v>
      </c>
      <c r="AH200" s="129" t="s">
        <v>88</v>
      </c>
      <c r="AI200" s="129" t="s">
        <v>88</v>
      </c>
      <c r="AJ200" s="190" t="s">
        <v>88</v>
      </c>
      <c r="AK200" s="156" t="e">
        <f>AVERAGE(Table1422[[#This Row],[Full Time Employment_2019
(Percentage Points)]:[Full Time Employment_2023
(Percentage Points)]])</f>
        <v>#DIV/0!</v>
      </c>
      <c r="AL200" s="175"/>
      <c r="AM200" s="9" t="s">
        <v>134</v>
      </c>
      <c r="AO200" t="s">
        <v>135</v>
      </c>
    </row>
    <row r="201" spans="1:41" x14ac:dyDescent="0.25">
      <c r="A201" s="165" t="s">
        <v>363</v>
      </c>
      <c r="B201" s="149">
        <v>25200</v>
      </c>
      <c r="C201" s="149">
        <v>32682</v>
      </c>
      <c r="D201" s="90">
        <v>25200</v>
      </c>
      <c r="E201" s="90">
        <v>32682</v>
      </c>
      <c r="F201" s="90">
        <v>32750</v>
      </c>
      <c r="G201" s="153">
        <f>AVERAGE(Table1422[[#This Row],[IQ1_2019]:[IQ1_2023]])</f>
        <v>29702.799999999999</v>
      </c>
      <c r="H201" s="131">
        <v>46929</v>
      </c>
      <c r="I201" s="131">
        <v>59033</v>
      </c>
      <c r="J201" s="90">
        <v>46929</v>
      </c>
      <c r="K201" s="90">
        <v>59033</v>
      </c>
      <c r="L201" s="90">
        <v>55861</v>
      </c>
      <c r="M201" s="153">
        <f>AVERAGE(Table1422[[#This Row],[IQ2_2019]:[IQ2_2023]])</f>
        <v>53557</v>
      </c>
      <c r="N201" s="131">
        <v>82867</v>
      </c>
      <c r="O201" s="131">
        <v>96500</v>
      </c>
      <c r="P201" s="90">
        <v>82867</v>
      </c>
      <c r="Q201">
        <v>96500</v>
      </c>
      <c r="R201" s="90">
        <v>94917</v>
      </c>
      <c r="S201" s="153">
        <f>AVERAGE(Table1422[[#This Row],[IQ3_2019]:[IQ3_2023]])</f>
        <v>90730.2</v>
      </c>
      <c r="T201" s="130">
        <v>34.1</v>
      </c>
      <c r="U201" s="130">
        <v>27.3</v>
      </c>
      <c r="V201" s="90">
        <v>30.2</v>
      </c>
      <c r="W201" s="90">
        <v>27.3</v>
      </c>
      <c r="X201" s="90">
        <v>23.6</v>
      </c>
      <c r="Y201" s="154">
        <f>AVERAGE(Table1422[[#This Row],[SNAP_2019
(Percentage Points)]:[SNAP_2023
(Percentage Points)]])</f>
        <v>28.5</v>
      </c>
      <c r="Z201" s="127">
        <v>14.6</v>
      </c>
      <c r="AA201" s="127">
        <v>9.5</v>
      </c>
      <c r="AB201" s="129">
        <v>21</v>
      </c>
      <c r="AC201" s="129">
        <v>14.9</v>
      </c>
      <c r="AD201" s="129">
        <v>12.7</v>
      </c>
      <c r="AE201" s="155">
        <f>AVERAGE(Table1422[[#This Row],[Poverty_2019
(Percentage Points)]:[Poverty_2023
(Percentage Points)]])</f>
        <v>14.540000000000001</v>
      </c>
      <c r="AF201" s="128">
        <v>50</v>
      </c>
      <c r="AG201" s="128">
        <v>54.2</v>
      </c>
      <c r="AH201" s="129">
        <v>55.4</v>
      </c>
      <c r="AI201" s="129">
        <v>54.2</v>
      </c>
      <c r="AJ201" s="190">
        <v>58</v>
      </c>
      <c r="AK201" s="156">
        <f>AVERAGE(Table1422[[#This Row],[Full Time Employment_2019
(Percentage Points)]:[Full Time Employment_2023
(Percentage Points)]])</f>
        <v>54.36</v>
      </c>
      <c r="AL201" s="175">
        <v>70</v>
      </c>
      <c r="AM201" s="9" t="s">
        <v>173</v>
      </c>
      <c r="AO201" t="s">
        <v>142</v>
      </c>
    </row>
    <row r="202" spans="1:41" x14ac:dyDescent="0.25">
      <c r="A202" s="165" t="s">
        <v>364</v>
      </c>
      <c r="B202" s="149">
        <v>12500</v>
      </c>
      <c r="C202" s="149">
        <v>4750</v>
      </c>
      <c r="D202" s="90">
        <v>12500</v>
      </c>
      <c r="E202" s="90">
        <v>4750</v>
      </c>
      <c r="F202" s="90">
        <v>32625</v>
      </c>
      <c r="G202" s="153">
        <f>AVERAGE(Table1422[[#This Row],[IQ1_2019]:[IQ1_2023]])</f>
        <v>13425</v>
      </c>
      <c r="H202" s="131">
        <v>33500</v>
      </c>
      <c r="I202" s="131">
        <v>33625</v>
      </c>
      <c r="J202" s="90">
        <v>33500</v>
      </c>
      <c r="K202" s="90">
        <v>33625</v>
      </c>
      <c r="L202" s="90">
        <v>34268</v>
      </c>
      <c r="M202" s="153">
        <f>AVERAGE(Table1422[[#This Row],[IQ2_2019]:[IQ2_2023]])</f>
        <v>33703.599999999999</v>
      </c>
      <c r="N202" s="131">
        <v>61667</v>
      </c>
      <c r="O202" s="131">
        <v>40600</v>
      </c>
      <c r="P202" s="90">
        <v>61667</v>
      </c>
      <c r="Q202">
        <v>40600</v>
      </c>
      <c r="R202" s="90">
        <v>77625</v>
      </c>
      <c r="S202" s="153">
        <f>AVERAGE(Table1422[[#This Row],[IQ3_2019]:[IQ3_2023]])</f>
        <v>56431.8</v>
      </c>
      <c r="T202" s="130">
        <v>33.299999999999997</v>
      </c>
      <c r="U202" s="130">
        <v>47</v>
      </c>
      <c r="V202" s="90">
        <v>48</v>
      </c>
      <c r="W202" s="90">
        <v>38.299999999999997</v>
      </c>
      <c r="X202" s="90">
        <v>16.3</v>
      </c>
      <c r="Y202" s="154">
        <f>AVERAGE(Table1422[[#This Row],[SNAP_2019
(Percentage Points)]:[SNAP_2023
(Percentage Points)]])</f>
        <v>36.580000000000005</v>
      </c>
      <c r="Z202" s="127">
        <v>34.9</v>
      </c>
      <c r="AA202" s="127">
        <v>34</v>
      </c>
      <c r="AB202" s="129">
        <v>37.5</v>
      </c>
      <c r="AC202" s="129">
        <v>33.299999999999997</v>
      </c>
      <c r="AD202" s="129">
        <v>0</v>
      </c>
      <c r="AE202" s="155">
        <f>AVERAGE(Table1422[[#This Row],[Poverty_2019
(Percentage Points)]:[Poverty_2023
(Percentage Points)]])</f>
        <v>27.939999999999998</v>
      </c>
      <c r="AF202" s="128">
        <v>23.2</v>
      </c>
      <c r="AG202" s="128">
        <v>15.8</v>
      </c>
      <c r="AH202" s="129">
        <v>26.7</v>
      </c>
      <c r="AI202" s="129">
        <v>15.8</v>
      </c>
      <c r="AJ202" s="190">
        <v>65.3</v>
      </c>
      <c r="AK202" s="156">
        <f>AVERAGE(Table1422[[#This Row],[Full Time Employment_2019
(Percentage Points)]:[Full Time Employment_2023
(Percentage Points)]])</f>
        <v>29.360000000000003</v>
      </c>
      <c r="AL202" s="175">
        <v>25</v>
      </c>
      <c r="AM202" s="9" t="s">
        <v>173</v>
      </c>
      <c r="AO202" t="s">
        <v>142</v>
      </c>
    </row>
    <row r="203" spans="1:41" x14ac:dyDescent="0.25">
      <c r="A203" s="193" t="s">
        <v>365</v>
      </c>
      <c r="B203" s="149">
        <v>36625</v>
      </c>
      <c r="C203" s="149">
        <v>21931</v>
      </c>
      <c r="D203" s="90">
        <v>36625</v>
      </c>
      <c r="E203" s="90">
        <v>21931</v>
      </c>
      <c r="F203" s="90">
        <v>40607</v>
      </c>
      <c r="G203" s="153">
        <f>AVERAGE(Table1422[[#This Row],[IQ1_2019]:[IQ1_2023]])</f>
        <v>31543.8</v>
      </c>
      <c r="H203" s="131">
        <v>72611</v>
      </c>
      <c r="I203" s="131">
        <v>54594</v>
      </c>
      <c r="J203" s="90">
        <v>72611</v>
      </c>
      <c r="K203" s="90">
        <v>54594</v>
      </c>
      <c r="L203" s="90">
        <v>56859</v>
      </c>
      <c r="M203" s="153">
        <f>AVERAGE(Table1422[[#This Row],[IQ2_2019]:[IQ2_2023]])</f>
        <v>62253.8</v>
      </c>
      <c r="N203" s="131">
        <v>113917</v>
      </c>
      <c r="O203" s="131">
        <v>112050</v>
      </c>
      <c r="P203" s="90">
        <v>113917</v>
      </c>
      <c r="Q203">
        <v>112050</v>
      </c>
      <c r="R203" s="90">
        <v>115300</v>
      </c>
      <c r="S203" s="153">
        <f>AVERAGE(Table1422[[#This Row],[IQ3_2019]:[IQ3_2023]])</f>
        <v>113446.8</v>
      </c>
      <c r="T203" s="130">
        <v>3.6</v>
      </c>
      <c r="U203" s="130">
        <v>242</v>
      </c>
      <c r="V203" s="90">
        <v>0</v>
      </c>
      <c r="W203" s="90">
        <v>0</v>
      </c>
      <c r="X203" s="90">
        <v>0</v>
      </c>
      <c r="Y203" s="154">
        <f>AVERAGE(Table1422[[#This Row],[SNAP_2019
(Percentage Points)]:[SNAP_2023
(Percentage Points)]])</f>
        <v>49.12</v>
      </c>
      <c r="Z203" s="127">
        <v>3.6</v>
      </c>
      <c r="AA203" s="127">
        <v>10.7</v>
      </c>
      <c r="AB203" s="129" t="s">
        <v>88</v>
      </c>
      <c r="AC203" s="129" t="s">
        <v>88</v>
      </c>
      <c r="AD203" s="129" t="s">
        <v>88</v>
      </c>
      <c r="AE203" s="155">
        <f>AVERAGE(Table1422[[#This Row],[Poverty_2019
(Percentage Points)]:[Poverty_2023
(Percentage Points)]])</f>
        <v>7.1499999999999995</v>
      </c>
      <c r="AF203" s="128">
        <v>58.3</v>
      </c>
      <c r="AG203" s="128">
        <v>52.3</v>
      </c>
      <c r="AH203" s="129">
        <v>52.8</v>
      </c>
      <c r="AI203" s="129">
        <v>52.3</v>
      </c>
      <c r="AJ203" s="190">
        <v>66.2</v>
      </c>
      <c r="AK203" s="156">
        <f>AVERAGE(Table1422[[#This Row],[Full Time Employment_2019
(Percentage Points)]:[Full Time Employment_2023
(Percentage Points)]])</f>
        <v>56.379999999999995</v>
      </c>
      <c r="AL203" s="175"/>
      <c r="AM203" s="9" t="s">
        <v>134</v>
      </c>
      <c r="AO203" t="s">
        <v>135</v>
      </c>
    </row>
    <row r="204" spans="1:41" x14ac:dyDescent="0.25">
      <c r="A204" s="193" t="s">
        <v>366</v>
      </c>
      <c r="B204" s="149">
        <v>77864</v>
      </c>
      <c r="C204" s="149">
        <v>86229</v>
      </c>
      <c r="D204" s="90">
        <v>77864</v>
      </c>
      <c r="E204" s="90">
        <v>86229</v>
      </c>
      <c r="F204" s="90">
        <v>112722</v>
      </c>
      <c r="G204" s="153">
        <f>AVERAGE(Table1422[[#This Row],[IQ1_2019]:[IQ1_2023]])</f>
        <v>88181.6</v>
      </c>
      <c r="H204" s="131">
        <v>82886</v>
      </c>
      <c r="I204" s="131">
        <v>88260</v>
      </c>
      <c r="J204" s="90">
        <v>82886</v>
      </c>
      <c r="K204" s="90">
        <v>88260</v>
      </c>
      <c r="L204" s="90">
        <v>113500</v>
      </c>
      <c r="M204" s="153">
        <f>AVERAGE(Table1422[[#This Row],[IQ2_2019]:[IQ2_2023]])</f>
        <v>91158.399999999994</v>
      </c>
      <c r="N204" s="131">
        <v>97860</v>
      </c>
      <c r="O204" s="131">
        <v>107722</v>
      </c>
      <c r="P204" s="90">
        <v>97860</v>
      </c>
      <c r="Q204">
        <v>107722</v>
      </c>
      <c r="R204" s="90">
        <v>114278</v>
      </c>
      <c r="S204" s="153">
        <f>AVERAGE(Table1422[[#This Row],[IQ3_2019]:[IQ3_2023]])</f>
        <v>105088.4</v>
      </c>
      <c r="T204" s="130">
        <v>0</v>
      </c>
      <c r="U204" s="130">
        <v>99</v>
      </c>
      <c r="V204" s="90">
        <v>0</v>
      </c>
      <c r="W204" s="90">
        <v>0</v>
      </c>
      <c r="X204" s="90">
        <v>0</v>
      </c>
      <c r="Y204" s="154">
        <f>AVERAGE(Table1422[[#This Row],[SNAP_2019
(Percentage Points)]:[SNAP_2023
(Percentage Points)]])</f>
        <v>19.8</v>
      </c>
      <c r="Z204" s="127">
        <v>0</v>
      </c>
      <c r="AA204" s="127">
        <v>0</v>
      </c>
      <c r="AB204" s="129" t="s">
        <v>88</v>
      </c>
      <c r="AC204" s="129" t="s">
        <v>88</v>
      </c>
      <c r="AD204" s="129" t="s">
        <v>88</v>
      </c>
      <c r="AE204" s="155">
        <f>AVERAGE(Table1422[[#This Row],[Poverty_2019
(Percentage Points)]:[Poverty_2023
(Percentage Points)]])</f>
        <v>0</v>
      </c>
      <c r="AF204" s="128">
        <v>45.2</v>
      </c>
      <c r="AG204" s="128">
        <v>40.799999999999997</v>
      </c>
      <c r="AH204" s="129">
        <v>46.7</v>
      </c>
      <c r="AI204" s="129">
        <v>40.799999999999997</v>
      </c>
      <c r="AJ204" s="190">
        <v>67.099999999999994</v>
      </c>
      <c r="AK204" s="156">
        <f>AVERAGE(Table1422[[#This Row],[Full Time Employment_2019
(Percentage Points)]:[Full Time Employment_2023
(Percentage Points)]])</f>
        <v>48.12</v>
      </c>
      <c r="AL204" s="175"/>
      <c r="AM204" s="9" t="s">
        <v>134</v>
      </c>
      <c r="AO204" t="s">
        <v>135</v>
      </c>
    </row>
    <row r="205" spans="1:41" x14ac:dyDescent="0.25">
      <c r="A205" s="193" t="s">
        <v>367</v>
      </c>
      <c r="B205" s="149">
        <v>87923</v>
      </c>
      <c r="C205" s="149">
        <v>53607</v>
      </c>
      <c r="D205" s="90">
        <v>87923</v>
      </c>
      <c r="E205" s="90">
        <v>53607</v>
      </c>
      <c r="F205" s="90">
        <v>100463</v>
      </c>
      <c r="G205" s="153">
        <f>AVERAGE(Table1422[[#This Row],[IQ1_2019]:[IQ1_2023]])</f>
        <v>76704.600000000006</v>
      </c>
      <c r="H205" s="131">
        <v>89596</v>
      </c>
      <c r="I205" s="131">
        <v>95875</v>
      </c>
      <c r="J205" s="90">
        <v>89596</v>
      </c>
      <c r="K205" s="90">
        <v>95875</v>
      </c>
      <c r="L205" s="90">
        <v>101759</v>
      </c>
      <c r="M205" s="153">
        <f>AVERAGE(Table1422[[#This Row],[IQ2_2019]:[IQ2_2023]])</f>
        <v>94540.2</v>
      </c>
      <c r="N205" s="131">
        <v>128679</v>
      </c>
      <c r="O205" s="131">
        <v>117750</v>
      </c>
      <c r="P205" s="90">
        <v>128679</v>
      </c>
      <c r="Q205">
        <v>117750</v>
      </c>
      <c r="R205" s="90">
        <v>124643</v>
      </c>
      <c r="S205" s="153">
        <f>AVERAGE(Table1422[[#This Row],[IQ3_2019]:[IQ3_2023]])</f>
        <v>123500.2</v>
      </c>
      <c r="T205" s="130">
        <v>0</v>
      </c>
      <c r="U205" s="130">
        <v>81</v>
      </c>
      <c r="V205" s="90">
        <v>0</v>
      </c>
      <c r="W205" s="90">
        <v>0</v>
      </c>
      <c r="X205" s="90">
        <v>0</v>
      </c>
      <c r="Y205" s="154">
        <f>AVERAGE(Table1422[[#This Row],[SNAP_2019
(Percentage Points)]:[SNAP_2023
(Percentage Points)]])</f>
        <v>16.2</v>
      </c>
      <c r="Z205" s="127">
        <v>0</v>
      </c>
      <c r="AA205" s="127">
        <v>0</v>
      </c>
      <c r="AB205" s="129" t="s">
        <v>88</v>
      </c>
      <c r="AC205" s="129" t="s">
        <v>88</v>
      </c>
      <c r="AD205" s="129" t="s">
        <v>88</v>
      </c>
      <c r="AE205" s="155">
        <f>AVERAGE(Table1422[[#This Row],[Poverty_2019
(Percentage Points)]:[Poverty_2023
(Percentage Points)]])</f>
        <v>0</v>
      </c>
      <c r="AF205" s="128">
        <v>100</v>
      </c>
      <c r="AG205" s="128">
        <v>88.6</v>
      </c>
      <c r="AH205" s="129">
        <v>100</v>
      </c>
      <c r="AI205" s="129">
        <v>88.6</v>
      </c>
      <c r="AJ205" s="190">
        <v>88.9</v>
      </c>
      <c r="AK205" s="156">
        <f>AVERAGE(Table1422[[#This Row],[Full Time Employment_2019
(Percentage Points)]:[Full Time Employment_2023
(Percentage Points)]])</f>
        <v>93.22</v>
      </c>
      <c r="AL205" s="175"/>
      <c r="AM205" s="9" t="s">
        <v>134</v>
      </c>
      <c r="AO205" t="s">
        <v>135</v>
      </c>
    </row>
    <row r="206" spans="1:41" x14ac:dyDescent="0.25">
      <c r="A206" s="165" t="s">
        <v>368</v>
      </c>
      <c r="B206" s="149">
        <v>16250</v>
      </c>
      <c r="C206" s="149">
        <v>20357</v>
      </c>
      <c r="D206" s="90">
        <v>16250</v>
      </c>
      <c r="E206" s="90">
        <v>20357</v>
      </c>
      <c r="F206" s="90">
        <v>12500</v>
      </c>
      <c r="G206" s="153">
        <f>AVERAGE(Table1422[[#This Row],[IQ1_2019]:[IQ1_2023]])</f>
        <v>17142.8</v>
      </c>
      <c r="H206" s="131">
        <v>32778</v>
      </c>
      <c r="I206" s="131">
        <v>35962</v>
      </c>
      <c r="J206" s="90">
        <v>32778</v>
      </c>
      <c r="K206" s="90">
        <v>35962</v>
      </c>
      <c r="L206" s="90">
        <v>38500</v>
      </c>
      <c r="M206" s="153">
        <f>AVERAGE(Table1422[[#This Row],[IQ2_2019]:[IQ2_2023]])</f>
        <v>35196</v>
      </c>
      <c r="N206" s="131">
        <v>52727</v>
      </c>
      <c r="O206" s="131">
        <v>64643</v>
      </c>
      <c r="P206" s="90">
        <v>52727</v>
      </c>
      <c r="Q206">
        <v>64643</v>
      </c>
      <c r="R206" s="90">
        <v>80357</v>
      </c>
      <c r="S206" s="153">
        <f>AVERAGE(Table1422[[#This Row],[IQ3_2019]:[IQ3_2023]])</f>
        <v>63019.4</v>
      </c>
      <c r="T206" s="130">
        <v>58.3</v>
      </c>
      <c r="U206" s="130">
        <v>200</v>
      </c>
      <c r="V206" s="90">
        <v>62.1</v>
      </c>
      <c r="W206" s="90">
        <v>59</v>
      </c>
      <c r="X206" s="90">
        <v>59</v>
      </c>
      <c r="Y206" s="154">
        <f>AVERAGE(Table1422[[#This Row],[SNAP_2019
(Percentage Points)]:[SNAP_2023
(Percentage Points)]])</f>
        <v>87.68</v>
      </c>
      <c r="Z206" s="127">
        <v>36.9</v>
      </c>
      <c r="AA206" s="127">
        <v>36</v>
      </c>
      <c r="AB206" s="129">
        <v>52.1</v>
      </c>
      <c r="AC206" s="129">
        <v>53.4</v>
      </c>
      <c r="AD206" s="129">
        <v>47.5</v>
      </c>
      <c r="AE206" s="155">
        <f>AVERAGE(Table1422[[#This Row],[Poverty_2019
(Percentage Points)]:[Poverty_2023
(Percentage Points)]])</f>
        <v>45.18</v>
      </c>
      <c r="AF206" s="128">
        <v>24.9</v>
      </c>
      <c r="AG206" s="128">
        <v>31.3</v>
      </c>
      <c r="AH206" s="129">
        <v>30.9</v>
      </c>
      <c r="AI206" s="129">
        <v>31.3</v>
      </c>
      <c r="AJ206" s="190">
        <v>32.700000000000003</v>
      </c>
      <c r="AK206" s="156">
        <f>AVERAGE(Table1422[[#This Row],[Full Time Employment_2019
(Percentage Points)]:[Full Time Employment_2023
(Percentage Points)]])</f>
        <v>30.22</v>
      </c>
      <c r="AL206" s="175">
        <v>90</v>
      </c>
      <c r="AM206" s="9" t="s">
        <v>173</v>
      </c>
      <c r="AO206" t="s">
        <v>142</v>
      </c>
    </row>
    <row r="207" spans="1:41" x14ac:dyDescent="0.25">
      <c r="A207" s="193" t="s">
        <v>369</v>
      </c>
      <c r="B207" s="149" t="s">
        <v>159</v>
      </c>
      <c r="C207" s="149">
        <v>22773</v>
      </c>
      <c r="D207" s="90" t="s">
        <v>159</v>
      </c>
      <c r="E207" s="90">
        <v>22773</v>
      </c>
      <c r="F207" s="90">
        <v>37550</v>
      </c>
      <c r="G207" s="153">
        <f>AVERAGE(Table1422[[#This Row],[IQ1_2019]:[IQ1_2023]])</f>
        <v>27698.666666666668</v>
      </c>
      <c r="H207" s="131">
        <v>21095</v>
      </c>
      <c r="I207" s="131">
        <v>24182</v>
      </c>
      <c r="J207" s="90">
        <v>21095</v>
      </c>
      <c r="K207" s="90">
        <v>24182</v>
      </c>
      <c r="L207" s="90">
        <v>40111</v>
      </c>
      <c r="M207" s="153">
        <f>AVERAGE(Table1422[[#This Row],[IQ2_2019]:[IQ2_2023]])</f>
        <v>26133</v>
      </c>
      <c r="N207" s="131">
        <v>22357</v>
      </c>
      <c r="O207" s="131">
        <v>39125</v>
      </c>
      <c r="P207" s="90">
        <v>22357</v>
      </c>
      <c r="Q207">
        <v>39125</v>
      </c>
      <c r="R207" s="90">
        <v>43071</v>
      </c>
      <c r="S207" s="153">
        <f>AVERAGE(Table1422[[#This Row],[IQ3_2019]:[IQ3_2023]])</f>
        <v>33207</v>
      </c>
      <c r="T207" s="130">
        <v>0</v>
      </c>
      <c r="U207" s="130">
        <v>62</v>
      </c>
      <c r="V207" s="90">
        <v>0</v>
      </c>
      <c r="W207" s="90">
        <v>0</v>
      </c>
      <c r="X207" s="90">
        <v>0</v>
      </c>
      <c r="Y207" s="154">
        <f>AVERAGE(Table1422[[#This Row],[SNAP_2019
(Percentage Points)]:[SNAP_2023
(Percentage Points)]])</f>
        <v>12.4</v>
      </c>
      <c r="Z207" s="127">
        <v>0</v>
      </c>
      <c r="AA207" s="127">
        <v>16.100000000000001</v>
      </c>
      <c r="AB207" s="129" t="s">
        <v>88</v>
      </c>
      <c r="AC207" s="129" t="s">
        <v>88</v>
      </c>
      <c r="AD207" s="129" t="s">
        <v>88</v>
      </c>
      <c r="AE207" s="155">
        <f>AVERAGE(Table1422[[#This Row],[Poverty_2019
(Percentage Points)]:[Poverty_2023
(Percentage Points)]])</f>
        <v>8.0500000000000007</v>
      </c>
      <c r="AF207" s="128">
        <v>27.8</v>
      </c>
      <c r="AG207" s="128">
        <v>0</v>
      </c>
      <c r="AH207" s="129">
        <v>0</v>
      </c>
      <c r="AI207" s="129">
        <v>0</v>
      </c>
      <c r="AJ207" s="190">
        <v>0</v>
      </c>
      <c r="AK207" s="156">
        <f>AVERAGE(Table1422[[#This Row],[Full Time Employment_2019
(Percentage Points)]:[Full Time Employment_2023
(Percentage Points)]])</f>
        <v>5.5600000000000005</v>
      </c>
      <c r="AL207" s="175"/>
      <c r="AM207" s="9" t="s">
        <v>134</v>
      </c>
      <c r="AO207" t="s">
        <v>135</v>
      </c>
    </row>
    <row r="208" spans="1:41" x14ac:dyDescent="0.25">
      <c r="A208" s="193" t="s">
        <v>370</v>
      </c>
      <c r="B208" s="149" t="s">
        <v>88</v>
      </c>
      <c r="C208" s="149" t="s">
        <v>88</v>
      </c>
      <c r="D208" s="90" t="s">
        <v>88</v>
      </c>
      <c r="E208" s="90" t="s">
        <v>88</v>
      </c>
      <c r="F208" s="90" t="s">
        <v>88</v>
      </c>
      <c r="G208" s="153" t="e">
        <f>AVERAGE(Table1422[[#This Row],[IQ1_2019]:[IQ1_2023]])</f>
        <v>#DIV/0!</v>
      </c>
      <c r="H208" s="131" t="s">
        <v>88</v>
      </c>
      <c r="I208" s="131" t="s">
        <v>88</v>
      </c>
      <c r="J208" s="90" t="s">
        <v>88</v>
      </c>
      <c r="K208" s="90" t="s">
        <v>88</v>
      </c>
      <c r="L208" s="90" t="s">
        <v>88</v>
      </c>
      <c r="M208" s="153" t="e">
        <f>AVERAGE(Table1422[[#This Row],[IQ2_2019]:[IQ2_2023]])</f>
        <v>#DIV/0!</v>
      </c>
      <c r="N208" s="131" t="s">
        <v>88</v>
      </c>
      <c r="O208" s="131" t="s">
        <v>88</v>
      </c>
      <c r="P208" s="90" t="s">
        <v>88</v>
      </c>
      <c r="Q208" t="s">
        <v>88</v>
      </c>
      <c r="R208" s="90" t="s">
        <v>88</v>
      </c>
      <c r="S208" s="153" t="e">
        <f>AVERAGE(Table1422[[#This Row],[IQ3_2019]:[IQ3_2023]])</f>
        <v>#DIV/0!</v>
      </c>
      <c r="T208" s="130" t="s">
        <v>88</v>
      </c>
      <c r="U208" s="130">
        <v>0</v>
      </c>
      <c r="V208" s="90" t="s">
        <v>88</v>
      </c>
      <c r="W208" s="90" t="s">
        <v>88</v>
      </c>
      <c r="X208" s="90" t="s">
        <v>88</v>
      </c>
      <c r="Y208" s="154">
        <f>AVERAGE(Table1422[[#This Row],[SNAP_2019
(Percentage Points)]:[SNAP_2023
(Percentage Points)]])</f>
        <v>0</v>
      </c>
      <c r="Z208" s="127" t="s">
        <v>88</v>
      </c>
      <c r="AA208" s="127" t="s">
        <v>88</v>
      </c>
      <c r="AB208" s="129" t="s">
        <v>88</v>
      </c>
      <c r="AC208" s="129" t="s">
        <v>88</v>
      </c>
      <c r="AD208" s="129" t="s">
        <v>88</v>
      </c>
      <c r="AE208" s="155" t="e">
        <f>AVERAGE(Table1422[[#This Row],[Poverty_2019
(Percentage Points)]:[Poverty_2023
(Percentage Points)]])</f>
        <v>#DIV/0!</v>
      </c>
      <c r="AF208" s="128" t="s">
        <v>88</v>
      </c>
      <c r="AG208" s="128" t="s">
        <v>88</v>
      </c>
      <c r="AH208" s="129" t="s">
        <v>88</v>
      </c>
      <c r="AI208" s="129" t="s">
        <v>88</v>
      </c>
      <c r="AJ208" s="190" t="s">
        <v>88</v>
      </c>
      <c r="AK208" s="156" t="e">
        <f>AVERAGE(Table1422[[#This Row],[Full Time Employment_2019
(Percentage Points)]:[Full Time Employment_2023
(Percentage Points)]])</f>
        <v>#DIV/0!</v>
      </c>
      <c r="AL208" s="175"/>
      <c r="AM208" s="9" t="s">
        <v>134</v>
      </c>
      <c r="AO208" t="s">
        <v>135</v>
      </c>
    </row>
    <row r="209" spans="1:41" x14ac:dyDescent="0.25">
      <c r="A209" s="193" t="s">
        <v>371</v>
      </c>
      <c r="B209" s="149">
        <v>32750</v>
      </c>
      <c r="C209" s="149">
        <v>39250</v>
      </c>
      <c r="D209" s="90">
        <v>32750</v>
      </c>
      <c r="E209" s="90">
        <v>39250</v>
      </c>
      <c r="F209" s="90">
        <v>48750</v>
      </c>
      <c r="G209" s="153">
        <f>AVERAGE(Table1422[[#This Row],[IQ1_2019]:[IQ1_2023]])</f>
        <v>38550</v>
      </c>
      <c r="H209" s="131">
        <v>58500</v>
      </c>
      <c r="I209" s="131">
        <v>68625</v>
      </c>
      <c r="J209" s="90">
        <v>58500</v>
      </c>
      <c r="K209" s="90">
        <v>68625</v>
      </c>
      <c r="L209" s="90">
        <v>72500</v>
      </c>
      <c r="M209" s="153">
        <f>AVERAGE(Table1422[[#This Row],[IQ2_2019]:[IQ2_2023]])</f>
        <v>65350</v>
      </c>
      <c r="N209" s="131">
        <v>89000</v>
      </c>
      <c r="O209" s="131">
        <v>106500</v>
      </c>
      <c r="P209" s="90">
        <v>89000</v>
      </c>
      <c r="Q209">
        <v>106500</v>
      </c>
      <c r="R209" s="90">
        <v>112500</v>
      </c>
      <c r="S209" s="153">
        <f>AVERAGE(Table1422[[#This Row],[IQ3_2019]:[IQ3_2023]])</f>
        <v>100700</v>
      </c>
      <c r="T209" s="130">
        <v>5.5</v>
      </c>
      <c r="U209" s="130">
        <v>132</v>
      </c>
      <c r="V209" s="90">
        <v>7.8</v>
      </c>
      <c r="W209" s="90">
        <v>9.8000000000000007</v>
      </c>
      <c r="X209" s="90">
        <v>8.8000000000000007</v>
      </c>
      <c r="Y209" s="154">
        <f>AVERAGE(Table1422[[#This Row],[SNAP_2019
(Percentage Points)]:[SNAP_2023
(Percentage Points)]])</f>
        <v>32.780000000000008</v>
      </c>
      <c r="Z209" s="127">
        <v>4.9000000000000004</v>
      </c>
      <c r="AA209" s="127">
        <v>5.3</v>
      </c>
      <c r="AB209" s="129">
        <v>36.4</v>
      </c>
      <c r="AC209" s="129">
        <v>23.1</v>
      </c>
      <c r="AD209" s="129">
        <v>27.3</v>
      </c>
      <c r="AE209" s="155">
        <f>AVERAGE(Table1422[[#This Row],[Poverty_2019
(Percentage Points)]:[Poverty_2023
(Percentage Points)]])</f>
        <v>19.399999999999999</v>
      </c>
      <c r="AF209" s="128">
        <v>59.1</v>
      </c>
      <c r="AG209" s="128">
        <v>56</v>
      </c>
      <c r="AH209" s="129">
        <v>60.3</v>
      </c>
      <c r="AI209" s="129">
        <v>56</v>
      </c>
      <c r="AJ209" s="190">
        <v>41.7</v>
      </c>
      <c r="AK209" s="156">
        <f>AVERAGE(Table1422[[#This Row],[Full Time Employment_2019
(Percentage Points)]:[Full Time Employment_2023
(Percentage Points)]])</f>
        <v>54.61999999999999</v>
      </c>
      <c r="AL209" s="175"/>
      <c r="AM209" s="9" t="s">
        <v>134</v>
      </c>
      <c r="AO209" t="s">
        <v>135</v>
      </c>
    </row>
    <row r="210" spans="1:41" x14ac:dyDescent="0.25">
      <c r="A210" s="165" t="s">
        <v>372</v>
      </c>
      <c r="B210" s="149">
        <v>26500</v>
      </c>
      <c r="C210" s="149">
        <v>35500</v>
      </c>
      <c r="D210" s="90">
        <v>26500</v>
      </c>
      <c r="E210" s="90">
        <v>35500</v>
      </c>
      <c r="F210" s="90">
        <v>45875</v>
      </c>
      <c r="G210" s="153">
        <f>AVERAGE(Table1422[[#This Row],[IQ1_2019]:[IQ1_2023]])</f>
        <v>33975</v>
      </c>
      <c r="H210" s="131">
        <v>47600</v>
      </c>
      <c r="I210" s="131">
        <v>53250</v>
      </c>
      <c r="J210" s="90">
        <v>47600</v>
      </c>
      <c r="K210" s="90">
        <v>53250</v>
      </c>
      <c r="L210" s="90">
        <v>56000</v>
      </c>
      <c r="M210" s="153">
        <f>AVERAGE(Table1422[[#This Row],[IQ2_2019]:[IQ2_2023]])</f>
        <v>51540</v>
      </c>
      <c r="N210" s="131">
        <v>54250</v>
      </c>
      <c r="O210" s="131">
        <v>59900</v>
      </c>
      <c r="P210" s="90">
        <v>54250</v>
      </c>
      <c r="Q210">
        <v>59900</v>
      </c>
      <c r="R210" s="90">
        <v>77750</v>
      </c>
      <c r="S210" s="153">
        <f>AVERAGE(Table1422[[#This Row],[IQ3_2019]:[IQ3_2023]])</f>
        <v>61210</v>
      </c>
      <c r="T210" s="130">
        <v>48.2</v>
      </c>
      <c r="U210" s="130">
        <v>38</v>
      </c>
      <c r="V210" s="90">
        <v>50</v>
      </c>
      <c r="W210" s="90">
        <v>36.799999999999997</v>
      </c>
      <c r="X210" s="90">
        <v>18.899999999999999</v>
      </c>
      <c r="Y210" s="154">
        <f>AVERAGE(Table1422[[#This Row],[SNAP_2019
(Percentage Points)]:[SNAP_2023
(Percentage Points)]])</f>
        <v>38.380000000000003</v>
      </c>
      <c r="Z210" s="127">
        <v>30.4</v>
      </c>
      <c r="AA210" s="127">
        <v>15.8</v>
      </c>
      <c r="AB210" s="129">
        <v>37.5</v>
      </c>
      <c r="AC210" s="129">
        <v>42.9</v>
      </c>
      <c r="AD210" s="129">
        <v>42.9</v>
      </c>
      <c r="AE210" s="155">
        <f>AVERAGE(Table1422[[#This Row],[Poverty_2019
(Percentage Points)]:[Poverty_2023
(Percentage Points)]])</f>
        <v>33.9</v>
      </c>
      <c r="AF210" s="128">
        <v>18.899999999999999</v>
      </c>
      <c r="AG210" s="128">
        <v>38.700000000000003</v>
      </c>
      <c r="AH210" s="129">
        <v>17.899999999999999</v>
      </c>
      <c r="AI210" s="129">
        <v>38.700000000000003</v>
      </c>
      <c r="AJ210" s="190">
        <v>50</v>
      </c>
      <c r="AK210" s="156">
        <f>AVERAGE(Table1422[[#This Row],[Full Time Employment_2019
(Percentage Points)]:[Full Time Employment_2023
(Percentage Points)]])</f>
        <v>32.839999999999996</v>
      </c>
      <c r="AL210" s="175">
        <v>35</v>
      </c>
      <c r="AM210" s="9" t="s">
        <v>173</v>
      </c>
      <c r="AO210" t="s">
        <v>142</v>
      </c>
    </row>
    <row r="211" spans="1:41" x14ac:dyDescent="0.25">
      <c r="A211" s="193" t="s">
        <v>373</v>
      </c>
      <c r="B211" s="149">
        <v>4542</v>
      </c>
      <c r="C211" s="149">
        <v>4972</v>
      </c>
      <c r="D211" s="90">
        <v>4542</v>
      </c>
      <c r="E211" s="90">
        <v>4972</v>
      </c>
      <c r="F211" s="90">
        <v>5500</v>
      </c>
      <c r="G211" s="153">
        <f>AVERAGE(Table1422[[#This Row],[IQ1_2019]:[IQ1_2023]])</f>
        <v>4905.6000000000004</v>
      </c>
      <c r="H211" s="131">
        <v>14313</v>
      </c>
      <c r="I211" s="131">
        <v>19300</v>
      </c>
      <c r="J211" s="90">
        <v>14313</v>
      </c>
      <c r="K211" s="90">
        <v>19300</v>
      </c>
      <c r="L211" s="90">
        <v>22000</v>
      </c>
      <c r="M211" s="153">
        <f>AVERAGE(Table1422[[#This Row],[IQ2_2019]:[IQ2_2023]])</f>
        <v>17845.2</v>
      </c>
      <c r="N211" s="131">
        <v>24438</v>
      </c>
      <c r="O211" s="131">
        <v>29000</v>
      </c>
      <c r="P211" s="90">
        <v>24438</v>
      </c>
      <c r="Q211">
        <v>29000</v>
      </c>
      <c r="R211" s="90">
        <v>37536</v>
      </c>
      <c r="S211" s="153">
        <f>AVERAGE(Table1422[[#This Row],[IQ3_2019]:[IQ3_2023]])</f>
        <v>28882.400000000001</v>
      </c>
      <c r="T211" s="130">
        <v>61.5</v>
      </c>
      <c r="U211" s="130">
        <v>178</v>
      </c>
      <c r="V211" s="90">
        <v>66.7</v>
      </c>
      <c r="W211" s="90">
        <v>72.5</v>
      </c>
      <c r="X211" s="90">
        <v>77.599999999999994</v>
      </c>
      <c r="Y211" s="154">
        <f>AVERAGE(Table1422[[#This Row],[SNAP_2019
(Percentage Points)]:[SNAP_2023
(Percentage Points)]])</f>
        <v>91.259999999999991</v>
      </c>
      <c r="Z211" s="127">
        <v>39.299999999999997</v>
      </c>
      <c r="AA211" s="127">
        <v>50.6</v>
      </c>
      <c r="AB211" s="129">
        <v>73.5</v>
      </c>
      <c r="AC211" s="129">
        <v>61.2</v>
      </c>
      <c r="AD211" s="129">
        <v>55.9</v>
      </c>
      <c r="AE211" s="155">
        <f>AVERAGE(Table1422[[#This Row],[Poverty_2019
(Percentage Points)]:[Poverty_2023
(Percentage Points)]])</f>
        <v>56.1</v>
      </c>
      <c r="AF211" s="128">
        <v>13.2</v>
      </c>
      <c r="AG211" s="128">
        <v>18.3</v>
      </c>
      <c r="AH211" s="129">
        <v>15</v>
      </c>
      <c r="AI211" s="129">
        <v>18.3</v>
      </c>
      <c r="AJ211" s="190">
        <v>22.5</v>
      </c>
      <c r="AK211" s="156">
        <f>AVERAGE(Table1422[[#This Row],[Full Time Employment_2019
(Percentage Points)]:[Full Time Employment_2023
(Percentage Points)]])</f>
        <v>17.46</v>
      </c>
      <c r="AL211" s="175"/>
      <c r="AM211" s="9" t="s">
        <v>134</v>
      </c>
      <c r="AO211" t="s">
        <v>135</v>
      </c>
    </row>
    <row r="212" spans="1:41" x14ac:dyDescent="0.25">
      <c r="A212" s="193" t="s">
        <v>374</v>
      </c>
      <c r="B212" s="149">
        <v>10500</v>
      </c>
      <c r="C212" s="149">
        <v>15200</v>
      </c>
      <c r="D212" s="90">
        <v>10500</v>
      </c>
      <c r="E212" s="90">
        <v>15200</v>
      </c>
      <c r="F212" s="90">
        <v>28375</v>
      </c>
      <c r="G212" s="153">
        <f>AVERAGE(Table1422[[#This Row],[IQ1_2019]:[IQ1_2023]])</f>
        <v>15955</v>
      </c>
      <c r="H212" s="131">
        <v>30190</v>
      </c>
      <c r="I212" s="131">
        <v>33517</v>
      </c>
      <c r="J212" s="90">
        <v>30190</v>
      </c>
      <c r="K212" s="90">
        <v>33517</v>
      </c>
      <c r="L212" s="90">
        <v>36817</v>
      </c>
      <c r="M212" s="153">
        <f>AVERAGE(Table1422[[#This Row],[IQ2_2019]:[IQ2_2023]])</f>
        <v>32846.199999999997</v>
      </c>
      <c r="N212" s="131">
        <v>31966</v>
      </c>
      <c r="O212" s="131">
        <v>43500</v>
      </c>
      <c r="P212" s="90">
        <v>31966</v>
      </c>
      <c r="Q212">
        <v>43500</v>
      </c>
      <c r="R212" s="90">
        <v>58600</v>
      </c>
      <c r="S212" s="153">
        <f>AVERAGE(Table1422[[#This Row],[IQ3_2019]:[IQ3_2023]])</f>
        <v>41906.400000000001</v>
      </c>
      <c r="T212" s="130">
        <v>62.4</v>
      </c>
      <c r="U212" s="130">
        <v>122</v>
      </c>
      <c r="V212" s="90">
        <v>76.7</v>
      </c>
      <c r="W212" s="90">
        <v>77.900000000000006</v>
      </c>
      <c r="X212" s="90">
        <v>72.099999999999994</v>
      </c>
      <c r="Y212" s="154">
        <f>AVERAGE(Table1422[[#This Row],[SNAP_2019
(Percentage Points)]:[SNAP_2023
(Percentage Points)]])</f>
        <v>82.22</v>
      </c>
      <c r="Z212" s="127">
        <v>54.1</v>
      </c>
      <c r="AA212" s="127">
        <v>54.9</v>
      </c>
      <c r="AB212" s="129">
        <v>81</v>
      </c>
      <c r="AC212" s="129">
        <v>67.400000000000006</v>
      </c>
      <c r="AD212" s="129">
        <v>60.2</v>
      </c>
      <c r="AE212" s="155">
        <f>AVERAGE(Table1422[[#This Row],[Poverty_2019
(Percentage Points)]:[Poverty_2023
(Percentage Points)]])</f>
        <v>63.519999999999996</v>
      </c>
      <c r="AF212" s="128">
        <v>17.600000000000001</v>
      </c>
      <c r="AG212" s="128">
        <v>28</v>
      </c>
      <c r="AH212" s="129">
        <v>29.4</v>
      </c>
      <c r="AI212" s="129">
        <v>28</v>
      </c>
      <c r="AJ212" s="190">
        <v>30.9</v>
      </c>
      <c r="AK212" s="156">
        <f>AVERAGE(Table1422[[#This Row],[Full Time Employment_2019
(Percentage Points)]:[Full Time Employment_2023
(Percentage Points)]])</f>
        <v>26.78</v>
      </c>
      <c r="AL212" s="175"/>
      <c r="AM212" s="9" t="s">
        <v>134</v>
      </c>
      <c r="AO212" t="s">
        <v>135</v>
      </c>
    </row>
    <row r="213" spans="1:41" x14ac:dyDescent="0.25">
      <c r="A213" s="193" t="s">
        <v>375</v>
      </c>
      <c r="B213" s="149" t="s">
        <v>159</v>
      </c>
      <c r="C213" s="149">
        <v>10579</v>
      </c>
      <c r="D213" s="90" t="s">
        <v>159</v>
      </c>
      <c r="E213" s="90">
        <v>10579</v>
      </c>
      <c r="F213" s="90">
        <v>10167</v>
      </c>
      <c r="G213" s="153">
        <f>AVERAGE(Table1422[[#This Row],[IQ1_2019]:[IQ1_2023]])</f>
        <v>10441.666666666666</v>
      </c>
      <c r="H213" s="131">
        <v>11647</v>
      </c>
      <c r="I213" s="131">
        <v>11947</v>
      </c>
      <c r="J213" s="90">
        <v>11647</v>
      </c>
      <c r="K213" s="90">
        <v>11947</v>
      </c>
      <c r="L213" s="90">
        <v>11286</v>
      </c>
      <c r="M213" s="153">
        <f>AVERAGE(Table1422[[#This Row],[IQ2_2019]:[IQ2_2023]])</f>
        <v>11694.8</v>
      </c>
      <c r="N213" s="131">
        <v>56450</v>
      </c>
      <c r="O213" s="131">
        <v>56938</v>
      </c>
      <c r="P213" s="90">
        <v>56450</v>
      </c>
      <c r="Q213">
        <v>56938</v>
      </c>
      <c r="R213" s="90">
        <v>12405</v>
      </c>
      <c r="S213" s="153">
        <f>AVERAGE(Table1422[[#This Row],[IQ3_2019]:[IQ3_2023]])</f>
        <v>47836.2</v>
      </c>
      <c r="T213" s="130">
        <v>31.1</v>
      </c>
      <c r="U213" s="130">
        <v>52</v>
      </c>
      <c r="V213" s="90">
        <v>29.3</v>
      </c>
      <c r="W213" s="90">
        <v>63.5</v>
      </c>
      <c r="X213" s="90">
        <v>80.900000000000006</v>
      </c>
      <c r="Y213" s="154">
        <f>AVERAGE(Table1422[[#This Row],[SNAP_2019
(Percentage Points)]:[SNAP_2023
(Percentage Points)]])</f>
        <v>51.359999999999992</v>
      </c>
      <c r="Z213" s="127">
        <v>59.5</v>
      </c>
      <c r="AA213" s="127">
        <v>48.1</v>
      </c>
      <c r="AB213" s="129">
        <v>100</v>
      </c>
      <c r="AC213" s="129">
        <v>75.8</v>
      </c>
      <c r="AD213" s="129">
        <v>76.3</v>
      </c>
      <c r="AE213" s="155">
        <f>AVERAGE(Table1422[[#This Row],[Poverty_2019
(Percentage Points)]:[Poverty_2023
(Percentage Points)]])</f>
        <v>71.94</v>
      </c>
      <c r="AF213" s="128">
        <v>28.6</v>
      </c>
      <c r="AG213" s="128">
        <v>28.6</v>
      </c>
      <c r="AH213" s="129">
        <v>33.9</v>
      </c>
      <c r="AI213" s="129">
        <v>28.6</v>
      </c>
      <c r="AJ213" s="190">
        <v>0</v>
      </c>
      <c r="AK213" s="156">
        <f>AVERAGE(Table1422[[#This Row],[Full Time Employment_2019
(Percentage Points)]:[Full Time Employment_2023
(Percentage Points)]])</f>
        <v>23.939999999999998</v>
      </c>
      <c r="AL213" s="175"/>
      <c r="AM213" s="9" t="s">
        <v>134</v>
      </c>
      <c r="AO213" t="s">
        <v>135</v>
      </c>
    </row>
    <row r="214" spans="1:41" x14ac:dyDescent="0.25">
      <c r="A214" s="193" t="s">
        <v>376</v>
      </c>
      <c r="B214" s="149">
        <v>127855</v>
      </c>
      <c r="C214" s="149" t="s">
        <v>88</v>
      </c>
      <c r="D214" s="90">
        <v>127855</v>
      </c>
      <c r="E214" s="90" t="s">
        <v>88</v>
      </c>
      <c r="F214" s="90" t="s">
        <v>88</v>
      </c>
      <c r="G214" s="153">
        <f>AVERAGE(Table1422[[#This Row],[IQ1_2019]:[IQ1_2023]])</f>
        <v>127855</v>
      </c>
      <c r="H214" s="131">
        <v>128605</v>
      </c>
      <c r="I214" s="131" t="s">
        <v>88</v>
      </c>
      <c r="J214" s="90">
        <v>128605</v>
      </c>
      <c r="K214" s="90" t="s">
        <v>88</v>
      </c>
      <c r="L214" s="90" t="s">
        <v>88</v>
      </c>
      <c r="M214" s="153">
        <f>AVERAGE(Table1422[[#This Row],[IQ2_2019]:[IQ2_2023]])</f>
        <v>128605</v>
      </c>
      <c r="N214" s="131">
        <v>129355</v>
      </c>
      <c r="O214" s="131" t="s">
        <v>88</v>
      </c>
      <c r="P214" s="90">
        <v>129355</v>
      </c>
      <c r="Q214" t="s">
        <v>88</v>
      </c>
      <c r="R214" s="90" t="s">
        <v>88</v>
      </c>
      <c r="S214" s="153">
        <f>AVERAGE(Table1422[[#This Row],[IQ3_2019]:[IQ3_2023]])</f>
        <v>129355</v>
      </c>
      <c r="T214" s="130">
        <v>0</v>
      </c>
      <c r="U214" s="130">
        <v>40</v>
      </c>
      <c r="V214" s="90">
        <v>66.7</v>
      </c>
      <c r="W214" s="90">
        <v>85</v>
      </c>
      <c r="X214" s="90">
        <v>81</v>
      </c>
      <c r="Y214" s="154">
        <f>AVERAGE(Table1422[[#This Row],[SNAP_2019
(Percentage Points)]:[SNAP_2023
(Percentage Points)]])</f>
        <v>54.54</v>
      </c>
      <c r="Z214" s="127">
        <v>0</v>
      </c>
      <c r="AA214" s="127">
        <v>0</v>
      </c>
      <c r="AB214" s="129">
        <v>0</v>
      </c>
      <c r="AC214" s="129">
        <v>0</v>
      </c>
      <c r="AD214" s="129">
        <v>0</v>
      </c>
      <c r="AE214" s="155">
        <f>AVERAGE(Table1422[[#This Row],[Poverty_2019
(Percentage Points)]:[Poverty_2023
(Percentage Points)]])</f>
        <v>0</v>
      </c>
      <c r="AF214" s="128">
        <v>43.9</v>
      </c>
      <c r="AG214" s="128">
        <v>100</v>
      </c>
      <c r="AH214" s="129">
        <v>100</v>
      </c>
      <c r="AI214" s="129">
        <v>100</v>
      </c>
      <c r="AJ214" s="190">
        <v>100</v>
      </c>
      <c r="AK214" s="156">
        <f>AVERAGE(Table1422[[#This Row],[Full Time Employment_2019
(Percentage Points)]:[Full Time Employment_2023
(Percentage Points)]])</f>
        <v>88.78</v>
      </c>
      <c r="AL214" s="175"/>
      <c r="AM214" s="9" t="s">
        <v>134</v>
      </c>
      <c r="AO214" t="s">
        <v>135</v>
      </c>
    </row>
    <row r="215" spans="1:41" x14ac:dyDescent="0.25">
      <c r="A215" s="165" t="s">
        <v>377</v>
      </c>
      <c r="B215" s="149">
        <v>40333</v>
      </c>
      <c r="C215" s="149">
        <v>42333</v>
      </c>
      <c r="D215" s="90">
        <v>40333</v>
      </c>
      <c r="E215" s="90">
        <v>42333</v>
      </c>
      <c r="F215" s="90">
        <v>43643</v>
      </c>
      <c r="G215" s="153">
        <f>AVERAGE(Table1422[[#This Row],[IQ1_2019]:[IQ1_2023]])</f>
        <v>41795</v>
      </c>
      <c r="H215" s="131">
        <v>43688</v>
      </c>
      <c r="I215" s="131">
        <v>47875</v>
      </c>
      <c r="J215" s="90">
        <v>43688</v>
      </c>
      <c r="K215" s="90">
        <v>47875</v>
      </c>
      <c r="L215" s="90">
        <v>49625</v>
      </c>
      <c r="M215" s="153">
        <f>AVERAGE(Table1422[[#This Row],[IQ2_2019]:[IQ2_2023]])</f>
        <v>46550.2</v>
      </c>
      <c r="N215" s="131">
        <v>64333</v>
      </c>
      <c r="O215" s="131">
        <v>73000</v>
      </c>
      <c r="P215" s="90">
        <v>64333</v>
      </c>
      <c r="Q215">
        <v>73000</v>
      </c>
      <c r="R215" s="90">
        <v>75750</v>
      </c>
      <c r="S215" s="153">
        <f>AVERAGE(Table1422[[#This Row],[IQ3_2019]:[IQ3_2023]])</f>
        <v>70083.199999999997</v>
      </c>
      <c r="T215" s="130">
        <v>13.9</v>
      </c>
      <c r="U215" s="130">
        <v>34</v>
      </c>
      <c r="V215" s="90">
        <v>25</v>
      </c>
      <c r="W215" s="90">
        <v>29.4</v>
      </c>
      <c r="X215" s="90">
        <v>33.299999999999997</v>
      </c>
      <c r="Y215" s="154">
        <f>AVERAGE(Table1422[[#This Row],[SNAP_2019
(Percentage Points)]:[SNAP_2023
(Percentage Points)]])</f>
        <v>27.120000000000005</v>
      </c>
      <c r="Z215" s="127">
        <v>8.3000000000000007</v>
      </c>
      <c r="AA215" s="127">
        <v>23.5</v>
      </c>
      <c r="AB215" s="129">
        <v>75</v>
      </c>
      <c r="AC215" s="129">
        <v>80</v>
      </c>
      <c r="AD215" s="129">
        <v>75</v>
      </c>
      <c r="AE215" s="155">
        <f>AVERAGE(Table1422[[#This Row],[Poverty_2019
(Percentage Points)]:[Poverty_2023
(Percentage Points)]])</f>
        <v>52.36</v>
      </c>
      <c r="AF215" s="128">
        <v>61.7</v>
      </c>
      <c r="AG215" s="128">
        <v>28.3</v>
      </c>
      <c r="AH215" s="129">
        <v>29.5</v>
      </c>
      <c r="AI215" s="129">
        <v>28.3</v>
      </c>
      <c r="AJ215" s="190">
        <v>24.6</v>
      </c>
      <c r="AK215" s="156">
        <f>AVERAGE(Table1422[[#This Row],[Full Time Employment_2019
(Percentage Points)]:[Full Time Employment_2023
(Percentage Points)]])</f>
        <v>34.480000000000004</v>
      </c>
      <c r="AL215" s="175">
        <v>224</v>
      </c>
      <c r="AM215" s="9" t="s">
        <v>173</v>
      </c>
      <c r="AO215" t="s">
        <v>142</v>
      </c>
    </row>
    <row r="216" spans="1:41" ht="30" x14ac:dyDescent="0.25">
      <c r="A216" s="165" t="s">
        <v>378</v>
      </c>
      <c r="B216" s="149">
        <v>17321</v>
      </c>
      <c r="C216" s="149">
        <v>18700</v>
      </c>
      <c r="D216" s="90">
        <v>17321</v>
      </c>
      <c r="E216" s="90">
        <v>18700</v>
      </c>
      <c r="F216" s="90">
        <v>23688</v>
      </c>
      <c r="G216" s="153">
        <f>AVERAGE(Table1422[[#This Row],[IQ1_2019]:[IQ1_2023]])</f>
        <v>19146</v>
      </c>
      <c r="H216" s="131">
        <v>28125</v>
      </c>
      <c r="I216" s="131">
        <v>36000</v>
      </c>
      <c r="J216" s="90">
        <v>28125</v>
      </c>
      <c r="K216" s="90">
        <v>36000</v>
      </c>
      <c r="L216" s="90">
        <v>47558</v>
      </c>
      <c r="M216" s="153">
        <f>AVERAGE(Table1422[[#This Row],[IQ2_2019]:[IQ2_2023]])</f>
        <v>35161.599999999999</v>
      </c>
      <c r="N216" s="131">
        <v>61250</v>
      </c>
      <c r="O216" s="131">
        <v>58813</v>
      </c>
      <c r="P216" s="90">
        <v>61250</v>
      </c>
      <c r="Q216">
        <v>58813</v>
      </c>
      <c r="R216" s="90">
        <v>61375</v>
      </c>
      <c r="S216" s="153">
        <f>AVERAGE(Table1422[[#This Row],[IQ3_2019]:[IQ3_2023]])</f>
        <v>60300.2</v>
      </c>
      <c r="T216" s="130">
        <v>22.6</v>
      </c>
      <c r="U216" s="130">
        <v>202</v>
      </c>
      <c r="V216" s="90">
        <v>24.2</v>
      </c>
      <c r="W216" s="90">
        <v>22.8</v>
      </c>
      <c r="X216" s="90">
        <v>14.6</v>
      </c>
      <c r="Y216" s="154">
        <f>AVERAGE(Table1422[[#This Row],[SNAP_2019
(Percentage Points)]:[SNAP_2023
(Percentage Points)]])</f>
        <v>57.239999999999995</v>
      </c>
      <c r="Z216" s="127">
        <v>14.5</v>
      </c>
      <c r="AA216" s="127">
        <v>22.3</v>
      </c>
      <c r="AB216" s="129">
        <v>65</v>
      </c>
      <c r="AC216" s="129">
        <v>60.9</v>
      </c>
      <c r="AD216" s="129">
        <v>67.599999999999994</v>
      </c>
      <c r="AE216" s="155">
        <f>AVERAGE(Table1422[[#This Row],[Poverty_2019
(Percentage Points)]:[Poverty_2023
(Percentage Points)]])</f>
        <v>46.059999999999995</v>
      </c>
      <c r="AF216" s="128">
        <v>44.1</v>
      </c>
      <c r="AG216" s="128">
        <v>43.9</v>
      </c>
      <c r="AH216" s="129">
        <v>38.299999999999997</v>
      </c>
      <c r="AI216" s="129">
        <v>43.9</v>
      </c>
      <c r="AJ216" s="190">
        <v>64.400000000000006</v>
      </c>
      <c r="AK216" s="156">
        <f>AVERAGE(Table1422[[#This Row],[Full Time Employment_2019
(Percentage Points)]:[Full Time Employment_2023
(Percentage Points)]])</f>
        <v>46.92</v>
      </c>
      <c r="AL216" s="175">
        <v>86.5</v>
      </c>
      <c r="AM216" s="9" t="s">
        <v>379</v>
      </c>
      <c r="AO216" t="s">
        <v>142</v>
      </c>
    </row>
    <row r="217" spans="1:41" x14ac:dyDescent="0.25">
      <c r="A217" s="180" t="s">
        <v>380</v>
      </c>
      <c r="B217" s="149">
        <v>20700</v>
      </c>
      <c r="C217" s="149">
        <v>26250</v>
      </c>
      <c r="D217" s="90">
        <v>20700</v>
      </c>
      <c r="E217" s="90">
        <v>26250</v>
      </c>
      <c r="F217" s="90">
        <v>28500</v>
      </c>
      <c r="G217" s="153">
        <f>AVERAGE(Table1422[[#This Row],[IQ1_2019]:[IQ1_2023]])</f>
        <v>24480</v>
      </c>
      <c r="H217" s="131">
        <v>40864</v>
      </c>
      <c r="I217" s="131">
        <v>44375</v>
      </c>
      <c r="J217" s="90">
        <v>40864</v>
      </c>
      <c r="K217" s="90">
        <v>44375</v>
      </c>
      <c r="L217" s="90">
        <v>45944</v>
      </c>
      <c r="M217" s="153">
        <f>AVERAGE(Table1422[[#This Row],[IQ2_2019]:[IQ2_2023]])</f>
        <v>43284.4</v>
      </c>
      <c r="N217" s="131">
        <v>54667</v>
      </c>
      <c r="O217" s="131">
        <v>61667</v>
      </c>
      <c r="P217" s="90">
        <v>54667</v>
      </c>
      <c r="Q217">
        <v>61667</v>
      </c>
      <c r="R217" s="90">
        <v>65500</v>
      </c>
      <c r="S217" s="153">
        <f>AVERAGE(Table1422[[#This Row],[IQ3_2019]:[IQ3_2023]])</f>
        <v>59633.599999999999</v>
      </c>
      <c r="T217" s="130">
        <v>63.7</v>
      </c>
      <c r="U217" s="130">
        <v>120</v>
      </c>
      <c r="V217" s="90">
        <v>53</v>
      </c>
      <c r="W217" s="90">
        <v>48.3</v>
      </c>
      <c r="X217" s="90">
        <v>51</v>
      </c>
      <c r="Y217" s="154">
        <f>AVERAGE(Table1422[[#This Row],[SNAP_2019
(Percentage Points)]:[SNAP_2023
(Percentage Points)]])</f>
        <v>67.2</v>
      </c>
      <c r="Z217" s="127">
        <v>26.6</v>
      </c>
      <c r="AA217" s="127">
        <v>23.3</v>
      </c>
      <c r="AB217" s="129">
        <v>37.1</v>
      </c>
      <c r="AC217" s="129">
        <v>24.1</v>
      </c>
      <c r="AD217" s="129">
        <v>30.6</v>
      </c>
      <c r="AE217" s="155">
        <f>AVERAGE(Table1422[[#This Row],[Poverty_2019
(Percentage Points)]:[Poverty_2023
(Percentage Points)]])</f>
        <v>28.339999999999996</v>
      </c>
      <c r="AF217" s="128">
        <v>8.4</v>
      </c>
      <c r="AG217" s="128">
        <v>29.2</v>
      </c>
      <c r="AH217" s="129">
        <v>27.5</v>
      </c>
      <c r="AI217" s="129">
        <v>29.2</v>
      </c>
      <c r="AJ217" s="190">
        <v>39.1</v>
      </c>
      <c r="AK217" s="156">
        <f>AVERAGE(Table1422[[#This Row],[Full Time Employment_2019
(Percentage Points)]:[Full Time Employment_2023
(Percentage Points)]])</f>
        <v>26.68</v>
      </c>
      <c r="AL217" s="175">
        <v>75</v>
      </c>
      <c r="AM217" s="9" t="s">
        <v>173</v>
      </c>
      <c r="AO217" t="s">
        <v>142</v>
      </c>
    </row>
    <row r="218" spans="1:41" x14ac:dyDescent="0.25">
      <c r="A218" s="180" t="s">
        <v>381</v>
      </c>
      <c r="B218" s="149">
        <v>32250</v>
      </c>
      <c r="C218" s="149">
        <v>44000</v>
      </c>
      <c r="D218" s="90">
        <v>32250</v>
      </c>
      <c r="E218" s="90">
        <v>44000</v>
      </c>
      <c r="F218" s="90">
        <v>47900</v>
      </c>
      <c r="G218" s="153">
        <f>AVERAGE(Table1422[[#This Row],[IQ1_2019]:[IQ1_2023]])</f>
        <v>40080</v>
      </c>
      <c r="H218" s="131">
        <v>43071</v>
      </c>
      <c r="I218" s="131">
        <v>46857</v>
      </c>
      <c r="J218" s="90">
        <v>43071</v>
      </c>
      <c r="K218" s="90">
        <v>46857</v>
      </c>
      <c r="L218" s="90">
        <v>49300</v>
      </c>
      <c r="M218" s="153">
        <f>AVERAGE(Table1422[[#This Row],[IQ2_2019]:[IQ2_2023]])</f>
        <v>45831.199999999997</v>
      </c>
      <c r="N218" s="131">
        <v>50500</v>
      </c>
      <c r="O218" s="131">
        <v>60667</v>
      </c>
      <c r="P218" s="90">
        <v>50500</v>
      </c>
      <c r="Q218">
        <v>60667</v>
      </c>
      <c r="R218" s="90">
        <v>64250</v>
      </c>
      <c r="S218" s="153">
        <f>AVERAGE(Table1422[[#This Row],[IQ3_2019]:[IQ3_2023]])</f>
        <v>57316.800000000003</v>
      </c>
      <c r="T218" s="130">
        <v>58.3</v>
      </c>
      <c r="U218" s="130">
        <v>28</v>
      </c>
      <c r="V218" s="90">
        <v>58.6</v>
      </c>
      <c r="W218" s="90">
        <v>60.7</v>
      </c>
      <c r="X218" s="90">
        <v>53.6</v>
      </c>
      <c r="Y218" s="154">
        <f>AVERAGE(Table1422[[#This Row],[SNAP_2019
(Percentage Points)]:[SNAP_2023
(Percentage Points)]])</f>
        <v>51.840000000000011</v>
      </c>
      <c r="Z218" s="127">
        <v>22.2</v>
      </c>
      <c r="AA218" s="127">
        <v>3.6</v>
      </c>
      <c r="AB218" s="129">
        <v>0</v>
      </c>
      <c r="AC218" s="129">
        <v>0</v>
      </c>
      <c r="AD218" s="129">
        <v>0</v>
      </c>
      <c r="AE218" s="155">
        <f>AVERAGE(Table1422[[#This Row],[Poverty_2019
(Percentage Points)]:[Poverty_2023
(Percentage Points)]])</f>
        <v>5.16</v>
      </c>
      <c r="AF218" s="128">
        <v>25</v>
      </c>
      <c r="AG218" s="128">
        <v>23.4</v>
      </c>
      <c r="AH218" s="129">
        <v>26.8</v>
      </c>
      <c r="AI218" s="129">
        <v>23.4</v>
      </c>
      <c r="AJ218" s="190">
        <v>30.8</v>
      </c>
      <c r="AK218" s="156">
        <f>AVERAGE(Table1422[[#This Row],[Full Time Employment_2019
(Percentage Points)]:[Full Time Employment_2023
(Percentage Points)]])</f>
        <v>25.880000000000003</v>
      </c>
      <c r="AL218" s="175">
        <v>175</v>
      </c>
      <c r="AM218" s="9" t="s">
        <v>173</v>
      </c>
      <c r="AO218" t="s">
        <v>142</v>
      </c>
    </row>
    <row r="219" spans="1:41" x14ac:dyDescent="0.25">
      <c r="A219" s="193" t="s">
        <v>382</v>
      </c>
      <c r="B219" s="149">
        <v>19000</v>
      </c>
      <c r="C219" s="149">
        <v>23200</v>
      </c>
      <c r="D219" s="90">
        <v>19000</v>
      </c>
      <c r="E219" s="90">
        <v>23200</v>
      </c>
      <c r="F219" s="90">
        <v>22333</v>
      </c>
      <c r="G219" s="153">
        <f>AVERAGE(Table1422[[#This Row],[IQ1_2019]:[IQ1_2023]])</f>
        <v>21346.6</v>
      </c>
      <c r="H219" s="131">
        <v>24300</v>
      </c>
      <c r="I219" s="131">
        <v>27250</v>
      </c>
      <c r="J219" s="90">
        <v>24300</v>
      </c>
      <c r="K219" s="90">
        <v>27250</v>
      </c>
      <c r="L219" s="90">
        <v>24125</v>
      </c>
      <c r="M219" s="153">
        <f>AVERAGE(Table1422[[#This Row],[IQ2_2019]:[IQ2_2023]])</f>
        <v>25445</v>
      </c>
      <c r="N219" s="131">
        <v>37000</v>
      </c>
      <c r="O219" s="131">
        <v>43875</v>
      </c>
      <c r="P219" s="90">
        <v>37000</v>
      </c>
      <c r="Q219">
        <v>43875</v>
      </c>
      <c r="R219" s="90">
        <v>70875</v>
      </c>
      <c r="S219" s="153">
        <f>AVERAGE(Table1422[[#This Row],[IQ3_2019]:[IQ3_2023]])</f>
        <v>46525</v>
      </c>
      <c r="T219" s="130">
        <v>45.6</v>
      </c>
      <c r="U219" s="130">
        <v>27</v>
      </c>
      <c r="V219" s="90">
        <v>36.700000000000003</v>
      </c>
      <c r="W219" s="90">
        <v>37</v>
      </c>
      <c r="X219" s="90">
        <v>21.4</v>
      </c>
      <c r="Y219" s="154">
        <f>AVERAGE(Table1422[[#This Row],[SNAP_2019
(Percentage Points)]:[SNAP_2023
(Percentage Points)]])</f>
        <v>33.540000000000006</v>
      </c>
      <c r="Z219" s="127">
        <v>36.799999999999997</v>
      </c>
      <c r="AA219" s="127">
        <v>14.8</v>
      </c>
      <c r="AB219" s="129">
        <v>33.299999999999997</v>
      </c>
      <c r="AC219" s="129">
        <v>0</v>
      </c>
      <c r="AD219" s="129">
        <v>0</v>
      </c>
      <c r="AE219" s="155">
        <f>AVERAGE(Table1422[[#This Row],[Poverty_2019
(Percentage Points)]:[Poverty_2023
(Percentage Points)]])</f>
        <v>16.979999999999997</v>
      </c>
      <c r="AF219" s="128">
        <v>8.3000000000000007</v>
      </c>
      <c r="AG219" s="128">
        <v>9.1</v>
      </c>
      <c r="AH219" s="129">
        <v>5.2</v>
      </c>
      <c r="AI219" s="129">
        <v>9.1</v>
      </c>
      <c r="AJ219" s="190">
        <v>15</v>
      </c>
      <c r="AK219" s="156">
        <f>AVERAGE(Table1422[[#This Row],[Full Time Employment_2019
(Percentage Points)]:[Full Time Employment_2023
(Percentage Points)]])</f>
        <v>9.34</v>
      </c>
      <c r="AL219" s="175"/>
      <c r="AM219" s="9" t="s">
        <v>134</v>
      </c>
      <c r="AO219" t="s">
        <v>135</v>
      </c>
    </row>
    <row r="220" spans="1:41" x14ac:dyDescent="0.25">
      <c r="A220" s="193" t="s">
        <v>383</v>
      </c>
      <c r="B220" s="149">
        <v>19833</v>
      </c>
      <c r="C220" s="149">
        <v>38500</v>
      </c>
      <c r="D220" s="90">
        <v>19833</v>
      </c>
      <c r="E220" s="90">
        <v>38500</v>
      </c>
      <c r="F220" s="90">
        <v>41750</v>
      </c>
      <c r="G220" s="153">
        <f>AVERAGE(Table1422[[#This Row],[IQ1_2019]:[IQ1_2023]])</f>
        <v>31683.200000000001</v>
      </c>
      <c r="H220" s="131">
        <v>51083</v>
      </c>
      <c r="I220" s="131">
        <v>58083</v>
      </c>
      <c r="J220" s="90">
        <v>51083</v>
      </c>
      <c r="K220" s="90">
        <v>58083</v>
      </c>
      <c r="L220" s="90">
        <v>60571</v>
      </c>
      <c r="M220" s="153">
        <f>AVERAGE(Table1422[[#This Row],[IQ2_2019]:[IQ2_2023]])</f>
        <v>55780.6</v>
      </c>
      <c r="N220" s="131">
        <v>53500</v>
      </c>
      <c r="O220" s="131">
        <v>59417</v>
      </c>
      <c r="P220" s="90">
        <v>53500</v>
      </c>
      <c r="Q220">
        <v>59417</v>
      </c>
      <c r="R220" s="90">
        <v>61571</v>
      </c>
      <c r="S220" s="153">
        <f>AVERAGE(Table1422[[#This Row],[IQ3_2019]:[IQ3_2023]])</f>
        <v>57481</v>
      </c>
      <c r="T220" s="130">
        <v>45.7</v>
      </c>
      <c r="U220" s="130">
        <v>16</v>
      </c>
      <c r="V220" s="90">
        <v>51.7</v>
      </c>
      <c r="W220" s="90">
        <v>50</v>
      </c>
      <c r="X220" s="90">
        <v>50</v>
      </c>
      <c r="Y220" s="154">
        <f>AVERAGE(Table1422[[#This Row],[SNAP_2019
(Percentage Points)]:[SNAP_2023
(Percentage Points)]])</f>
        <v>42.68</v>
      </c>
      <c r="Z220" s="127">
        <v>22.9</v>
      </c>
      <c r="AA220" s="127">
        <v>12.5</v>
      </c>
      <c r="AB220" s="129">
        <v>60</v>
      </c>
      <c r="AC220" s="129">
        <v>25</v>
      </c>
      <c r="AD220" s="129">
        <v>0</v>
      </c>
      <c r="AE220" s="155">
        <f>AVERAGE(Table1422[[#This Row],[Poverty_2019
(Percentage Points)]:[Poverty_2023
(Percentage Points)]])</f>
        <v>24.080000000000002</v>
      </c>
      <c r="AF220" s="128">
        <v>22.7</v>
      </c>
      <c r="AG220" s="128">
        <v>25</v>
      </c>
      <c r="AH220" s="129">
        <v>16</v>
      </c>
      <c r="AI220" s="129">
        <v>25</v>
      </c>
      <c r="AJ220" s="190">
        <v>28.6</v>
      </c>
      <c r="AK220" s="156">
        <f>AVERAGE(Table1422[[#This Row],[Full Time Employment_2019
(Percentage Points)]:[Full Time Employment_2023
(Percentage Points)]])</f>
        <v>23.46</v>
      </c>
      <c r="AL220" s="175"/>
      <c r="AM220" s="9" t="s">
        <v>134</v>
      </c>
      <c r="AO220" t="s">
        <v>135</v>
      </c>
    </row>
    <row r="221" spans="1:41" x14ac:dyDescent="0.25">
      <c r="A221" s="193" t="s">
        <v>384</v>
      </c>
      <c r="B221" s="149">
        <v>28536</v>
      </c>
      <c r="C221" s="149">
        <v>21962</v>
      </c>
      <c r="D221" s="90">
        <v>28536</v>
      </c>
      <c r="E221" s="90">
        <v>21962</v>
      </c>
      <c r="F221" s="90">
        <v>30250</v>
      </c>
      <c r="G221" s="153">
        <f>AVERAGE(Table1422[[#This Row],[IQ1_2019]:[IQ1_2023]])</f>
        <v>26249.200000000001</v>
      </c>
      <c r="H221" s="131">
        <v>52429</v>
      </c>
      <c r="I221" s="131">
        <v>48324</v>
      </c>
      <c r="J221" s="90">
        <v>52429</v>
      </c>
      <c r="K221" s="90">
        <v>48324</v>
      </c>
      <c r="L221" s="90">
        <v>49883</v>
      </c>
      <c r="M221" s="153">
        <f>AVERAGE(Table1422[[#This Row],[IQ2_2019]:[IQ2_2023]])</f>
        <v>50277.8</v>
      </c>
      <c r="N221" s="131">
        <v>71820</v>
      </c>
      <c r="O221" s="131">
        <v>75263</v>
      </c>
      <c r="P221" s="90">
        <v>71820</v>
      </c>
      <c r="Q221">
        <v>75263</v>
      </c>
      <c r="R221" s="90">
        <v>78350</v>
      </c>
      <c r="S221" s="153">
        <f>AVERAGE(Table1422[[#This Row],[IQ3_2019]:[IQ3_2023]])</f>
        <v>74503.199999999997</v>
      </c>
      <c r="T221" s="130">
        <v>8.3000000000000007</v>
      </c>
      <c r="U221" s="130">
        <v>1505</v>
      </c>
      <c r="V221" s="90">
        <v>9.4</v>
      </c>
      <c r="W221" s="90">
        <v>10.8</v>
      </c>
      <c r="X221" s="90">
        <v>7.7</v>
      </c>
      <c r="Y221" s="154">
        <f>AVERAGE(Table1422[[#This Row],[SNAP_2019
(Percentage Points)]:[SNAP_2023
(Percentage Points)]])</f>
        <v>308.24</v>
      </c>
      <c r="Z221" s="127">
        <v>13</v>
      </c>
      <c r="AA221" s="127">
        <v>15.3</v>
      </c>
      <c r="AB221" s="129">
        <v>58.9</v>
      </c>
      <c r="AC221" s="129">
        <v>46.3</v>
      </c>
      <c r="AD221" s="129">
        <v>56.9</v>
      </c>
      <c r="AE221" s="155">
        <f>AVERAGE(Table1422[[#This Row],[Poverty_2019
(Percentage Points)]:[Poverty_2023
(Percentage Points)]])</f>
        <v>38.08</v>
      </c>
      <c r="AF221" s="128">
        <v>52.3</v>
      </c>
      <c r="AG221" s="128">
        <v>53.2</v>
      </c>
      <c r="AH221" s="129">
        <v>46</v>
      </c>
      <c r="AI221" s="129">
        <v>53.2</v>
      </c>
      <c r="AJ221" s="190">
        <v>53.6</v>
      </c>
      <c r="AK221" s="156">
        <f>AVERAGE(Table1422[[#This Row],[Full Time Employment_2019
(Percentage Points)]:[Full Time Employment_2023
(Percentage Points)]])</f>
        <v>51.660000000000004</v>
      </c>
      <c r="AL221" s="175"/>
      <c r="AM221" s="9" t="s">
        <v>134</v>
      </c>
      <c r="AO221" t="s">
        <v>135</v>
      </c>
    </row>
    <row r="222" spans="1:41" x14ac:dyDescent="0.25">
      <c r="A222" s="165" t="s">
        <v>385</v>
      </c>
      <c r="B222" s="149">
        <v>18500</v>
      </c>
      <c r="C222" s="149">
        <v>18600</v>
      </c>
      <c r="D222" s="90">
        <v>18500</v>
      </c>
      <c r="E222" s="90">
        <v>18600</v>
      </c>
      <c r="F222" s="90">
        <v>26600</v>
      </c>
      <c r="G222" s="153">
        <f>AVERAGE(Table1422[[#This Row],[IQ1_2019]:[IQ1_2023]])</f>
        <v>20160</v>
      </c>
      <c r="H222" s="131">
        <v>47625</v>
      </c>
      <c r="I222" s="131">
        <v>32750</v>
      </c>
      <c r="J222" s="90">
        <v>47625</v>
      </c>
      <c r="K222" s="90">
        <v>32750</v>
      </c>
      <c r="L222" s="90">
        <v>50200</v>
      </c>
      <c r="M222" s="153">
        <f>AVERAGE(Table1422[[#This Row],[IQ2_2019]:[IQ2_2023]])</f>
        <v>42190</v>
      </c>
      <c r="N222" s="131">
        <v>72333</v>
      </c>
      <c r="O222" s="131">
        <v>53222</v>
      </c>
      <c r="P222" s="90">
        <v>72333</v>
      </c>
      <c r="Q222">
        <v>53222</v>
      </c>
      <c r="R222" s="90">
        <v>57389</v>
      </c>
      <c r="S222" s="153">
        <f>AVERAGE(Table1422[[#This Row],[IQ3_2019]:[IQ3_2023]])</f>
        <v>61699.8</v>
      </c>
      <c r="T222" s="130">
        <v>18.899999999999999</v>
      </c>
      <c r="U222" s="130">
        <v>86</v>
      </c>
      <c r="V222" s="90">
        <v>17.899999999999999</v>
      </c>
      <c r="W222" s="90">
        <v>24.4</v>
      </c>
      <c r="X222" s="90">
        <v>17.399999999999999</v>
      </c>
      <c r="Y222" s="154">
        <f>AVERAGE(Table1422[[#This Row],[SNAP_2019
(Percentage Points)]:[SNAP_2023
(Percentage Points)]])</f>
        <v>32.92</v>
      </c>
      <c r="Z222" s="127">
        <v>21.1</v>
      </c>
      <c r="AA222" s="127">
        <v>23.3</v>
      </c>
      <c r="AB222" s="129">
        <v>35.700000000000003</v>
      </c>
      <c r="AC222" s="129">
        <v>52.4</v>
      </c>
      <c r="AD222" s="129">
        <v>66.7</v>
      </c>
      <c r="AE222" s="155">
        <f>AVERAGE(Table1422[[#This Row],[Poverty_2019
(Percentage Points)]:[Poverty_2023
(Percentage Points)]])</f>
        <v>39.839999999999996</v>
      </c>
      <c r="AF222" s="128">
        <v>50</v>
      </c>
      <c r="AG222" s="128">
        <v>40.799999999999997</v>
      </c>
      <c r="AH222" s="129">
        <v>52.4</v>
      </c>
      <c r="AI222" s="129">
        <v>40.799999999999997</v>
      </c>
      <c r="AJ222" s="190">
        <v>50</v>
      </c>
      <c r="AK222" s="156">
        <f>AVERAGE(Table1422[[#This Row],[Full Time Employment_2019
(Percentage Points)]:[Full Time Employment_2023
(Percentage Points)]])</f>
        <v>46.8</v>
      </c>
      <c r="AL222" s="175">
        <v>80</v>
      </c>
      <c r="AM222" s="9" t="s">
        <v>386</v>
      </c>
      <c r="AO222" t="s">
        <v>142</v>
      </c>
    </row>
    <row r="223" spans="1:41" x14ac:dyDescent="0.25">
      <c r="A223" s="193" t="s">
        <v>387</v>
      </c>
      <c r="B223" s="149" t="s">
        <v>159</v>
      </c>
      <c r="C223" s="149" t="s">
        <v>159</v>
      </c>
      <c r="D223" s="90" t="s">
        <v>159</v>
      </c>
      <c r="E223" s="90" t="s">
        <v>159</v>
      </c>
      <c r="F223" s="90">
        <v>3250</v>
      </c>
      <c r="G223" s="153">
        <f>AVERAGE(Table1422[[#This Row],[IQ1_2019]:[IQ1_2023]])</f>
        <v>3250</v>
      </c>
      <c r="H223" s="131">
        <v>15857</v>
      </c>
      <c r="I223" s="131">
        <v>19250</v>
      </c>
      <c r="J223" s="90">
        <v>15857</v>
      </c>
      <c r="K223" s="90">
        <v>19250</v>
      </c>
      <c r="L223" s="90">
        <v>28000</v>
      </c>
      <c r="M223" s="153">
        <f>AVERAGE(Table1422[[#This Row],[IQ2_2019]:[IQ2_2023]])</f>
        <v>19642.8</v>
      </c>
      <c r="N223" s="131">
        <v>44000</v>
      </c>
      <c r="O223" s="131">
        <v>49250</v>
      </c>
      <c r="P223" s="90">
        <v>44000</v>
      </c>
      <c r="Q223">
        <v>49250</v>
      </c>
      <c r="R223" s="90">
        <v>46500</v>
      </c>
      <c r="S223" s="153">
        <f>AVERAGE(Table1422[[#This Row],[IQ3_2019]:[IQ3_2023]])</f>
        <v>46600</v>
      </c>
      <c r="T223" s="130">
        <v>36</v>
      </c>
      <c r="U223" s="130">
        <v>57</v>
      </c>
      <c r="V223" s="90">
        <v>37.700000000000003</v>
      </c>
      <c r="W223" s="90">
        <v>33.299999999999997</v>
      </c>
      <c r="X223" s="90">
        <v>39.299999999999997</v>
      </c>
      <c r="Y223" s="154">
        <f>AVERAGE(Table1422[[#This Row],[SNAP_2019
(Percentage Points)]:[SNAP_2023
(Percentage Points)]])</f>
        <v>40.660000000000004</v>
      </c>
      <c r="Z223" s="127">
        <v>38</v>
      </c>
      <c r="AA223" s="127">
        <v>42.1</v>
      </c>
      <c r="AB223" s="129">
        <v>73.900000000000006</v>
      </c>
      <c r="AC223" s="129">
        <v>73.7</v>
      </c>
      <c r="AD223" s="129">
        <v>63.6</v>
      </c>
      <c r="AE223" s="155">
        <f>AVERAGE(Table1422[[#This Row],[Poverty_2019
(Percentage Points)]:[Poverty_2023
(Percentage Points)]])</f>
        <v>58.260000000000005</v>
      </c>
      <c r="AF223" s="128">
        <v>22.1</v>
      </c>
      <c r="AG223" s="128">
        <v>28.1</v>
      </c>
      <c r="AH223" s="129">
        <v>32.299999999999997</v>
      </c>
      <c r="AI223" s="129">
        <v>28.1</v>
      </c>
      <c r="AJ223" s="190">
        <v>24.1</v>
      </c>
      <c r="AK223" s="156">
        <f>AVERAGE(Table1422[[#This Row],[Full Time Employment_2019
(Percentage Points)]:[Full Time Employment_2023
(Percentage Points)]])</f>
        <v>26.939999999999998</v>
      </c>
      <c r="AL223" s="175"/>
      <c r="AM223" s="9" t="s">
        <v>134</v>
      </c>
      <c r="AO223" t="s">
        <v>135</v>
      </c>
    </row>
    <row r="224" spans="1:41" x14ac:dyDescent="0.25">
      <c r="A224" s="165" t="s">
        <v>388</v>
      </c>
      <c r="B224" s="149">
        <v>33750</v>
      </c>
      <c r="C224" s="149" t="s">
        <v>88</v>
      </c>
      <c r="D224" s="90">
        <v>33750</v>
      </c>
      <c r="E224" s="90" t="s">
        <v>88</v>
      </c>
      <c r="F224" s="90" t="s">
        <v>88</v>
      </c>
      <c r="G224" s="153">
        <f>AVERAGE(Table1422[[#This Row],[IQ1_2019]:[IQ1_2023]])</f>
        <v>33750</v>
      </c>
      <c r="H224" s="131">
        <v>37500</v>
      </c>
      <c r="I224" s="131" t="s">
        <v>88</v>
      </c>
      <c r="J224" s="90">
        <v>37500</v>
      </c>
      <c r="K224" s="90" t="s">
        <v>88</v>
      </c>
      <c r="L224" s="90" t="s">
        <v>88</v>
      </c>
      <c r="M224" s="153">
        <f>AVERAGE(Table1422[[#This Row],[IQ2_2019]:[IQ2_2023]])</f>
        <v>37500</v>
      </c>
      <c r="N224" s="131">
        <v>45000</v>
      </c>
      <c r="O224" s="131" t="s">
        <v>88</v>
      </c>
      <c r="P224" s="90">
        <v>45000</v>
      </c>
      <c r="Q224" t="s">
        <v>88</v>
      </c>
      <c r="R224" s="90" t="s">
        <v>88</v>
      </c>
      <c r="S224" s="153">
        <f>AVERAGE(Table1422[[#This Row],[IQ3_2019]:[IQ3_2023]])</f>
        <v>45000</v>
      </c>
      <c r="T224" s="130">
        <v>11.1</v>
      </c>
      <c r="U224" s="130">
        <v>2</v>
      </c>
      <c r="V224" s="90">
        <v>20</v>
      </c>
      <c r="W224" s="90">
        <v>50</v>
      </c>
      <c r="X224" s="90">
        <v>0</v>
      </c>
      <c r="Y224" s="154">
        <f>AVERAGE(Table1422[[#This Row],[SNAP_2019
(Percentage Points)]:[SNAP_2023
(Percentage Points)]])</f>
        <v>16.619999999999997</v>
      </c>
      <c r="Z224" s="127">
        <v>22.2</v>
      </c>
      <c r="AA224" s="127">
        <v>0</v>
      </c>
      <c r="AB224" s="129">
        <v>0</v>
      </c>
      <c r="AC224" s="129">
        <v>0</v>
      </c>
      <c r="AD224" s="129" t="s">
        <v>88</v>
      </c>
      <c r="AE224" s="155">
        <f>AVERAGE(Table1422[[#This Row],[Poverty_2019
(Percentage Points)]:[Poverty_2023
(Percentage Points)]])</f>
        <v>5.55</v>
      </c>
      <c r="AF224" s="128">
        <v>25</v>
      </c>
      <c r="AG224" s="128">
        <v>33.299999999999997</v>
      </c>
      <c r="AH224" s="129">
        <v>40</v>
      </c>
      <c r="AI224" s="129">
        <v>33.299999999999997</v>
      </c>
      <c r="AJ224" s="190">
        <v>100</v>
      </c>
      <c r="AK224" s="156">
        <f>AVERAGE(Table1422[[#This Row],[Full Time Employment_2019
(Percentage Points)]:[Full Time Employment_2023
(Percentage Points)]])</f>
        <v>46.32</v>
      </c>
      <c r="AL224" s="175">
        <v>31</v>
      </c>
      <c r="AM224" s="9" t="s">
        <v>389</v>
      </c>
      <c r="AO224" t="s">
        <v>135</v>
      </c>
    </row>
    <row r="225" spans="1:41" x14ac:dyDescent="0.25">
      <c r="A225" s="193" t="s">
        <v>390</v>
      </c>
      <c r="B225" s="149">
        <v>17273</v>
      </c>
      <c r="C225" s="149">
        <v>20107</v>
      </c>
      <c r="D225" s="90">
        <v>17273</v>
      </c>
      <c r="E225" s="90">
        <v>20107</v>
      </c>
      <c r="F225" s="90">
        <v>19000</v>
      </c>
      <c r="G225" s="153">
        <f>AVERAGE(Table1422[[#This Row],[IQ1_2019]:[IQ1_2023]])</f>
        <v>18752</v>
      </c>
      <c r="H225" s="131">
        <v>36500</v>
      </c>
      <c r="I225" s="131">
        <v>40250</v>
      </c>
      <c r="J225" s="90">
        <v>36500</v>
      </c>
      <c r="K225" s="90">
        <v>40250</v>
      </c>
      <c r="L225" s="90">
        <v>32000</v>
      </c>
      <c r="M225" s="153">
        <f>AVERAGE(Table1422[[#This Row],[IQ2_2019]:[IQ2_2023]])</f>
        <v>37100</v>
      </c>
      <c r="N225" s="131">
        <v>60682</v>
      </c>
      <c r="O225" s="131">
        <v>62400</v>
      </c>
      <c r="P225" s="90">
        <v>60682</v>
      </c>
      <c r="Q225">
        <v>62400</v>
      </c>
      <c r="R225" s="90">
        <v>61818</v>
      </c>
      <c r="S225" s="153">
        <f>AVERAGE(Table1422[[#This Row],[IQ3_2019]:[IQ3_2023]])</f>
        <v>61596.4</v>
      </c>
      <c r="T225" s="130">
        <v>8.1</v>
      </c>
      <c r="U225" s="130">
        <v>408</v>
      </c>
      <c r="V225" s="90">
        <v>12.2</v>
      </c>
      <c r="W225" s="90">
        <v>13.2</v>
      </c>
      <c r="X225" s="90">
        <v>10.8</v>
      </c>
      <c r="Y225" s="154">
        <f>AVERAGE(Table1422[[#This Row],[SNAP_2019
(Percentage Points)]:[SNAP_2023
(Percentage Points)]])</f>
        <v>90.460000000000008</v>
      </c>
      <c r="Z225" s="127">
        <v>13.4</v>
      </c>
      <c r="AA225" s="127">
        <v>20.8</v>
      </c>
      <c r="AB225" s="129">
        <v>47.9</v>
      </c>
      <c r="AC225" s="129">
        <v>37</v>
      </c>
      <c r="AD225" s="129">
        <v>46.8</v>
      </c>
      <c r="AE225" s="155">
        <f>AVERAGE(Table1422[[#This Row],[Poverty_2019
(Percentage Points)]:[Poverty_2023
(Percentage Points)]])</f>
        <v>33.179999999999993</v>
      </c>
      <c r="AF225" s="128">
        <v>47.8</v>
      </c>
      <c r="AG225" s="128">
        <v>42</v>
      </c>
      <c r="AH225" s="129">
        <v>41.9</v>
      </c>
      <c r="AI225" s="129">
        <v>42</v>
      </c>
      <c r="AJ225" s="190">
        <v>43</v>
      </c>
      <c r="AK225" s="156">
        <f>AVERAGE(Table1422[[#This Row],[Full Time Employment_2019
(Percentage Points)]:[Full Time Employment_2023
(Percentage Points)]])</f>
        <v>43.339999999999996</v>
      </c>
      <c r="AL225" s="175"/>
      <c r="AM225" s="9" t="s">
        <v>134</v>
      </c>
      <c r="AO225" t="s">
        <v>135</v>
      </c>
    </row>
    <row r="226" spans="1:41" x14ac:dyDescent="0.25">
      <c r="A226" s="165" t="s">
        <v>391</v>
      </c>
      <c r="B226" s="149">
        <v>27250</v>
      </c>
      <c r="C226" s="149">
        <v>43000</v>
      </c>
      <c r="D226" s="90">
        <v>27250</v>
      </c>
      <c r="E226" s="90">
        <v>43000</v>
      </c>
      <c r="F226" s="90">
        <v>47000</v>
      </c>
      <c r="G226" s="153">
        <f>AVERAGE(Table1422[[#This Row],[IQ1_2019]:[IQ1_2023]])</f>
        <v>37500</v>
      </c>
      <c r="H226" s="131">
        <v>51500</v>
      </c>
      <c r="I226" s="131">
        <v>57722</v>
      </c>
      <c r="J226" s="90">
        <v>51500</v>
      </c>
      <c r="K226" s="90">
        <v>57722</v>
      </c>
      <c r="L226" s="90">
        <v>61500</v>
      </c>
      <c r="M226" s="153">
        <f>AVERAGE(Table1422[[#This Row],[IQ2_2019]:[IQ2_2023]])</f>
        <v>55988.800000000003</v>
      </c>
      <c r="N226" s="131">
        <v>66167</v>
      </c>
      <c r="O226" s="131">
        <v>78250</v>
      </c>
      <c r="P226" s="90">
        <v>66167</v>
      </c>
      <c r="Q226">
        <v>78250</v>
      </c>
      <c r="R226" s="90">
        <v>99000</v>
      </c>
      <c r="S226" s="153">
        <f>AVERAGE(Table1422[[#This Row],[IQ3_2019]:[IQ3_2023]])</f>
        <v>77566.8</v>
      </c>
      <c r="T226" s="130">
        <v>50.5</v>
      </c>
      <c r="U226" s="130">
        <v>102</v>
      </c>
      <c r="V226" s="90">
        <v>51.1</v>
      </c>
      <c r="W226" s="90">
        <v>49</v>
      </c>
      <c r="X226" s="90">
        <v>45.7</v>
      </c>
      <c r="Y226" s="154">
        <f>AVERAGE(Table1422[[#This Row],[SNAP_2019
(Percentage Points)]:[SNAP_2023
(Percentage Points)]])</f>
        <v>59.660000000000004</v>
      </c>
      <c r="Z226" s="127">
        <v>21.5</v>
      </c>
      <c r="AA226" s="127">
        <v>12.7</v>
      </c>
      <c r="AB226" s="129">
        <v>12.5</v>
      </c>
      <c r="AC226" s="129">
        <v>16</v>
      </c>
      <c r="AD226" s="129">
        <v>12.7</v>
      </c>
      <c r="AE226" s="155">
        <f>AVERAGE(Table1422[[#This Row],[Poverty_2019
(Percentage Points)]:[Poverty_2023
(Percentage Points)]])</f>
        <v>15.080000000000002</v>
      </c>
      <c r="AF226" s="128">
        <v>10.4</v>
      </c>
      <c r="AG226" s="128">
        <v>25.9</v>
      </c>
      <c r="AH226" s="129">
        <v>24.3</v>
      </c>
      <c r="AI226" s="129">
        <v>25.9</v>
      </c>
      <c r="AJ226" s="190">
        <v>30.7</v>
      </c>
      <c r="AK226" s="156">
        <f>AVERAGE(Table1422[[#This Row],[Full Time Employment_2019
(Percentage Points)]:[Full Time Employment_2023
(Percentage Points)]])</f>
        <v>23.44</v>
      </c>
      <c r="AL226" s="175">
        <v>138</v>
      </c>
      <c r="AM226" s="9" t="s">
        <v>173</v>
      </c>
      <c r="AO226" t="s">
        <v>142</v>
      </c>
    </row>
    <row r="227" spans="1:41" x14ac:dyDescent="0.25">
      <c r="A227" s="193" t="s">
        <v>392</v>
      </c>
      <c r="B227" s="149">
        <v>46590</v>
      </c>
      <c r="C227" s="158">
        <v>50295</v>
      </c>
      <c r="D227" s="90">
        <v>46590</v>
      </c>
      <c r="E227" s="90">
        <v>50295</v>
      </c>
      <c r="F227" s="90">
        <v>53295</v>
      </c>
      <c r="G227" s="153">
        <f>AVERAGE(Table1422[[#This Row],[IQ1_2019]:[IQ1_2023]])</f>
        <v>49413</v>
      </c>
      <c r="H227" s="131">
        <v>72882</v>
      </c>
      <c r="I227" s="159">
        <v>83885</v>
      </c>
      <c r="J227" s="90">
        <v>72882</v>
      </c>
      <c r="K227" s="90">
        <v>83885</v>
      </c>
      <c r="L227" s="90">
        <v>94583</v>
      </c>
      <c r="M227" s="153">
        <f>AVERAGE(Table1422[[#This Row],[IQ2_2019]:[IQ2_2023]])</f>
        <v>81623.399999999994</v>
      </c>
      <c r="N227" s="131">
        <v>105370</v>
      </c>
      <c r="O227" s="159">
        <v>117485</v>
      </c>
      <c r="P227" s="90">
        <v>105370</v>
      </c>
      <c r="Q227">
        <v>117485</v>
      </c>
      <c r="R227" s="90">
        <v>133214</v>
      </c>
      <c r="S227" s="153">
        <f>AVERAGE(Table1422[[#This Row],[IQ3_2019]:[IQ3_2023]])</f>
        <v>115784.8</v>
      </c>
      <c r="T227" s="161">
        <v>13</v>
      </c>
      <c r="U227" s="161">
        <v>1173</v>
      </c>
      <c r="V227" s="90">
        <v>13</v>
      </c>
      <c r="W227" s="90">
        <v>13.8</v>
      </c>
      <c r="X227" s="90">
        <v>12.5</v>
      </c>
      <c r="Y227" s="154">
        <f>AVERAGE(Table1422[[#This Row],[SNAP_2019
(Percentage Points)]:[SNAP_2023
(Percentage Points)]])</f>
        <v>245.06</v>
      </c>
      <c r="Z227" s="160">
        <v>5.8</v>
      </c>
      <c r="AA227" s="160">
        <v>3.9</v>
      </c>
      <c r="AB227" s="129">
        <v>15.4</v>
      </c>
      <c r="AC227" s="129">
        <v>10.5</v>
      </c>
      <c r="AD227" s="129">
        <v>12.8</v>
      </c>
      <c r="AE227" s="155">
        <f>AVERAGE(Table1422[[#This Row],[Poverty_2019
(Percentage Points)]:[Poverty_2023
(Percentage Points)]])</f>
        <v>9.6800000000000015</v>
      </c>
      <c r="AF227" s="162">
        <v>56.2</v>
      </c>
      <c r="AG227" s="162">
        <v>58.7</v>
      </c>
      <c r="AH227" s="129">
        <v>56.7</v>
      </c>
      <c r="AI227" s="129">
        <v>58.7</v>
      </c>
      <c r="AJ227" s="190">
        <v>61.1</v>
      </c>
      <c r="AK227" s="156">
        <f>AVERAGE(Table1422[[#This Row],[Full Time Employment_2019
(Percentage Points)]:[Full Time Employment_2023
(Percentage Points)]])</f>
        <v>58.280000000000008</v>
      </c>
      <c r="AL227" s="175"/>
      <c r="AM227" s="56" t="s">
        <v>134</v>
      </c>
      <c r="AO227" t="s">
        <v>135</v>
      </c>
    </row>
    <row r="228" spans="1:41" x14ac:dyDescent="0.25">
      <c r="A228" s="165" t="s">
        <v>393</v>
      </c>
      <c r="B228" s="149">
        <v>29167</v>
      </c>
      <c r="C228" s="149">
        <v>32125</v>
      </c>
      <c r="D228" s="90">
        <v>29167</v>
      </c>
      <c r="E228" s="90">
        <v>32125</v>
      </c>
      <c r="F228" s="90">
        <v>33250</v>
      </c>
      <c r="G228" s="153">
        <f>AVERAGE(Table1422[[#This Row],[IQ1_2019]:[IQ1_2023]])</f>
        <v>31166.799999999999</v>
      </c>
      <c r="H228" s="131">
        <v>43333</v>
      </c>
      <c r="I228" s="131">
        <v>48167</v>
      </c>
      <c r="J228" s="90">
        <v>43333</v>
      </c>
      <c r="K228" s="90">
        <v>48167</v>
      </c>
      <c r="L228" s="90">
        <v>38300</v>
      </c>
      <c r="M228" s="153">
        <f>AVERAGE(Table1422[[#This Row],[IQ2_2019]:[IQ2_2023]])</f>
        <v>44260</v>
      </c>
      <c r="N228" s="131">
        <v>63750</v>
      </c>
      <c r="O228" s="131">
        <v>67667</v>
      </c>
      <c r="P228" s="90">
        <v>63750</v>
      </c>
      <c r="Q228">
        <v>67667</v>
      </c>
      <c r="R228" s="90">
        <v>52000</v>
      </c>
      <c r="S228" s="153">
        <f>AVERAGE(Table1422[[#This Row],[IQ3_2019]:[IQ3_2023]])</f>
        <v>62966.8</v>
      </c>
      <c r="T228" s="130">
        <v>22.7</v>
      </c>
      <c r="U228" s="130">
        <v>40.9</v>
      </c>
      <c r="V228" s="90">
        <v>28</v>
      </c>
      <c r="W228" s="90">
        <v>40.9</v>
      </c>
      <c r="X228" s="90">
        <v>62.1</v>
      </c>
      <c r="Y228" s="154">
        <f>AVERAGE(Table1422[[#This Row],[SNAP_2019
(Percentage Points)]:[SNAP_2023
(Percentage Points)]])</f>
        <v>38.92</v>
      </c>
      <c r="Z228" s="127">
        <v>13.6</v>
      </c>
      <c r="AA228" s="127">
        <v>0</v>
      </c>
      <c r="AB228" s="129">
        <v>0</v>
      </c>
      <c r="AC228" s="129">
        <v>0</v>
      </c>
      <c r="AD228" s="129">
        <v>27.8</v>
      </c>
      <c r="AE228" s="155">
        <f>AVERAGE(Table1422[[#This Row],[Poverty_2019
(Percentage Points)]:[Poverty_2023
(Percentage Points)]])</f>
        <v>8.2799999999999994</v>
      </c>
      <c r="AF228" s="128">
        <v>33.299999999999997</v>
      </c>
      <c r="AG228" s="128">
        <v>0</v>
      </c>
      <c r="AH228" s="129">
        <v>37.1</v>
      </c>
      <c r="AI228" s="129">
        <v>0</v>
      </c>
      <c r="AJ228" s="190">
        <v>12.1</v>
      </c>
      <c r="AK228" s="156">
        <f>AVERAGE(Table1422[[#This Row],[Full Time Employment_2019
(Percentage Points)]:[Full Time Employment_2023
(Percentage Points)]])</f>
        <v>16.5</v>
      </c>
      <c r="AL228" s="175">
        <v>60</v>
      </c>
      <c r="AM228" s="9" t="s">
        <v>173</v>
      </c>
      <c r="AO228" t="s">
        <v>142</v>
      </c>
    </row>
    <row r="229" spans="1:41" ht="45" x14ac:dyDescent="0.25">
      <c r="A229" s="180" t="s">
        <v>394</v>
      </c>
      <c r="B229" s="149">
        <v>17000</v>
      </c>
      <c r="C229" s="149">
        <v>19444</v>
      </c>
      <c r="D229" s="90">
        <v>17000</v>
      </c>
      <c r="E229" s="90">
        <v>19444</v>
      </c>
      <c r="F229" s="90">
        <v>33000</v>
      </c>
      <c r="G229" s="153">
        <f>AVERAGE(Table1422[[#This Row],[IQ1_2019]:[IQ1_2023]])</f>
        <v>21177.599999999999</v>
      </c>
      <c r="H229" s="131">
        <v>41167</v>
      </c>
      <c r="I229" s="131">
        <v>50000</v>
      </c>
      <c r="J229" s="90">
        <v>41167</v>
      </c>
      <c r="K229" s="90">
        <v>50000</v>
      </c>
      <c r="L229" s="90">
        <v>51125</v>
      </c>
      <c r="M229" s="153">
        <f>AVERAGE(Table1422[[#This Row],[IQ2_2019]:[IQ2_2023]])</f>
        <v>46691.8</v>
      </c>
      <c r="N229" s="131">
        <v>68000</v>
      </c>
      <c r="O229" s="131">
        <v>79000</v>
      </c>
      <c r="P229" s="90">
        <v>68000</v>
      </c>
      <c r="Q229">
        <v>79000</v>
      </c>
      <c r="R229" s="90">
        <v>90250</v>
      </c>
      <c r="S229" s="153">
        <f>AVERAGE(Table1422[[#This Row],[IQ3_2019]:[IQ3_2023]])</f>
        <v>76850</v>
      </c>
      <c r="T229" s="130">
        <v>54.3</v>
      </c>
      <c r="U229" s="130">
        <v>45</v>
      </c>
      <c r="V229" s="90">
        <v>48.5</v>
      </c>
      <c r="W229" s="90">
        <v>45</v>
      </c>
      <c r="X229" s="90">
        <v>47.5</v>
      </c>
      <c r="Y229" s="154">
        <f>AVERAGE(Table1422[[#This Row],[SNAP_2019
(Percentage Points)]:[SNAP_2023
(Percentage Points)]])</f>
        <v>48.06</v>
      </c>
      <c r="Z229" s="127">
        <v>37.9</v>
      </c>
      <c r="AA229" s="127">
        <v>30.8</v>
      </c>
      <c r="AB229" s="129">
        <v>51.1</v>
      </c>
      <c r="AC229" s="129">
        <v>42.6</v>
      </c>
      <c r="AD229" s="129">
        <v>36.200000000000003</v>
      </c>
      <c r="AE229" s="155">
        <f>AVERAGE(Table1422[[#This Row],[Poverty_2019
(Percentage Points)]:[Poverty_2023
(Percentage Points)]])</f>
        <v>39.720000000000006</v>
      </c>
      <c r="AF229" s="128">
        <v>12.6</v>
      </c>
      <c r="AG229" s="128">
        <v>14.6</v>
      </c>
      <c r="AH229" s="129">
        <v>16.5</v>
      </c>
      <c r="AI229" s="129">
        <v>14.6</v>
      </c>
      <c r="AJ229" s="190">
        <v>12.6</v>
      </c>
      <c r="AK229" s="156">
        <f>AVERAGE(Table1422[[#This Row],[Full Time Employment_2019
(Percentage Points)]:[Full Time Employment_2023
(Percentage Points)]])</f>
        <v>14.180000000000001</v>
      </c>
      <c r="AL229" s="175">
        <v>53.55</v>
      </c>
      <c r="AM229" s="9" t="s">
        <v>395</v>
      </c>
      <c r="AO229" t="s">
        <v>142</v>
      </c>
    </row>
    <row r="230" spans="1:41" x14ac:dyDescent="0.25">
      <c r="A230" s="193" t="s">
        <v>396</v>
      </c>
      <c r="B230" s="149">
        <v>50760</v>
      </c>
      <c r="C230" s="149">
        <v>56114</v>
      </c>
      <c r="D230" s="90">
        <v>50760</v>
      </c>
      <c r="E230" s="90">
        <v>56114</v>
      </c>
      <c r="F230" s="90">
        <v>53283</v>
      </c>
      <c r="G230" s="153">
        <f>AVERAGE(Table1422[[#This Row],[IQ1_2019]:[IQ1_2023]])</f>
        <v>53406.2</v>
      </c>
      <c r="H230" s="131">
        <v>78754</v>
      </c>
      <c r="I230" s="131">
        <v>85532</v>
      </c>
      <c r="J230" s="90">
        <v>78754</v>
      </c>
      <c r="K230" s="90">
        <v>85532</v>
      </c>
      <c r="L230" s="90">
        <v>86898</v>
      </c>
      <c r="M230" s="153">
        <f>AVERAGE(Table1422[[#This Row],[IQ2_2019]:[IQ2_2023]])</f>
        <v>83094</v>
      </c>
      <c r="N230" s="131">
        <v>92774</v>
      </c>
      <c r="O230" s="131">
        <v>102250</v>
      </c>
      <c r="P230" s="90">
        <v>92774</v>
      </c>
      <c r="Q230">
        <v>102250</v>
      </c>
      <c r="R230" s="90">
        <v>101188</v>
      </c>
      <c r="S230" s="153">
        <f>AVERAGE(Table1422[[#This Row],[IQ3_2019]:[IQ3_2023]])</f>
        <v>98247.2</v>
      </c>
      <c r="T230" s="130">
        <v>6</v>
      </c>
      <c r="U230" s="130">
        <v>4</v>
      </c>
      <c r="V230">
        <v>4.3</v>
      </c>
      <c r="W230">
        <v>4</v>
      </c>
      <c r="X230" s="130">
        <v>2</v>
      </c>
      <c r="Y230" s="154">
        <f>AVERAGE(Table1422[[#This Row],[SNAP_2019
(Percentage Points)]:[SNAP_2023
(Percentage Points)]])</f>
        <v>4.0600000000000005</v>
      </c>
      <c r="Z230" s="127">
        <v>4.5999999999999996</v>
      </c>
      <c r="AA230" s="127">
        <v>4</v>
      </c>
      <c r="AB230" s="73">
        <v>13.6</v>
      </c>
      <c r="AC230" s="73">
        <v>29.3</v>
      </c>
      <c r="AD230" s="73">
        <v>0</v>
      </c>
      <c r="AE230" s="155">
        <f>AVERAGE(Table1422[[#This Row],[Poverty_2019
(Percentage Points)]:[Poverty_2023
(Percentage Points)]])</f>
        <v>10.3</v>
      </c>
      <c r="AF230" s="128">
        <v>65.5</v>
      </c>
      <c r="AG230" s="128">
        <v>81.900000000000006</v>
      </c>
      <c r="AH230" s="73">
        <v>75.900000000000006</v>
      </c>
      <c r="AI230" s="73">
        <v>81.900000000000006</v>
      </c>
      <c r="AJ230" s="190">
        <v>77</v>
      </c>
      <c r="AK230" s="156">
        <f>AVERAGE(Table1422[[#This Row],[Full Time Employment_2019
(Percentage Points)]:[Full Time Employment_2023
(Percentage Points)]])</f>
        <v>76.440000000000012</v>
      </c>
      <c r="AL230" s="175"/>
      <c r="AM230" s="9" t="s">
        <v>134</v>
      </c>
      <c r="AO230" t="s">
        <v>135</v>
      </c>
    </row>
    <row r="231" spans="1:41" x14ac:dyDescent="0.25">
      <c r="A231" s="193" t="s">
        <v>397</v>
      </c>
      <c r="B231" s="149">
        <v>6750</v>
      </c>
      <c r="C231" s="149">
        <v>6500</v>
      </c>
      <c r="D231" s="90">
        <v>6750</v>
      </c>
      <c r="E231" s="90">
        <v>6500</v>
      </c>
      <c r="F231" s="90">
        <v>6250</v>
      </c>
      <c r="G231" s="153">
        <f>AVERAGE(Table1422[[#This Row],[IQ1_2019]:[IQ1_2023]])</f>
        <v>6550</v>
      </c>
      <c r="H231" s="131">
        <v>20667</v>
      </c>
      <c r="I231" s="131">
        <v>14667</v>
      </c>
      <c r="J231" s="90">
        <v>20667</v>
      </c>
      <c r="K231" s="90">
        <v>14667</v>
      </c>
      <c r="L231" s="90">
        <v>22857</v>
      </c>
      <c r="M231" s="153">
        <f>AVERAGE(Table1422[[#This Row],[IQ2_2019]:[IQ2_2023]])</f>
        <v>18705</v>
      </c>
      <c r="N231" s="131">
        <v>61833</v>
      </c>
      <c r="O231" s="131">
        <v>49000</v>
      </c>
      <c r="P231" s="90">
        <v>61833</v>
      </c>
      <c r="Q231">
        <v>49000</v>
      </c>
      <c r="R231" s="90">
        <v>45000</v>
      </c>
      <c r="S231" s="153">
        <f>AVERAGE(Table1422[[#This Row],[IQ3_2019]:[IQ3_2023]])</f>
        <v>53333.2</v>
      </c>
      <c r="T231" s="130">
        <v>11.8</v>
      </c>
      <c r="U231" s="130">
        <v>24.5</v>
      </c>
      <c r="V231">
        <v>27.4</v>
      </c>
      <c r="W231">
        <v>24.5</v>
      </c>
      <c r="X231" s="130">
        <v>18</v>
      </c>
      <c r="Y231" s="154">
        <f>AVERAGE(Table1422[[#This Row],[SNAP_2019
(Percentage Points)]:[SNAP_2023
(Percentage Points)]])</f>
        <v>21.24</v>
      </c>
      <c r="Z231" s="127">
        <v>29.4</v>
      </c>
      <c r="AA231" s="127">
        <v>43.4</v>
      </c>
      <c r="AB231" s="73">
        <v>88.2</v>
      </c>
      <c r="AC231" s="73">
        <v>69.2</v>
      </c>
      <c r="AD231" s="73">
        <v>77.8</v>
      </c>
      <c r="AE231" s="155">
        <f>AVERAGE(Table1422[[#This Row],[Poverty_2019
(Percentage Points)]:[Poverty_2023
(Percentage Points)]])</f>
        <v>61.6</v>
      </c>
      <c r="AF231" s="128">
        <v>51.3</v>
      </c>
      <c r="AG231" s="128">
        <v>50</v>
      </c>
      <c r="AH231" s="73">
        <v>52.7</v>
      </c>
      <c r="AI231" s="73">
        <v>50</v>
      </c>
      <c r="AJ231" s="190">
        <v>33.299999999999997</v>
      </c>
      <c r="AK231" s="156">
        <f>AVERAGE(Table1422[[#This Row],[Full Time Employment_2019
(Percentage Points)]:[Full Time Employment_2023
(Percentage Points)]])</f>
        <v>47.46</v>
      </c>
      <c r="AL231" s="175"/>
      <c r="AM231" s="9" t="s">
        <v>134</v>
      </c>
      <c r="AO231" t="s">
        <v>135</v>
      </c>
    </row>
    <row r="232" spans="1:41" x14ac:dyDescent="0.25">
      <c r="A232" s="196" t="s">
        <v>398</v>
      </c>
      <c r="B232" s="149"/>
      <c r="C232" s="149"/>
      <c r="D232" s="90"/>
      <c r="E232" s="90" t="s">
        <v>88</v>
      </c>
      <c r="F232" s="90" t="s">
        <v>88</v>
      </c>
      <c r="G232" s="153" t="e">
        <f>AVERAGE(Table1422[[#This Row],[IQ1_2019]:[IQ1_2023]])</f>
        <v>#DIV/0!</v>
      </c>
      <c r="H232" s="131"/>
      <c r="I232" s="131">
        <v>51500</v>
      </c>
      <c r="J232" s="90" t="s">
        <v>88</v>
      </c>
      <c r="K232" s="158" t="s">
        <v>88</v>
      </c>
      <c r="L232" s="90" t="s">
        <v>88</v>
      </c>
      <c r="M232" s="153">
        <f>AVERAGE(Table1422[[#This Row],[IQ2_2019]:[IQ2_2023]])</f>
        <v>51500</v>
      </c>
      <c r="N232" s="131"/>
      <c r="O232" s="131">
        <v>63167</v>
      </c>
      <c r="P232" s="90" t="s">
        <v>88</v>
      </c>
      <c r="Q232" s="90" t="s">
        <v>88</v>
      </c>
      <c r="R232" s="90" t="s">
        <v>88</v>
      </c>
      <c r="S232" s="153">
        <f>AVERAGE(Table1422[[#This Row],[IQ3_2019]:[IQ3_2023]])</f>
        <v>63167</v>
      </c>
      <c r="T232" s="130">
        <v>15.4</v>
      </c>
      <c r="U232" s="161" t="s">
        <v>88</v>
      </c>
      <c r="V232" s="191" t="s">
        <v>88</v>
      </c>
      <c r="W232" s="130" t="s">
        <v>88</v>
      </c>
      <c r="X232" s="161" t="s">
        <v>88</v>
      </c>
      <c r="Y232" s="154">
        <f>AVERAGE(Table1422[[#This Row],[SNAP_2019
(Percentage Points)]:[SNAP_2023
(Percentage Points)]])</f>
        <v>15.4</v>
      </c>
      <c r="Z232" s="127">
        <v>15.4</v>
      </c>
      <c r="AA232" s="127"/>
      <c r="AB232" s="192" t="s">
        <v>88</v>
      </c>
      <c r="AC232" s="127" t="s">
        <v>88</v>
      </c>
      <c r="AD232" s="127" t="s">
        <v>88</v>
      </c>
      <c r="AE232" s="155">
        <f>AVERAGE(Table1422[[#This Row],[Poverty_2019
(Percentage Points)]:[Poverty_2023
(Percentage Points)]])</f>
        <v>15.4</v>
      </c>
      <c r="AF232" s="128">
        <v>64.7</v>
      </c>
      <c r="AG232" s="128"/>
      <c r="AH232" s="128" t="s">
        <v>88</v>
      </c>
      <c r="AI232" s="190" t="s">
        <v>88</v>
      </c>
      <c r="AJ232" s="190" t="s">
        <v>88</v>
      </c>
      <c r="AK232" s="156">
        <f>AVERAGE(Table1422[[#This Row],[Full Time Employment_2019
(Percentage Points)]:[Full Time Employment_2023
(Percentage Points)]])</f>
        <v>64.7</v>
      </c>
      <c r="AL232" s="175"/>
      <c r="AM232" s="9" t="s">
        <v>134</v>
      </c>
      <c r="AO232" t="s">
        <v>135</v>
      </c>
    </row>
    <row r="233" spans="1:41" x14ac:dyDescent="0.25">
      <c r="A233" s="196" t="s">
        <v>399</v>
      </c>
      <c r="B233" s="149"/>
      <c r="C233" s="149"/>
      <c r="D233" s="149"/>
      <c r="E233" s="90" t="s">
        <v>88</v>
      </c>
      <c r="F233" s="90" t="s">
        <v>88</v>
      </c>
      <c r="G233" s="153" t="e">
        <f>AVERAGE(Table1422[[#This Row],[IQ1_2019]:[IQ1_2023]])</f>
        <v>#DIV/0!</v>
      </c>
      <c r="H233" s="131"/>
      <c r="I233" s="131">
        <v>12500</v>
      </c>
      <c r="J233" s="90" t="s">
        <v>88</v>
      </c>
      <c r="K233" s="158" t="s">
        <v>88</v>
      </c>
      <c r="L233" s="90" t="s">
        <v>88</v>
      </c>
      <c r="M233" s="153">
        <f>AVERAGE(Table1422[[#This Row],[IQ2_2019]:[IQ2_2023]])</f>
        <v>12500</v>
      </c>
      <c r="N233" s="131"/>
      <c r="O233" s="131">
        <v>18750</v>
      </c>
      <c r="P233" s="90" t="s">
        <v>88</v>
      </c>
      <c r="Q233" s="90" t="s">
        <v>88</v>
      </c>
      <c r="R233" s="90" t="s">
        <v>88</v>
      </c>
      <c r="S233" s="153">
        <f>AVERAGE(Table1422[[#This Row],[IQ3_2019]:[IQ3_2023]])</f>
        <v>18750</v>
      </c>
      <c r="T233" s="130">
        <v>60</v>
      </c>
      <c r="U233" s="161" t="s">
        <v>88</v>
      </c>
      <c r="V233" s="191" t="s">
        <v>88</v>
      </c>
      <c r="W233" s="130" t="s">
        <v>88</v>
      </c>
      <c r="X233" s="161" t="s">
        <v>88</v>
      </c>
      <c r="Y233" s="154">
        <f>AVERAGE(Table1422[[#This Row],[SNAP_2019
(Percentage Points)]:[SNAP_2023
(Percentage Points)]])</f>
        <v>60</v>
      </c>
      <c r="Z233" s="127">
        <v>56</v>
      </c>
      <c r="AA233" s="127"/>
      <c r="AB233" s="192" t="s">
        <v>88</v>
      </c>
      <c r="AC233" s="127" t="s">
        <v>88</v>
      </c>
      <c r="AD233" s="127" t="s">
        <v>88</v>
      </c>
      <c r="AE233" s="155">
        <f>AVERAGE(Table1422[[#This Row],[Poverty_2019
(Percentage Points)]:[Poverty_2023
(Percentage Points)]])</f>
        <v>56</v>
      </c>
      <c r="AF233" s="128">
        <v>4.8</v>
      </c>
      <c r="AG233" s="128"/>
      <c r="AH233" s="128" t="s">
        <v>88</v>
      </c>
      <c r="AI233" s="190" t="s">
        <v>88</v>
      </c>
      <c r="AJ233" s="190" t="s">
        <v>88</v>
      </c>
      <c r="AK233" s="156">
        <f>AVERAGE(Table1422[[#This Row],[Full Time Employment_2019
(Percentage Points)]:[Full Time Employment_2023
(Percentage Points)]])</f>
        <v>4.8</v>
      </c>
      <c r="AL233" s="175"/>
      <c r="AM233" s="9" t="s">
        <v>134</v>
      </c>
      <c r="AO233" t="s">
        <v>135</v>
      </c>
    </row>
    <row r="234" spans="1:41" x14ac:dyDescent="0.25">
      <c r="A234" s="193" t="s">
        <v>400</v>
      </c>
      <c r="B234" s="149">
        <v>36250</v>
      </c>
      <c r="C234" s="149">
        <v>40143</v>
      </c>
      <c r="D234" s="90">
        <v>36250</v>
      </c>
      <c r="E234" s="90">
        <v>40143</v>
      </c>
      <c r="F234" s="90">
        <v>27700</v>
      </c>
      <c r="G234" s="153">
        <f>AVERAGE(Table1422[[#This Row],[IQ1_2019]:[IQ1_2023]])</f>
        <v>36097.199999999997</v>
      </c>
      <c r="H234" s="131">
        <v>61250</v>
      </c>
      <c r="I234" s="131">
        <v>66900</v>
      </c>
      <c r="J234" s="90">
        <v>61250</v>
      </c>
      <c r="K234" s="90">
        <v>66900</v>
      </c>
      <c r="L234" s="90">
        <v>46300</v>
      </c>
      <c r="M234" s="153">
        <f>AVERAGE(Table1422[[#This Row],[IQ2_2019]:[IQ2_2023]])</f>
        <v>60520</v>
      </c>
      <c r="N234" s="131">
        <v>78750</v>
      </c>
      <c r="O234" s="131">
        <v>82750</v>
      </c>
      <c r="P234" s="90">
        <v>78750</v>
      </c>
      <c r="Q234">
        <v>82750</v>
      </c>
      <c r="R234" s="90">
        <v>78000</v>
      </c>
      <c r="S234" s="153">
        <f>AVERAGE(Table1422[[#This Row],[IQ3_2019]:[IQ3_2023]])</f>
        <v>80200</v>
      </c>
      <c r="T234" s="130">
        <v>28.7</v>
      </c>
      <c r="U234" s="130">
        <v>32.700000000000003</v>
      </c>
      <c r="V234" s="90">
        <v>41.6</v>
      </c>
      <c r="W234" s="90">
        <v>32.700000000000003</v>
      </c>
      <c r="X234" s="90">
        <v>40.299999999999997</v>
      </c>
      <c r="Y234" s="154">
        <f>AVERAGE(Table1422[[#This Row],[SNAP_2019
(Percentage Points)]:[SNAP_2023
(Percentage Points)]])</f>
        <v>35.200000000000003</v>
      </c>
      <c r="Z234" s="127">
        <v>9.3000000000000007</v>
      </c>
      <c r="AA234" s="127">
        <v>7.5</v>
      </c>
      <c r="AB234" s="129">
        <v>15.4</v>
      </c>
      <c r="AC234" s="129">
        <v>8.6</v>
      </c>
      <c r="AD234" s="129">
        <v>14.6</v>
      </c>
      <c r="AE234" s="155">
        <f>AVERAGE(Table1422[[#This Row],[Poverty_2019
(Percentage Points)]:[Poverty_2023
(Percentage Points)]])</f>
        <v>11.080000000000002</v>
      </c>
      <c r="AF234" s="128">
        <v>45.1</v>
      </c>
      <c r="AG234" s="128">
        <v>45.2</v>
      </c>
      <c r="AH234" s="129">
        <v>48.1</v>
      </c>
      <c r="AI234" s="129">
        <v>45.2</v>
      </c>
      <c r="AJ234" s="190">
        <v>29.1</v>
      </c>
      <c r="AK234" s="156">
        <f>AVERAGE(Table1422[[#This Row],[Full Time Employment_2019
(Percentage Points)]:[Full Time Employment_2023
(Percentage Points)]])</f>
        <v>42.540000000000006</v>
      </c>
      <c r="AL234" s="175"/>
      <c r="AM234" s="9" t="s">
        <v>134</v>
      </c>
      <c r="AO234" t="s">
        <v>135</v>
      </c>
    </row>
    <row r="235" spans="1:41" ht="30" x14ac:dyDescent="0.25">
      <c r="A235" s="165" t="s">
        <v>401</v>
      </c>
      <c r="B235" s="149">
        <v>27833</v>
      </c>
      <c r="C235" s="149">
        <v>31571</v>
      </c>
      <c r="D235" s="90">
        <v>27833</v>
      </c>
      <c r="E235" s="90">
        <v>31571</v>
      </c>
      <c r="F235" s="90">
        <v>14571</v>
      </c>
      <c r="G235" s="153">
        <f>AVERAGE(Table1422[[#This Row],[IQ1_2019]:[IQ1_2023]])</f>
        <v>26675.8</v>
      </c>
      <c r="H235" s="131">
        <v>46917</v>
      </c>
      <c r="I235" s="131">
        <v>52375</v>
      </c>
      <c r="J235" s="90">
        <v>46917</v>
      </c>
      <c r="K235" s="90">
        <v>52375</v>
      </c>
      <c r="L235" s="90">
        <v>39267</v>
      </c>
      <c r="M235" s="153">
        <f>AVERAGE(Table1422[[#This Row],[IQ2_2019]:[IQ2_2023]])</f>
        <v>47570.2</v>
      </c>
      <c r="N235" s="131">
        <v>55250</v>
      </c>
      <c r="O235" s="131">
        <v>60167</v>
      </c>
      <c r="P235" s="90">
        <v>55250</v>
      </c>
      <c r="Q235">
        <v>60167</v>
      </c>
      <c r="R235" s="90">
        <v>56778</v>
      </c>
      <c r="S235" s="153">
        <f>AVERAGE(Table1422[[#This Row],[IQ3_2019]:[IQ3_2023]])</f>
        <v>57522.400000000001</v>
      </c>
      <c r="T235" s="130">
        <v>36.5</v>
      </c>
      <c r="U235" s="130">
        <v>26</v>
      </c>
      <c r="V235" s="90">
        <v>31.5</v>
      </c>
      <c r="W235" s="90">
        <v>26</v>
      </c>
      <c r="X235" s="90">
        <v>11.5</v>
      </c>
      <c r="Y235" s="154">
        <f>AVERAGE(Table1422[[#This Row],[SNAP_2019
(Percentage Points)]:[SNAP_2023
(Percentage Points)]])</f>
        <v>26.3</v>
      </c>
      <c r="Z235" s="127">
        <v>17.600000000000001</v>
      </c>
      <c r="AA235" s="127">
        <v>14.3</v>
      </c>
      <c r="AB235" s="129">
        <v>39.299999999999997</v>
      </c>
      <c r="AC235" s="129">
        <v>50</v>
      </c>
      <c r="AD235" s="129">
        <v>50</v>
      </c>
      <c r="AE235" s="155">
        <f>AVERAGE(Table1422[[#This Row],[Poverty_2019
(Percentage Points)]:[Poverty_2023
(Percentage Points)]])</f>
        <v>34.239999999999995</v>
      </c>
      <c r="AF235" s="128">
        <v>42.2</v>
      </c>
      <c r="AG235" s="128">
        <v>40.799999999999997</v>
      </c>
      <c r="AH235" s="129">
        <v>38.5</v>
      </c>
      <c r="AI235" s="129">
        <v>40.799999999999997</v>
      </c>
      <c r="AJ235" s="190">
        <v>51.8</v>
      </c>
      <c r="AK235" s="156">
        <f>AVERAGE(Table1422[[#This Row],[Full Time Employment_2019
(Percentage Points)]:[Full Time Employment_2023
(Percentage Points)]])</f>
        <v>42.820000000000007</v>
      </c>
      <c r="AL235" s="175">
        <v>110</v>
      </c>
      <c r="AM235" s="9" t="s">
        <v>402</v>
      </c>
      <c r="AO235" t="s">
        <v>142</v>
      </c>
    </row>
    <row r="236" spans="1:41" ht="45" x14ac:dyDescent="0.25">
      <c r="A236" s="165" t="s">
        <v>403</v>
      </c>
      <c r="B236" s="149">
        <v>12500</v>
      </c>
      <c r="C236" s="149">
        <v>20167</v>
      </c>
      <c r="D236" s="90">
        <v>12500</v>
      </c>
      <c r="E236" s="90">
        <v>20167</v>
      </c>
      <c r="F236" s="90" t="s">
        <v>88</v>
      </c>
      <c r="G236" s="153">
        <f>AVERAGE(Table1422[[#This Row],[IQ1_2019]:[IQ1_2023]])</f>
        <v>16333.5</v>
      </c>
      <c r="H236" s="131">
        <v>22500</v>
      </c>
      <c r="I236" s="131">
        <v>37643</v>
      </c>
      <c r="J236" s="90">
        <v>22500</v>
      </c>
      <c r="K236" s="90">
        <v>37643</v>
      </c>
      <c r="L236" s="90" t="s">
        <v>88</v>
      </c>
      <c r="M236" s="153">
        <f>AVERAGE(Table1422[[#This Row],[IQ2_2019]:[IQ2_2023]])</f>
        <v>30071.5</v>
      </c>
      <c r="N236" s="131">
        <v>35833</v>
      </c>
      <c r="O236" s="131">
        <v>38786</v>
      </c>
      <c r="P236" s="90">
        <v>35833</v>
      </c>
      <c r="Q236">
        <v>38786</v>
      </c>
      <c r="R236" s="90" t="s">
        <v>88</v>
      </c>
      <c r="S236" s="153">
        <f>AVERAGE(Table1422[[#This Row],[IQ3_2019]:[IQ3_2023]])</f>
        <v>37309.5</v>
      </c>
      <c r="T236" s="130">
        <v>62.9</v>
      </c>
      <c r="U236" s="130">
        <v>56.3</v>
      </c>
      <c r="V236" s="90">
        <v>63.3</v>
      </c>
      <c r="W236" s="90">
        <v>56.3</v>
      </c>
      <c r="X236" s="90" t="s">
        <v>88</v>
      </c>
      <c r="Y236" s="154">
        <f>AVERAGE(Table1422[[#This Row],[SNAP_2019
(Percentage Points)]:[SNAP_2023
(Percentage Points)]])</f>
        <v>59.7</v>
      </c>
      <c r="Z236" s="127">
        <v>54.3</v>
      </c>
      <c r="AA236" s="127">
        <v>62.5</v>
      </c>
      <c r="AB236" s="129">
        <v>84.2</v>
      </c>
      <c r="AC236" s="129">
        <v>66.7</v>
      </c>
      <c r="AD236" s="129" t="s">
        <v>88</v>
      </c>
      <c r="AE236" s="155">
        <f>AVERAGE(Table1422[[#This Row],[Poverty_2019
(Percentage Points)]:[Poverty_2023
(Percentage Points)]])</f>
        <v>66.924999999999997</v>
      </c>
      <c r="AF236" s="128">
        <v>15.1</v>
      </c>
      <c r="AG236" s="128">
        <v>16.7</v>
      </c>
      <c r="AH236" s="129">
        <v>10</v>
      </c>
      <c r="AI236" s="129">
        <v>16.7</v>
      </c>
      <c r="AJ236" s="190" t="s">
        <v>88</v>
      </c>
      <c r="AK236" s="156">
        <f>AVERAGE(Table1422[[#This Row],[Full Time Employment_2019
(Percentage Points)]:[Full Time Employment_2023
(Percentage Points)]])</f>
        <v>14.625</v>
      </c>
      <c r="AL236" s="175"/>
      <c r="AM236" s="9" t="s">
        <v>404</v>
      </c>
      <c r="AO236" t="s">
        <v>142</v>
      </c>
    </row>
    <row r="237" spans="1:41" s="32" customFormat="1" x14ac:dyDescent="0.25">
      <c r="A237" s="193" t="s">
        <v>405</v>
      </c>
      <c r="B237" s="149">
        <v>20111</v>
      </c>
      <c r="C237" s="149">
        <v>22423</v>
      </c>
      <c r="D237" s="90">
        <v>20111</v>
      </c>
      <c r="E237" s="90">
        <v>22423</v>
      </c>
      <c r="F237" s="90">
        <v>23250</v>
      </c>
      <c r="G237" s="153">
        <f>AVERAGE(Table1422[[#This Row],[IQ1_2019]:[IQ1_2023]])</f>
        <v>21663.599999999999</v>
      </c>
      <c r="H237" s="131">
        <v>36500</v>
      </c>
      <c r="I237" s="131">
        <v>38188</v>
      </c>
      <c r="J237" s="90">
        <v>36500</v>
      </c>
      <c r="K237" s="90">
        <v>38188</v>
      </c>
      <c r="L237" s="90">
        <v>33833</v>
      </c>
      <c r="M237" s="153">
        <f>AVERAGE(Table1422[[#This Row],[IQ2_2019]:[IQ2_2023]])</f>
        <v>36641.800000000003</v>
      </c>
      <c r="N237" s="131">
        <v>42120</v>
      </c>
      <c r="O237" s="131">
        <v>46000</v>
      </c>
      <c r="P237" s="90">
        <v>42120</v>
      </c>
      <c r="Q237">
        <v>46000</v>
      </c>
      <c r="R237" s="90">
        <v>46568</v>
      </c>
      <c r="S237" s="153">
        <f>AVERAGE(Table1422[[#This Row],[IQ3_2019]:[IQ3_2023]])</f>
        <v>44561.599999999999</v>
      </c>
      <c r="T237" s="130">
        <v>62.2</v>
      </c>
      <c r="U237" s="130">
        <v>68.599999999999994</v>
      </c>
      <c r="V237" s="90">
        <v>66</v>
      </c>
      <c r="W237" s="90">
        <v>68.599999999999994</v>
      </c>
      <c r="X237" s="90">
        <v>67.3</v>
      </c>
      <c r="Y237" s="156">
        <f>AVERAGE(Table1422[[#This Row],[SNAP_2019
(Percentage Points)]:[SNAP_2023
(Percentage Points)]])</f>
        <v>66.539999999999992</v>
      </c>
      <c r="Z237" s="127">
        <v>45.9</v>
      </c>
      <c r="AA237" s="127">
        <v>37.9</v>
      </c>
      <c r="AB237" s="129">
        <v>58.8</v>
      </c>
      <c r="AC237" s="129">
        <v>49.5</v>
      </c>
      <c r="AD237" s="129">
        <v>49.5</v>
      </c>
      <c r="AE237" s="155">
        <f>AVERAGE(Table1422[[#This Row],[Poverty_2019
(Percentage Points)]:[Poverty_2023
(Percentage Points)]])</f>
        <v>48.32</v>
      </c>
      <c r="AF237" s="127">
        <v>21.8</v>
      </c>
      <c r="AG237" s="127">
        <v>21.2</v>
      </c>
      <c r="AH237" s="129">
        <v>16.5</v>
      </c>
      <c r="AI237" s="129">
        <v>21.2</v>
      </c>
      <c r="AJ237" s="190">
        <v>11.9</v>
      </c>
      <c r="AK237" s="156">
        <f>AVERAGE(Table1422[[#This Row],[Full Time Employment_2019
(Percentage Points)]:[Full Time Employment_2023
(Percentage Points)]])</f>
        <v>18.520000000000003</v>
      </c>
      <c r="AL237" s="176"/>
      <c r="AM237" s="182" t="s">
        <v>134</v>
      </c>
      <c r="AN237" s="186"/>
      <c r="AO237" t="s">
        <v>135</v>
      </c>
    </row>
    <row r="238" spans="1:41" s="32" customFormat="1" ht="30" x14ac:dyDescent="0.25">
      <c r="A238" s="165" t="s">
        <v>406</v>
      </c>
      <c r="B238" s="149">
        <v>11875</v>
      </c>
      <c r="C238" s="149">
        <v>8333</v>
      </c>
      <c r="D238" s="90">
        <v>11875</v>
      </c>
      <c r="E238" s="90">
        <v>8333</v>
      </c>
      <c r="F238" s="90">
        <v>7000</v>
      </c>
      <c r="G238" s="153">
        <f>AVERAGE(Table1422[[#This Row],[IQ1_2019]:[IQ1_2023]])</f>
        <v>9483.2000000000007</v>
      </c>
      <c r="H238" s="131">
        <v>21458</v>
      </c>
      <c r="I238" s="131">
        <v>22500</v>
      </c>
      <c r="J238" s="90">
        <v>21458</v>
      </c>
      <c r="K238" s="90">
        <v>22500</v>
      </c>
      <c r="L238" s="90">
        <v>23955</v>
      </c>
      <c r="M238" s="153">
        <f>AVERAGE(Table1422[[#This Row],[IQ2_2019]:[IQ2_2023]])</f>
        <v>22374.2</v>
      </c>
      <c r="N238" s="131">
        <v>37188</v>
      </c>
      <c r="O238" s="131">
        <v>42500</v>
      </c>
      <c r="P238" s="90">
        <v>37188</v>
      </c>
      <c r="Q238">
        <v>42500</v>
      </c>
      <c r="R238" s="90">
        <v>41344</v>
      </c>
      <c r="S238" s="153">
        <f>AVERAGE(Table1422[[#This Row],[IQ3_2019]:[IQ3_2023]])</f>
        <v>40144</v>
      </c>
      <c r="T238" s="130">
        <v>13.6</v>
      </c>
      <c r="U238" s="130">
        <v>37.299999999999997</v>
      </c>
      <c r="V238" s="90">
        <v>32.5</v>
      </c>
      <c r="W238" s="90">
        <v>37.299999999999997</v>
      </c>
      <c r="X238" s="90">
        <v>37.4</v>
      </c>
      <c r="Y238" s="156">
        <f>AVERAGE(Table1422[[#This Row],[SNAP_2019
(Percentage Points)]:[SNAP_2023
(Percentage Points)]])</f>
        <v>31.619999999999997</v>
      </c>
      <c r="Z238" s="127">
        <v>33</v>
      </c>
      <c r="AA238" s="127">
        <v>46.7</v>
      </c>
      <c r="AB238" s="129">
        <v>80.8</v>
      </c>
      <c r="AC238" s="129">
        <v>96.4</v>
      </c>
      <c r="AD238" s="129">
        <v>97.1</v>
      </c>
      <c r="AE238" s="155">
        <f>AVERAGE(Table1422[[#This Row],[Poverty_2019
(Percentage Points)]:[Poverty_2023
(Percentage Points)]])</f>
        <v>70.8</v>
      </c>
      <c r="AF238" s="127">
        <v>24.8</v>
      </c>
      <c r="AG238" s="127">
        <v>26.2</v>
      </c>
      <c r="AH238" s="129">
        <v>15.7</v>
      </c>
      <c r="AI238" s="129">
        <v>26.2</v>
      </c>
      <c r="AJ238" s="190">
        <v>25.9</v>
      </c>
      <c r="AK238" s="156">
        <f>AVERAGE(Table1422[[#This Row],[Full Time Employment_2019
(Percentage Points)]:[Full Time Employment_2023
(Percentage Points)]])</f>
        <v>23.76</v>
      </c>
      <c r="AL238" s="176">
        <v>45</v>
      </c>
      <c r="AM238" s="182" t="s">
        <v>407</v>
      </c>
      <c r="AN238" s="186"/>
      <c r="AO238" t="s">
        <v>142</v>
      </c>
    </row>
    <row r="239" spans="1:41" s="32" customFormat="1" x14ac:dyDescent="0.25">
      <c r="A239" s="193" t="s">
        <v>408</v>
      </c>
      <c r="B239" s="149">
        <v>22500</v>
      </c>
      <c r="C239" s="149">
        <v>23333</v>
      </c>
      <c r="D239" s="90">
        <v>22500</v>
      </c>
      <c r="E239" s="90">
        <v>23333</v>
      </c>
      <c r="F239" s="90">
        <v>25000</v>
      </c>
      <c r="G239" s="153">
        <f>AVERAGE(Table1422[[#This Row],[IQ1_2019]:[IQ1_2023]])</f>
        <v>23333.200000000001</v>
      </c>
      <c r="H239" s="131">
        <v>88750</v>
      </c>
      <c r="I239" s="131">
        <v>43333</v>
      </c>
      <c r="J239" s="90">
        <v>88750</v>
      </c>
      <c r="K239" s="90">
        <v>43333</v>
      </c>
      <c r="L239" s="90">
        <v>43750</v>
      </c>
      <c r="M239" s="153">
        <f>AVERAGE(Table1422[[#This Row],[IQ2_2019]:[IQ2_2023]])</f>
        <v>61583.199999999997</v>
      </c>
      <c r="N239" s="131">
        <v>115833</v>
      </c>
      <c r="O239" s="131">
        <v>101667</v>
      </c>
      <c r="P239" s="90">
        <v>115833</v>
      </c>
      <c r="Q239">
        <v>101667</v>
      </c>
      <c r="R239" s="90">
        <v>103333</v>
      </c>
      <c r="S239" s="153">
        <f>AVERAGE(Table1422[[#This Row],[IQ3_2019]:[IQ3_2023]])</f>
        <v>107666.6</v>
      </c>
      <c r="T239" s="130">
        <v>44.4</v>
      </c>
      <c r="U239" s="130">
        <v>50</v>
      </c>
      <c r="V239" s="90">
        <v>40</v>
      </c>
      <c r="W239" s="90">
        <v>50</v>
      </c>
      <c r="X239" s="90">
        <v>46.7</v>
      </c>
      <c r="Y239" s="156">
        <f>AVERAGE(Table1422[[#This Row],[SNAP_2019
(Percentage Points)]:[SNAP_2023
(Percentage Points)]])</f>
        <v>46.220000000000006</v>
      </c>
      <c r="Z239" s="127">
        <v>27.8</v>
      </c>
      <c r="AA239" s="127">
        <v>20</v>
      </c>
      <c r="AB239" s="129">
        <v>25</v>
      </c>
      <c r="AC239" s="129">
        <v>40</v>
      </c>
      <c r="AD239" s="129">
        <v>14.3</v>
      </c>
      <c r="AE239" s="155">
        <f>AVERAGE(Table1422[[#This Row],[Poverty_2019
(Percentage Points)]:[Poverty_2023
(Percentage Points)]])</f>
        <v>25.419999999999998</v>
      </c>
      <c r="AF239" s="127">
        <v>32.1</v>
      </c>
      <c r="AG239" s="127">
        <v>38.200000000000003</v>
      </c>
      <c r="AH239" s="129">
        <v>45.5</v>
      </c>
      <c r="AI239" s="129">
        <v>38.200000000000003</v>
      </c>
      <c r="AJ239" s="190">
        <v>38.1</v>
      </c>
      <c r="AK239" s="156">
        <f>AVERAGE(Table1422[[#This Row],[Full Time Employment_2019
(Percentage Points)]:[Full Time Employment_2023
(Percentage Points)]])</f>
        <v>38.42</v>
      </c>
      <c r="AL239" s="176"/>
      <c r="AM239" s="182" t="s">
        <v>134</v>
      </c>
      <c r="AN239" s="186"/>
      <c r="AO239" t="s">
        <v>135</v>
      </c>
    </row>
    <row r="240" spans="1:41" s="32" customFormat="1" ht="30" x14ac:dyDescent="0.25">
      <c r="A240" s="165" t="s">
        <v>409</v>
      </c>
      <c r="B240" s="149">
        <v>24125</v>
      </c>
      <c r="C240" s="149">
        <v>24167</v>
      </c>
      <c r="D240" s="90">
        <v>24125</v>
      </c>
      <c r="E240" s="90">
        <v>24167</v>
      </c>
      <c r="F240" s="90">
        <v>14000</v>
      </c>
      <c r="G240" s="153">
        <f>AVERAGE(Table1422[[#This Row],[IQ1_2019]:[IQ1_2023]])</f>
        <v>22116.799999999999</v>
      </c>
      <c r="H240" s="131">
        <v>41833</v>
      </c>
      <c r="I240" s="131">
        <v>43750</v>
      </c>
      <c r="J240" s="90">
        <v>41833</v>
      </c>
      <c r="K240" s="90">
        <v>43750</v>
      </c>
      <c r="L240" s="90">
        <v>21850</v>
      </c>
      <c r="M240" s="153">
        <f>AVERAGE(Table1422[[#This Row],[IQ2_2019]:[IQ2_2023]])</f>
        <v>38603.199999999997</v>
      </c>
      <c r="N240" s="131">
        <v>52375</v>
      </c>
      <c r="O240" s="131">
        <v>81667</v>
      </c>
      <c r="P240" s="90">
        <v>52375</v>
      </c>
      <c r="Q240">
        <v>81667</v>
      </c>
      <c r="R240" s="90">
        <v>36000</v>
      </c>
      <c r="S240" s="153">
        <f>AVERAGE(Table1422[[#This Row],[IQ3_2019]:[IQ3_2023]])</f>
        <v>60816.800000000003</v>
      </c>
      <c r="T240" s="130">
        <v>11.3</v>
      </c>
      <c r="U240" s="130">
        <v>10</v>
      </c>
      <c r="V240" s="90">
        <v>14</v>
      </c>
      <c r="W240" s="90">
        <v>10</v>
      </c>
      <c r="X240" s="90">
        <v>11.5</v>
      </c>
      <c r="Y240" s="156">
        <f>AVERAGE(Table1422[[#This Row],[SNAP_2019
(Percentage Points)]:[SNAP_2023
(Percentage Points)]])</f>
        <v>11.36</v>
      </c>
      <c r="Z240" s="127">
        <v>11.3</v>
      </c>
      <c r="AA240" s="127">
        <v>17.5</v>
      </c>
      <c r="AB240" s="129">
        <v>66.7</v>
      </c>
      <c r="AC240" s="129">
        <v>100</v>
      </c>
      <c r="AD240" s="129">
        <v>100</v>
      </c>
      <c r="AE240" s="155">
        <f>AVERAGE(Table1422[[#This Row],[Poverty_2019
(Percentage Points)]:[Poverty_2023
(Percentage Points)]])</f>
        <v>59.1</v>
      </c>
      <c r="AF240" s="127">
        <v>17.100000000000001</v>
      </c>
      <c r="AG240" s="127">
        <v>26.9</v>
      </c>
      <c r="AH240" s="129">
        <v>29.7</v>
      </c>
      <c r="AI240" s="129">
        <v>26.9</v>
      </c>
      <c r="AJ240" s="190">
        <v>23.7</v>
      </c>
      <c r="AK240" s="156">
        <f>AVERAGE(Table1422[[#This Row],[Full Time Employment_2019
(Percentage Points)]:[Full Time Employment_2023
(Percentage Points)]])</f>
        <v>24.86</v>
      </c>
      <c r="AL240" s="176">
        <v>100</v>
      </c>
      <c r="AM240" s="182" t="s">
        <v>410</v>
      </c>
      <c r="AN240" s="186"/>
      <c r="AO240" t="s">
        <v>142</v>
      </c>
    </row>
    <row r="241" spans="1:41" s="32" customFormat="1" x14ac:dyDescent="0.25">
      <c r="A241" s="193" t="s">
        <v>411</v>
      </c>
      <c r="B241" s="149">
        <v>28600</v>
      </c>
      <c r="C241" s="149">
        <v>30867</v>
      </c>
      <c r="D241" s="90">
        <v>28600</v>
      </c>
      <c r="E241" s="90">
        <v>30867</v>
      </c>
      <c r="F241" s="90">
        <v>28149</v>
      </c>
      <c r="G241" s="153">
        <f>AVERAGE(Table1422[[#This Row],[IQ1_2019]:[IQ1_2023]])</f>
        <v>29416.6</v>
      </c>
      <c r="H241" s="131">
        <v>50759</v>
      </c>
      <c r="I241" s="131">
        <v>55756</v>
      </c>
      <c r="J241" s="90">
        <v>50759</v>
      </c>
      <c r="K241" s="90">
        <v>55756</v>
      </c>
      <c r="L241" s="90">
        <v>56604</v>
      </c>
      <c r="M241" s="153">
        <f>AVERAGE(Table1422[[#This Row],[IQ2_2019]:[IQ2_2023]])</f>
        <v>53926.8</v>
      </c>
      <c r="N241" s="131">
        <v>75125</v>
      </c>
      <c r="O241" s="131">
        <v>82897</v>
      </c>
      <c r="P241" s="90">
        <v>75125</v>
      </c>
      <c r="Q241">
        <v>82897</v>
      </c>
      <c r="R241" s="90">
        <v>89854</v>
      </c>
      <c r="S241" s="153">
        <f>AVERAGE(Table1422[[#This Row],[IQ3_2019]:[IQ3_2023]])</f>
        <v>81179.600000000006</v>
      </c>
      <c r="T241" s="130">
        <v>16.8</v>
      </c>
      <c r="U241" s="130">
        <v>15.9</v>
      </c>
      <c r="V241" s="90">
        <v>14.6</v>
      </c>
      <c r="W241" s="90">
        <v>15.9</v>
      </c>
      <c r="X241" s="90">
        <v>14.1</v>
      </c>
      <c r="Y241" s="156">
        <f>AVERAGE(Table1422[[#This Row],[SNAP_2019
(Percentage Points)]:[SNAP_2023
(Percentage Points)]])</f>
        <v>15.459999999999999</v>
      </c>
      <c r="Z241" s="127">
        <v>9.1999999999999993</v>
      </c>
      <c r="AA241" s="127">
        <v>10.6</v>
      </c>
      <c r="AB241" s="129">
        <v>26.5</v>
      </c>
      <c r="AC241" s="129">
        <v>31.8</v>
      </c>
      <c r="AD241" s="129">
        <v>32.4</v>
      </c>
      <c r="AE241" s="155">
        <f>AVERAGE(Table1422[[#This Row],[Poverty_2019
(Percentage Points)]:[Poverty_2023
(Percentage Points)]])</f>
        <v>22.1</v>
      </c>
      <c r="AF241" s="127">
        <v>54</v>
      </c>
      <c r="AG241" s="127">
        <v>57.4</v>
      </c>
      <c r="AH241" s="129">
        <v>56.3</v>
      </c>
      <c r="AI241" s="129">
        <v>57.4</v>
      </c>
      <c r="AJ241" s="190">
        <v>58.1</v>
      </c>
      <c r="AK241" s="156">
        <f>AVERAGE(Table1422[[#This Row],[Full Time Employment_2019
(Percentage Points)]:[Full Time Employment_2023
(Percentage Points)]])</f>
        <v>56.64</v>
      </c>
      <c r="AL241" s="176"/>
      <c r="AM241" s="182" t="s">
        <v>134</v>
      </c>
      <c r="AN241" s="186"/>
      <c r="AO241" t="s">
        <v>135</v>
      </c>
    </row>
    <row r="242" spans="1:41" s="32" customFormat="1" x14ac:dyDescent="0.25">
      <c r="A242" s="193" t="s">
        <v>412</v>
      </c>
      <c r="B242" s="149" t="s">
        <v>88</v>
      </c>
      <c r="C242" s="149" t="s">
        <v>88</v>
      </c>
      <c r="D242" s="90" t="s">
        <v>88</v>
      </c>
      <c r="E242" s="90" t="s">
        <v>88</v>
      </c>
      <c r="F242" s="90" t="s">
        <v>88</v>
      </c>
      <c r="G242" s="153" t="e">
        <f>AVERAGE(Table1422[[#This Row],[IQ1_2019]:[IQ1_2023]])</f>
        <v>#DIV/0!</v>
      </c>
      <c r="H242" s="131" t="s">
        <v>88</v>
      </c>
      <c r="I242" s="131" t="s">
        <v>88</v>
      </c>
      <c r="J242" s="90" t="s">
        <v>88</v>
      </c>
      <c r="K242" s="90" t="s">
        <v>88</v>
      </c>
      <c r="L242" s="90" t="s">
        <v>88</v>
      </c>
      <c r="M242" s="153" t="e">
        <f>AVERAGE(Table1422[[#This Row],[IQ2_2019]:[IQ2_2023]])</f>
        <v>#DIV/0!</v>
      </c>
      <c r="N242" s="131" t="s">
        <v>88</v>
      </c>
      <c r="O242" s="131" t="s">
        <v>88</v>
      </c>
      <c r="P242" s="90" t="s">
        <v>88</v>
      </c>
      <c r="Q242" t="s">
        <v>88</v>
      </c>
      <c r="R242" s="90" t="s">
        <v>88</v>
      </c>
      <c r="S242" s="153" t="e">
        <f>AVERAGE(Table1422[[#This Row],[IQ3_2019]:[IQ3_2023]])</f>
        <v>#DIV/0!</v>
      </c>
      <c r="T242" s="130" t="s">
        <v>88</v>
      </c>
      <c r="U242" s="130" t="s">
        <v>88</v>
      </c>
      <c r="V242" s="90" t="s">
        <v>88</v>
      </c>
      <c r="W242" s="90" t="s">
        <v>88</v>
      </c>
      <c r="X242" s="90">
        <v>0</v>
      </c>
      <c r="Y242" s="156">
        <f>AVERAGE(Table1422[[#This Row],[SNAP_2019
(Percentage Points)]:[SNAP_2023
(Percentage Points)]])</f>
        <v>0</v>
      </c>
      <c r="Z242" s="127" t="s">
        <v>88</v>
      </c>
      <c r="AA242" s="127" t="s">
        <v>88</v>
      </c>
      <c r="AB242" s="129" t="s">
        <v>88</v>
      </c>
      <c r="AC242" s="129" t="s">
        <v>88</v>
      </c>
      <c r="AD242" s="129" t="s">
        <v>88</v>
      </c>
      <c r="AE242" s="155" t="e">
        <f>AVERAGE(Table1422[[#This Row],[Poverty_2019
(Percentage Points)]:[Poverty_2023
(Percentage Points)]])</f>
        <v>#DIV/0!</v>
      </c>
      <c r="AF242" s="127" t="s">
        <v>88</v>
      </c>
      <c r="AG242" s="127" t="s">
        <v>88</v>
      </c>
      <c r="AH242" s="129" t="s">
        <v>88</v>
      </c>
      <c r="AI242" s="129" t="s">
        <v>88</v>
      </c>
      <c r="AJ242" s="190" t="s">
        <v>88</v>
      </c>
      <c r="AK242" s="156" t="e">
        <f>AVERAGE(Table1422[[#This Row],[Full Time Employment_2019
(Percentage Points)]:[Full Time Employment_2023
(Percentage Points)]])</f>
        <v>#DIV/0!</v>
      </c>
      <c r="AL242" s="176"/>
      <c r="AM242" s="182" t="s">
        <v>134</v>
      </c>
      <c r="AN242" s="186"/>
      <c r="AO242" t="s">
        <v>135</v>
      </c>
    </row>
    <row r="243" spans="1:41" s="32" customFormat="1" x14ac:dyDescent="0.25">
      <c r="A243" s="193" t="s">
        <v>413</v>
      </c>
      <c r="B243" s="149">
        <v>17250</v>
      </c>
      <c r="C243" s="149">
        <v>38750</v>
      </c>
      <c r="D243" s="90">
        <v>17250</v>
      </c>
      <c r="E243" s="90">
        <v>38750</v>
      </c>
      <c r="F243" s="90">
        <v>78750</v>
      </c>
      <c r="G243" s="153">
        <f>AVERAGE(Table1422[[#This Row],[IQ1_2019]:[IQ1_2023]])</f>
        <v>38150</v>
      </c>
      <c r="H243" s="131">
        <v>55375</v>
      </c>
      <c r="I243" s="131">
        <v>68750</v>
      </c>
      <c r="J243" s="90">
        <v>55375</v>
      </c>
      <c r="K243" s="90">
        <v>68750</v>
      </c>
      <c r="L243" s="90">
        <v>80000</v>
      </c>
      <c r="M243" s="153">
        <f>AVERAGE(Table1422[[#This Row],[IQ2_2019]:[IQ2_2023]])</f>
        <v>65650</v>
      </c>
      <c r="N243" s="131">
        <v>56500</v>
      </c>
      <c r="O243" s="131">
        <v>76667</v>
      </c>
      <c r="P243" s="90">
        <v>56500</v>
      </c>
      <c r="Q243">
        <v>76667</v>
      </c>
      <c r="R243" s="90">
        <v>81667</v>
      </c>
      <c r="S243" s="153">
        <f>AVERAGE(Table1422[[#This Row],[IQ3_2019]:[IQ3_2023]])</f>
        <v>69600.2</v>
      </c>
      <c r="T243" s="130">
        <v>18.2</v>
      </c>
      <c r="U243" s="130">
        <v>20</v>
      </c>
      <c r="V243" s="90">
        <v>22.2</v>
      </c>
      <c r="W243" s="90">
        <v>20</v>
      </c>
      <c r="X243" s="90">
        <v>0</v>
      </c>
      <c r="Y243" s="156">
        <f>AVERAGE(Table1422[[#This Row],[SNAP_2019
(Percentage Points)]:[SNAP_2023
(Percentage Points)]])</f>
        <v>16.080000000000002</v>
      </c>
      <c r="Z243" s="127">
        <v>0</v>
      </c>
      <c r="AA243" s="127">
        <v>0</v>
      </c>
      <c r="AB243" s="129">
        <v>0</v>
      </c>
      <c r="AC243" s="129">
        <v>0</v>
      </c>
      <c r="AD243" s="129" t="s">
        <v>88</v>
      </c>
      <c r="AE243" s="155">
        <f>AVERAGE(Table1422[[#This Row],[Poverty_2019
(Percentage Points)]:[Poverty_2023
(Percentage Points)]])</f>
        <v>0</v>
      </c>
      <c r="AF243" s="127">
        <v>25</v>
      </c>
      <c r="AG243" s="127">
        <v>33.299999999999997</v>
      </c>
      <c r="AH243" s="129">
        <v>33.299999999999997</v>
      </c>
      <c r="AI243" s="129">
        <v>33.299999999999997</v>
      </c>
      <c r="AJ243" s="190">
        <v>40</v>
      </c>
      <c r="AK243" s="156">
        <f>AVERAGE(Table1422[[#This Row],[Full Time Employment_2019
(Percentage Points)]:[Full Time Employment_2023
(Percentage Points)]])</f>
        <v>32.979999999999997</v>
      </c>
      <c r="AL243" s="176"/>
      <c r="AM243" s="182" t="s">
        <v>134</v>
      </c>
      <c r="AN243" s="186"/>
      <c r="AO243" t="s">
        <v>135</v>
      </c>
    </row>
    <row r="244" spans="1:41" s="32" customFormat="1" ht="30" x14ac:dyDescent="0.25">
      <c r="A244" s="165" t="s">
        <v>414</v>
      </c>
      <c r="B244" s="149">
        <v>24800</v>
      </c>
      <c r="C244" s="149">
        <v>27167</v>
      </c>
      <c r="D244" s="90">
        <v>24800</v>
      </c>
      <c r="E244" s="90">
        <v>27167</v>
      </c>
      <c r="F244" s="90">
        <v>25688</v>
      </c>
      <c r="G244" s="153">
        <f>AVERAGE(Table1422[[#This Row],[IQ1_2019]:[IQ1_2023]])</f>
        <v>25924.400000000001</v>
      </c>
      <c r="H244" s="131">
        <v>36500</v>
      </c>
      <c r="I244" s="131">
        <v>41600</v>
      </c>
      <c r="J244" s="90">
        <v>36500</v>
      </c>
      <c r="K244" s="90">
        <v>41600</v>
      </c>
      <c r="L244" s="90">
        <v>27313</v>
      </c>
      <c r="M244" s="153">
        <f>AVERAGE(Table1422[[#This Row],[IQ2_2019]:[IQ2_2023]])</f>
        <v>36702.6</v>
      </c>
      <c r="N244" s="131">
        <v>105400</v>
      </c>
      <c r="O244" s="131">
        <v>77000</v>
      </c>
      <c r="P244" s="90">
        <v>105400</v>
      </c>
      <c r="Q244">
        <v>77000</v>
      </c>
      <c r="R244" s="90">
        <v>58250</v>
      </c>
      <c r="S244" s="153">
        <f>AVERAGE(Table1422[[#This Row],[IQ3_2019]:[IQ3_2023]])</f>
        <v>84610</v>
      </c>
      <c r="T244" s="130">
        <v>0</v>
      </c>
      <c r="U244" s="130">
        <v>0</v>
      </c>
      <c r="V244" s="90">
        <v>0</v>
      </c>
      <c r="W244" s="90">
        <v>0</v>
      </c>
      <c r="X244" s="90">
        <v>0</v>
      </c>
      <c r="Y244" s="156">
        <f>AVERAGE(Table1422[[#This Row],[SNAP_2019
(Percentage Points)]:[SNAP_2023
(Percentage Points)]])</f>
        <v>0</v>
      </c>
      <c r="Z244" s="127">
        <v>7.7</v>
      </c>
      <c r="AA244" s="127">
        <v>16.7</v>
      </c>
      <c r="AB244" s="129" t="s">
        <v>88</v>
      </c>
      <c r="AC244" s="129" t="s">
        <v>88</v>
      </c>
      <c r="AD244" s="129" t="s">
        <v>88</v>
      </c>
      <c r="AE244" s="155">
        <f>AVERAGE(Table1422[[#This Row],[Poverty_2019
(Percentage Points)]:[Poverty_2023
(Percentage Points)]])</f>
        <v>12.2</v>
      </c>
      <c r="AF244" s="127">
        <v>39.6</v>
      </c>
      <c r="AG244" s="127">
        <v>26.2</v>
      </c>
      <c r="AH244" s="129">
        <v>16.7</v>
      </c>
      <c r="AI244" s="129">
        <v>26.2</v>
      </c>
      <c r="AJ244" s="190">
        <v>18.8</v>
      </c>
      <c r="AK244" s="156">
        <f>AVERAGE(Table1422[[#This Row],[Full Time Employment_2019
(Percentage Points)]:[Full Time Employment_2023
(Percentage Points)]])</f>
        <v>25.5</v>
      </c>
      <c r="AL244" s="176">
        <v>63</v>
      </c>
      <c r="AM244" s="182" t="s">
        <v>407</v>
      </c>
      <c r="AN244" s="186"/>
      <c r="AO244" t="s">
        <v>142</v>
      </c>
    </row>
    <row r="245" spans="1:41" s="32" customFormat="1" x14ac:dyDescent="0.25">
      <c r="A245" s="165" t="s">
        <v>415</v>
      </c>
      <c r="B245" s="149">
        <v>22167</v>
      </c>
      <c r="C245" s="149">
        <v>23000</v>
      </c>
      <c r="D245" s="90">
        <v>22167</v>
      </c>
      <c r="E245" s="90">
        <v>23000</v>
      </c>
      <c r="F245" s="90">
        <v>26500</v>
      </c>
      <c r="G245" s="153">
        <f>AVERAGE(Table1422[[#This Row],[IQ1_2019]:[IQ1_2023]])</f>
        <v>23366.799999999999</v>
      </c>
      <c r="H245" s="131">
        <v>24000</v>
      </c>
      <c r="I245" s="131">
        <v>25800</v>
      </c>
      <c r="J245" s="90">
        <v>24000</v>
      </c>
      <c r="K245" s="90">
        <v>25800</v>
      </c>
      <c r="L245" s="90">
        <v>37000</v>
      </c>
      <c r="M245" s="153">
        <f>AVERAGE(Table1422[[#This Row],[IQ2_2019]:[IQ2_2023]])</f>
        <v>27320</v>
      </c>
      <c r="N245" s="131">
        <v>32250</v>
      </c>
      <c r="O245" s="131">
        <v>34250</v>
      </c>
      <c r="P245" s="90">
        <v>32250</v>
      </c>
      <c r="Q245">
        <v>34250</v>
      </c>
      <c r="R245" s="90">
        <v>48625</v>
      </c>
      <c r="S245" s="153">
        <f>AVERAGE(Table1422[[#This Row],[IQ3_2019]:[IQ3_2023]])</f>
        <v>36325</v>
      </c>
      <c r="T245" s="130">
        <v>31</v>
      </c>
      <c r="U245" s="130">
        <v>45.8</v>
      </c>
      <c r="V245" s="90">
        <v>34.799999999999997</v>
      </c>
      <c r="W245" s="90">
        <v>45.8</v>
      </c>
      <c r="X245" s="90">
        <v>46.4</v>
      </c>
      <c r="Y245" s="156">
        <f>AVERAGE(Table1422[[#This Row],[SNAP_2019
(Percentage Points)]:[SNAP_2023
(Percentage Points)]])</f>
        <v>40.76</v>
      </c>
      <c r="Z245" s="127">
        <v>27.6</v>
      </c>
      <c r="AA245" s="127">
        <v>25</v>
      </c>
      <c r="AB245" s="129">
        <v>12.5</v>
      </c>
      <c r="AC245" s="129">
        <v>18.2</v>
      </c>
      <c r="AD245" s="129">
        <v>23.1</v>
      </c>
      <c r="AE245" s="155">
        <f>AVERAGE(Table1422[[#This Row],[Poverty_2019
(Percentage Points)]:[Poverty_2023
(Percentage Points)]])</f>
        <v>21.28</v>
      </c>
      <c r="AF245" s="127">
        <v>3.3</v>
      </c>
      <c r="AG245" s="127">
        <v>14.6</v>
      </c>
      <c r="AH245" s="129">
        <v>5.9</v>
      </c>
      <c r="AI245" s="129">
        <v>14.6</v>
      </c>
      <c r="AJ245" s="190">
        <v>14</v>
      </c>
      <c r="AK245" s="156">
        <f>AVERAGE(Table1422[[#This Row],[Full Time Employment_2019
(Percentage Points)]:[Full Time Employment_2023
(Percentage Points)]])</f>
        <v>10.48</v>
      </c>
      <c r="AL245" s="176">
        <v>30</v>
      </c>
      <c r="AM245" s="182" t="s">
        <v>386</v>
      </c>
      <c r="AN245" s="186"/>
      <c r="AO245" t="s">
        <v>142</v>
      </c>
    </row>
    <row r="246" spans="1:41" s="32" customFormat="1" x14ac:dyDescent="0.25">
      <c r="A246" s="193" t="s">
        <v>416</v>
      </c>
      <c r="B246" s="149">
        <v>32814</v>
      </c>
      <c r="C246" s="149">
        <v>35278</v>
      </c>
      <c r="D246" s="90">
        <v>32814</v>
      </c>
      <c r="E246" s="90">
        <v>35278</v>
      </c>
      <c r="F246" s="90">
        <v>34550</v>
      </c>
      <c r="G246" s="153">
        <f>AVERAGE(Table1422[[#This Row],[IQ1_2019]:[IQ1_2023]])</f>
        <v>34146.800000000003</v>
      </c>
      <c r="H246" s="131">
        <v>58278</v>
      </c>
      <c r="I246" s="131">
        <v>61167</v>
      </c>
      <c r="J246" s="90">
        <v>58278</v>
      </c>
      <c r="K246" s="90">
        <v>61167</v>
      </c>
      <c r="L246" s="90">
        <v>63862</v>
      </c>
      <c r="M246" s="153">
        <f>AVERAGE(Table1422[[#This Row],[IQ2_2019]:[IQ2_2023]])</f>
        <v>60550.400000000001</v>
      </c>
      <c r="N246" s="131">
        <v>84194</v>
      </c>
      <c r="O246" s="131">
        <v>87237</v>
      </c>
      <c r="P246" s="90">
        <v>84194</v>
      </c>
      <c r="Q246">
        <v>87237</v>
      </c>
      <c r="R246" s="90">
        <v>88967</v>
      </c>
      <c r="S246" s="153">
        <f>AVERAGE(Table1422[[#This Row],[IQ3_2019]:[IQ3_2023]])</f>
        <v>86365.8</v>
      </c>
      <c r="T246" s="130">
        <v>13</v>
      </c>
      <c r="U246" s="130">
        <v>10.9</v>
      </c>
      <c r="V246" s="90">
        <v>8.3000000000000007</v>
      </c>
      <c r="W246" s="90">
        <v>10.9</v>
      </c>
      <c r="X246" s="90">
        <v>8.9</v>
      </c>
      <c r="Y246" s="156">
        <f>AVERAGE(Table1422[[#This Row],[SNAP_2019
(Percentage Points)]:[SNAP_2023
(Percentage Points)]])</f>
        <v>10.4</v>
      </c>
      <c r="Z246" s="127">
        <v>5.8</v>
      </c>
      <c r="AA246" s="127">
        <v>5.2</v>
      </c>
      <c r="AB246" s="129">
        <v>26.8</v>
      </c>
      <c r="AC246" s="129">
        <v>21.8</v>
      </c>
      <c r="AD246" s="129">
        <v>24.1</v>
      </c>
      <c r="AE246" s="155">
        <f>AVERAGE(Table1422[[#This Row],[Poverty_2019
(Percentage Points)]:[Poverty_2023
(Percentage Points)]])</f>
        <v>16.739999999999998</v>
      </c>
      <c r="AF246" s="127">
        <v>50.1</v>
      </c>
      <c r="AG246" s="127">
        <v>54.7</v>
      </c>
      <c r="AH246" s="129">
        <v>50.7</v>
      </c>
      <c r="AI246" s="129">
        <v>54.7</v>
      </c>
      <c r="AJ246" s="190">
        <v>52.8</v>
      </c>
      <c r="AK246" s="156">
        <f>AVERAGE(Table1422[[#This Row],[Full Time Employment_2019
(Percentage Points)]:[Full Time Employment_2023
(Percentage Points)]])</f>
        <v>52.6</v>
      </c>
      <c r="AL246" s="176"/>
      <c r="AM246" s="182" t="s">
        <v>134</v>
      </c>
      <c r="AN246" s="186"/>
      <c r="AO246" t="s">
        <v>135</v>
      </c>
    </row>
    <row r="247" spans="1:41" s="32" customFormat="1" x14ac:dyDescent="0.25">
      <c r="A247" s="193" t="s">
        <v>417</v>
      </c>
      <c r="B247" s="149" t="s">
        <v>88</v>
      </c>
      <c r="C247" s="149" t="s">
        <v>88</v>
      </c>
      <c r="D247" s="90" t="s">
        <v>88</v>
      </c>
      <c r="E247" s="90" t="s">
        <v>88</v>
      </c>
      <c r="F247" s="90" t="s">
        <v>88</v>
      </c>
      <c r="G247" s="153" t="e">
        <f>AVERAGE(Table1422[[#This Row],[IQ1_2019]:[IQ1_2023]])</f>
        <v>#DIV/0!</v>
      </c>
      <c r="H247" s="131" t="s">
        <v>88</v>
      </c>
      <c r="I247" s="131" t="s">
        <v>88</v>
      </c>
      <c r="J247" s="90" t="s">
        <v>88</v>
      </c>
      <c r="K247" s="90" t="s">
        <v>88</v>
      </c>
      <c r="L247" s="90" t="s">
        <v>88</v>
      </c>
      <c r="M247" s="153" t="e">
        <f>AVERAGE(Table1422[[#This Row],[IQ2_2019]:[IQ2_2023]])</f>
        <v>#DIV/0!</v>
      </c>
      <c r="N247" s="131" t="s">
        <v>88</v>
      </c>
      <c r="O247" s="131" t="s">
        <v>88</v>
      </c>
      <c r="P247" s="90" t="s">
        <v>88</v>
      </c>
      <c r="Q247" t="s">
        <v>88</v>
      </c>
      <c r="R247" s="90" t="s">
        <v>88</v>
      </c>
      <c r="S247" s="153" t="e">
        <f>AVERAGE(Table1422[[#This Row],[IQ3_2019]:[IQ3_2023]])</f>
        <v>#DIV/0!</v>
      </c>
      <c r="T247" s="130" t="s">
        <v>88</v>
      </c>
      <c r="U247" s="130">
        <v>0</v>
      </c>
      <c r="V247" s="90" t="s">
        <v>88</v>
      </c>
      <c r="W247" s="90">
        <v>0</v>
      </c>
      <c r="X247" s="90">
        <v>0</v>
      </c>
      <c r="Y247" s="156">
        <f>AVERAGE(Table1422[[#This Row],[SNAP_2019
(Percentage Points)]:[SNAP_2023
(Percentage Points)]])</f>
        <v>0</v>
      </c>
      <c r="Z247" s="127" t="s">
        <v>88</v>
      </c>
      <c r="AA247" s="127">
        <v>0</v>
      </c>
      <c r="AB247" s="129" t="s">
        <v>88</v>
      </c>
      <c r="AC247" s="129" t="s">
        <v>88</v>
      </c>
      <c r="AD247" s="129" t="s">
        <v>88</v>
      </c>
      <c r="AE247" s="155">
        <f>AVERAGE(Table1422[[#This Row],[Poverty_2019
(Percentage Points)]:[Poverty_2023
(Percentage Points)]])</f>
        <v>0</v>
      </c>
      <c r="AF247" s="127" t="s">
        <v>88</v>
      </c>
      <c r="AG247" s="127">
        <v>53.8</v>
      </c>
      <c r="AH247" s="129" t="s">
        <v>88</v>
      </c>
      <c r="AI247" s="129">
        <v>53.8</v>
      </c>
      <c r="AJ247" s="190">
        <v>50</v>
      </c>
      <c r="AK247" s="156">
        <f>AVERAGE(Table1422[[#This Row],[Full Time Employment_2019
(Percentage Points)]:[Full Time Employment_2023
(Percentage Points)]])</f>
        <v>52.533333333333331</v>
      </c>
      <c r="AL247" s="176"/>
      <c r="AM247" s="182" t="s">
        <v>134</v>
      </c>
      <c r="AN247" s="186"/>
      <c r="AO247" t="s">
        <v>135</v>
      </c>
    </row>
    <row r="248" spans="1:41" s="32" customFormat="1" x14ac:dyDescent="0.25">
      <c r="A248" s="193" t="s">
        <v>418</v>
      </c>
      <c r="B248" s="149">
        <v>28000</v>
      </c>
      <c r="C248" s="149">
        <v>30333</v>
      </c>
      <c r="D248" s="90">
        <v>28000</v>
      </c>
      <c r="E248" s="90">
        <v>30333</v>
      </c>
      <c r="F248" s="90">
        <v>33000</v>
      </c>
      <c r="G248" s="153">
        <f>AVERAGE(Table1422[[#This Row],[IQ1_2019]:[IQ1_2023]])</f>
        <v>29933.200000000001</v>
      </c>
      <c r="H248" s="131">
        <v>46000</v>
      </c>
      <c r="I248" s="131">
        <v>49250</v>
      </c>
      <c r="J248" s="90">
        <v>46000</v>
      </c>
      <c r="K248" s="90">
        <v>49250</v>
      </c>
      <c r="L248" s="90">
        <v>93000</v>
      </c>
      <c r="M248" s="153">
        <f>AVERAGE(Table1422[[#This Row],[IQ2_2019]:[IQ2_2023]])</f>
        <v>56700</v>
      </c>
      <c r="N248" s="131">
        <v>54750</v>
      </c>
      <c r="O248" s="131">
        <v>102750</v>
      </c>
      <c r="P248" s="90">
        <v>54750</v>
      </c>
      <c r="Q248">
        <v>102750</v>
      </c>
      <c r="R248" s="90">
        <v>108250</v>
      </c>
      <c r="S248" s="153">
        <f>AVERAGE(Table1422[[#This Row],[IQ3_2019]:[IQ3_2023]])</f>
        <v>84650</v>
      </c>
      <c r="T248" s="130">
        <v>33.299999999999997</v>
      </c>
      <c r="U248" s="130">
        <v>25.9</v>
      </c>
      <c r="V248" s="90">
        <v>26.1</v>
      </c>
      <c r="W248" s="90">
        <v>25.9</v>
      </c>
      <c r="X248" s="90">
        <v>28.6</v>
      </c>
      <c r="Y248" s="156">
        <f>AVERAGE(Table1422[[#This Row],[SNAP_2019
(Percentage Points)]:[SNAP_2023
(Percentage Points)]])</f>
        <v>27.959999999999997</v>
      </c>
      <c r="Z248" s="127">
        <v>16.7</v>
      </c>
      <c r="AA248" s="127">
        <v>33.299999999999997</v>
      </c>
      <c r="AB248" s="129">
        <v>50</v>
      </c>
      <c r="AC248" s="129">
        <v>85.7</v>
      </c>
      <c r="AD248" s="129">
        <v>83.3</v>
      </c>
      <c r="AE248" s="155">
        <f>AVERAGE(Table1422[[#This Row],[Poverty_2019
(Percentage Points)]:[Poverty_2023
(Percentage Points)]])</f>
        <v>53.8</v>
      </c>
      <c r="AF248" s="127">
        <v>47.1</v>
      </c>
      <c r="AG248" s="127">
        <v>32.4</v>
      </c>
      <c r="AH248" s="129">
        <v>64</v>
      </c>
      <c r="AI248" s="129">
        <v>32.4</v>
      </c>
      <c r="AJ248" s="190">
        <v>36.4</v>
      </c>
      <c r="AK248" s="156">
        <f>AVERAGE(Table1422[[#This Row],[Full Time Employment_2019
(Percentage Points)]:[Full Time Employment_2023
(Percentage Points)]])</f>
        <v>42.46</v>
      </c>
      <c r="AL248" s="176"/>
      <c r="AM248" s="182" t="s">
        <v>134</v>
      </c>
      <c r="AN248" s="186"/>
      <c r="AO248" t="s">
        <v>135</v>
      </c>
    </row>
    <row r="249" spans="1:41" ht="30" x14ac:dyDescent="0.25">
      <c r="A249" s="165" t="s">
        <v>419</v>
      </c>
      <c r="B249" s="166">
        <v>28000</v>
      </c>
      <c r="C249" s="166">
        <v>29300</v>
      </c>
      <c r="D249" s="90">
        <v>9875</v>
      </c>
      <c r="E249" s="90">
        <v>29300</v>
      </c>
      <c r="F249" s="90">
        <v>23500</v>
      </c>
      <c r="G249" s="167">
        <f>AVERAGE(Table1422[[#This Row],[IQ1_2019]:[IQ1_2023]])</f>
        <v>23995</v>
      </c>
      <c r="H249" s="168">
        <v>20214</v>
      </c>
      <c r="I249" s="168">
        <v>37667</v>
      </c>
      <c r="J249" s="90">
        <v>20214</v>
      </c>
      <c r="K249" s="90">
        <v>37667</v>
      </c>
      <c r="L249" s="90">
        <v>38350</v>
      </c>
      <c r="M249" s="167">
        <f>AVERAGE(Table1422[[#This Row],[IQ2_2019]:[IQ2_2023]])</f>
        <v>30822.400000000001</v>
      </c>
      <c r="N249" s="168">
        <v>34333</v>
      </c>
      <c r="O249" s="168">
        <v>44929</v>
      </c>
      <c r="P249" s="90">
        <v>34333</v>
      </c>
      <c r="Q249">
        <v>44929</v>
      </c>
      <c r="R249" s="90">
        <v>47409</v>
      </c>
      <c r="S249" s="167">
        <f>AVERAGE(Table1422[[#This Row],[IQ3_2019]:[IQ3_2023]])</f>
        <v>41186.6</v>
      </c>
      <c r="T249" s="170">
        <v>65.400000000000006</v>
      </c>
      <c r="U249" s="170">
        <v>67.5</v>
      </c>
      <c r="V249" s="90">
        <v>72.099999999999994</v>
      </c>
      <c r="W249" s="90">
        <v>67.5</v>
      </c>
      <c r="X249" s="90">
        <v>71.900000000000006</v>
      </c>
      <c r="Y249" s="171">
        <f>AVERAGE(Table1422[[#This Row],[SNAP_2019
(Percentage Points)]:[SNAP_2023
(Percentage Points)]])</f>
        <v>68.88</v>
      </c>
      <c r="Z249" s="169">
        <v>48</v>
      </c>
      <c r="AA249" s="169">
        <v>33.700000000000003</v>
      </c>
      <c r="AB249" s="129">
        <v>56</v>
      </c>
      <c r="AC249" s="129">
        <v>48.2</v>
      </c>
      <c r="AD249" s="129">
        <v>47.1</v>
      </c>
      <c r="AE249" s="172">
        <f>AVERAGE(Table1422[[#This Row],[Poverty_2019
(Percentage Points)]:[Poverty_2023
(Percentage Points)]])</f>
        <v>46.599999999999994</v>
      </c>
      <c r="AF249" s="169">
        <v>14.1</v>
      </c>
      <c r="AG249" s="169">
        <v>28.9</v>
      </c>
      <c r="AH249" s="129">
        <v>15.2</v>
      </c>
      <c r="AI249" s="129">
        <v>28.9</v>
      </c>
      <c r="AJ249" s="190">
        <v>36</v>
      </c>
      <c r="AK249" s="171">
        <f>AVERAGE(Table1422[[#This Row],[Full Time Employment_2019
(Percentage Points)]:[Full Time Employment_2023
(Percentage Points)]])</f>
        <v>24.619999999999997</v>
      </c>
      <c r="AL249" s="176">
        <v>120</v>
      </c>
      <c r="AM249" s="182" t="s">
        <v>420</v>
      </c>
      <c r="AO249" t="s">
        <v>142</v>
      </c>
    </row>
    <row r="250" spans="1:41" ht="30" x14ac:dyDescent="0.25">
      <c r="A250" s="180" t="s">
        <v>421</v>
      </c>
      <c r="B250" s="149">
        <v>13500</v>
      </c>
      <c r="C250" s="158">
        <v>18333</v>
      </c>
      <c r="D250" s="90">
        <v>13500</v>
      </c>
      <c r="E250" s="90">
        <v>18333</v>
      </c>
      <c r="F250" s="90">
        <v>13750</v>
      </c>
      <c r="G250" s="153">
        <f>AVERAGE(Table1422[[#This Row],[IQ1_2019]:[IQ1_2023]])</f>
        <v>15483.2</v>
      </c>
      <c r="H250" s="131">
        <v>48375</v>
      </c>
      <c r="I250" s="159">
        <v>54000</v>
      </c>
      <c r="J250" s="90">
        <v>48375</v>
      </c>
      <c r="K250" s="90">
        <v>54000</v>
      </c>
      <c r="L250" s="90">
        <v>36250</v>
      </c>
      <c r="M250" s="153">
        <f>AVERAGE(Table1422[[#This Row],[IQ2_2019]:[IQ2_2023]])</f>
        <v>48200</v>
      </c>
      <c r="N250" s="131">
        <v>64500</v>
      </c>
      <c r="O250" s="159">
        <v>59643</v>
      </c>
      <c r="P250" s="90">
        <v>64500</v>
      </c>
      <c r="Q250">
        <v>59643</v>
      </c>
      <c r="R250" s="90">
        <v>61250</v>
      </c>
      <c r="S250" s="153">
        <f>AVERAGE(Table1422[[#This Row],[IQ3_2019]:[IQ3_2023]])</f>
        <v>61907.199999999997</v>
      </c>
      <c r="T250" s="161">
        <v>66.7</v>
      </c>
      <c r="U250" s="161">
        <v>78.2</v>
      </c>
      <c r="V250" s="90">
        <v>78</v>
      </c>
      <c r="W250" s="90">
        <v>78.2</v>
      </c>
      <c r="X250" s="90">
        <v>80</v>
      </c>
      <c r="Y250" s="154">
        <f>AVERAGE(Table1422[[#This Row],[SNAP_2019
(Percentage Points)]:[SNAP_2023
(Percentage Points)]])</f>
        <v>76.22</v>
      </c>
      <c r="Z250" s="160">
        <v>33.299999999999997</v>
      </c>
      <c r="AA250" s="160">
        <v>38.200000000000003</v>
      </c>
      <c r="AB250" s="129">
        <v>56.3</v>
      </c>
      <c r="AC250" s="129">
        <v>41.9</v>
      </c>
      <c r="AD250" s="129">
        <v>50</v>
      </c>
      <c r="AE250" s="155">
        <f>AVERAGE(Table1422[[#This Row],[Poverty_2019
(Percentage Points)]:[Poverty_2023
(Percentage Points)]])</f>
        <v>43.94</v>
      </c>
      <c r="AF250" s="162">
        <v>21.6</v>
      </c>
      <c r="AG250" s="162">
        <v>13.8</v>
      </c>
      <c r="AH250" s="129">
        <v>19.7</v>
      </c>
      <c r="AI250" s="129">
        <v>13.8</v>
      </c>
      <c r="AJ250" s="190">
        <v>5.5</v>
      </c>
      <c r="AK250" s="156">
        <f>AVERAGE(Table1422[[#This Row],[Full Time Employment_2019
(Percentage Points)]:[Full Time Employment_2023
(Percentage Points)]])</f>
        <v>14.88</v>
      </c>
      <c r="AL250" s="175">
        <v>120</v>
      </c>
      <c r="AM250" s="56" t="s">
        <v>422</v>
      </c>
      <c r="AO250" t="s">
        <v>142</v>
      </c>
    </row>
    <row r="251" spans="1:41" ht="45" x14ac:dyDescent="0.25">
      <c r="A251" s="165" t="s">
        <v>423</v>
      </c>
      <c r="B251" s="149" t="s">
        <v>88</v>
      </c>
      <c r="C251" s="149" t="s">
        <v>88</v>
      </c>
      <c r="D251" s="90" t="s">
        <v>88</v>
      </c>
      <c r="E251" s="90" t="s">
        <v>88</v>
      </c>
      <c r="F251" s="90" t="s">
        <v>88</v>
      </c>
      <c r="G251" s="153" t="e">
        <f>AVERAGE(Table1422[[#This Row],[IQ1_2019]:[IQ1_2023]])</f>
        <v>#DIV/0!</v>
      </c>
      <c r="H251" s="131" t="s">
        <v>88</v>
      </c>
      <c r="I251" s="131" t="s">
        <v>88</v>
      </c>
      <c r="J251" s="90" t="s">
        <v>88</v>
      </c>
      <c r="K251" s="90" t="s">
        <v>88</v>
      </c>
      <c r="L251" s="90" t="s">
        <v>88</v>
      </c>
      <c r="M251" s="153" t="e">
        <f>AVERAGE(Table1422[[#This Row],[IQ2_2019]:[IQ2_2023]])</f>
        <v>#DIV/0!</v>
      </c>
      <c r="N251" s="131" t="s">
        <v>88</v>
      </c>
      <c r="O251" s="131" t="s">
        <v>88</v>
      </c>
      <c r="P251" s="90" t="s">
        <v>88</v>
      </c>
      <c r="Q251" t="s">
        <v>88</v>
      </c>
      <c r="R251" s="90" t="s">
        <v>88</v>
      </c>
      <c r="S251" s="153" t="e">
        <f>AVERAGE(Table1422[[#This Row],[IQ3_2019]:[IQ3_2023]])</f>
        <v>#DIV/0!</v>
      </c>
      <c r="T251" s="130">
        <v>60</v>
      </c>
      <c r="U251" s="130">
        <v>0</v>
      </c>
      <c r="V251" s="90">
        <v>0</v>
      </c>
      <c r="W251" s="90">
        <v>0</v>
      </c>
      <c r="X251" s="90">
        <v>0</v>
      </c>
      <c r="Y251" s="154">
        <f>AVERAGE(Table1422[[#This Row],[SNAP_2019
(Percentage Points)]:[SNAP_2023
(Percentage Points)]])</f>
        <v>12</v>
      </c>
      <c r="Z251" s="127">
        <v>40</v>
      </c>
      <c r="AA251" s="127">
        <v>0</v>
      </c>
      <c r="AB251" s="129" t="s">
        <v>88</v>
      </c>
      <c r="AC251" s="129" t="s">
        <v>88</v>
      </c>
      <c r="AD251" s="129" t="s">
        <v>88</v>
      </c>
      <c r="AE251" s="155">
        <f>AVERAGE(Table1422[[#This Row],[Poverty_2019
(Percentage Points)]:[Poverty_2023
(Percentage Points)]])</f>
        <v>20</v>
      </c>
      <c r="AF251" s="128">
        <v>33.299999999999997</v>
      </c>
      <c r="AG251" s="128">
        <v>33.299999999999997</v>
      </c>
      <c r="AH251" s="129" t="s">
        <v>88</v>
      </c>
      <c r="AI251" s="129">
        <v>33.299999999999997</v>
      </c>
      <c r="AJ251" s="190">
        <v>26.3</v>
      </c>
      <c r="AK251" s="156">
        <f>AVERAGE(Table1422[[#This Row],[Full Time Employment_2019
(Percentage Points)]:[Full Time Employment_2023
(Percentage Points)]])</f>
        <v>31.549999999999997</v>
      </c>
      <c r="AL251" s="175">
        <v>30</v>
      </c>
      <c r="AM251" s="9" t="s">
        <v>424</v>
      </c>
      <c r="AO251" t="s">
        <v>142</v>
      </c>
    </row>
    <row r="252" spans="1:41" x14ac:dyDescent="0.25">
      <c r="A252" s="193" t="s">
        <v>425</v>
      </c>
      <c r="B252" s="149">
        <v>55635</v>
      </c>
      <c r="C252" s="149">
        <v>57375</v>
      </c>
      <c r="D252" s="90">
        <v>55635</v>
      </c>
      <c r="E252" s="90">
        <v>57375</v>
      </c>
      <c r="F252" s="90">
        <v>80605</v>
      </c>
      <c r="G252" s="153">
        <f>AVERAGE(Table1422[[#This Row],[IQ1_2019]:[IQ1_2023]])</f>
        <v>61325</v>
      </c>
      <c r="H252" s="131">
        <v>95625</v>
      </c>
      <c r="I252" s="131">
        <v>61656</v>
      </c>
      <c r="J252" s="90">
        <v>95625</v>
      </c>
      <c r="K252" s="90">
        <v>61656</v>
      </c>
      <c r="L252" s="90">
        <v>210277</v>
      </c>
      <c r="M252" s="153">
        <f>AVERAGE(Table1422[[#This Row],[IQ2_2019]:[IQ2_2023]])</f>
        <v>104967.8</v>
      </c>
      <c r="N252" s="131">
        <v>187945</v>
      </c>
      <c r="O252" s="131">
        <v>143667</v>
      </c>
      <c r="P252" s="90">
        <v>187945</v>
      </c>
      <c r="Q252">
        <v>143667</v>
      </c>
      <c r="R252" s="90">
        <v>211866</v>
      </c>
      <c r="S252" s="153">
        <f>AVERAGE(Table1422[[#This Row],[IQ3_2019]:[IQ3_2023]])</f>
        <v>175018</v>
      </c>
      <c r="T252" s="130">
        <v>0</v>
      </c>
      <c r="U252" s="130">
        <v>0</v>
      </c>
      <c r="V252" s="90">
        <v>0</v>
      </c>
      <c r="W252" s="90">
        <v>0</v>
      </c>
      <c r="X252" s="90">
        <v>0</v>
      </c>
      <c r="Y252" s="154">
        <f>AVERAGE(Table1422[[#This Row],[SNAP_2019
(Percentage Points)]:[SNAP_2023
(Percentage Points)]])</f>
        <v>0</v>
      </c>
      <c r="Z252" s="127">
        <v>0</v>
      </c>
      <c r="AA252" s="127">
        <v>0</v>
      </c>
      <c r="AB252" s="129" t="s">
        <v>88</v>
      </c>
      <c r="AC252" s="129" t="s">
        <v>88</v>
      </c>
      <c r="AD252" s="129" t="s">
        <v>88</v>
      </c>
      <c r="AE252" s="155">
        <f>AVERAGE(Table1422[[#This Row],[Poverty_2019
(Percentage Points)]:[Poverty_2023
(Percentage Points)]])</f>
        <v>0</v>
      </c>
      <c r="AF252" s="128">
        <v>53.2</v>
      </c>
      <c r="AG252" s="128">
        <v>61.1</v>
      </c>
      <c r="AH252" s="129">
        <v>52.2</v>
      </c>
      <c r="AI252" s="129">
        <v>61.1</v>
      </c>
      <c r="AJ252" s="190">
        <v>52.4</v>
      </c>
      <c r="AK252" s="156">
        <f>AVERAGE(Table1422[[#This Row],[Full Time Employment_2019
(Percentage Points)]:[Full Time Employment_2023
(Percentage Points)]])</f>
        <v>56</v>
      </c>
      <c r="AL252" s="175"/>
      <c r="AM252" s="9" t="s">
        <v>134</v>
      </c>
      <c r="AO252" t="s">
        <v>135</v>
      </c>
    </row>
    <row r="253" spans="1:41" x14ac:dyDescent="0.25">
      <c r="A253" s="193" t="s">
        <v>426</v>
      </c>
      <c r="B253" s="149" t="s">
        <v>88</v>
      </c>
      <c r="C253" s="149" t="s">
        <v>88</v>
      </c>
      <c r="D253" s="90" t="s">
        <v>88</v>
      </c>
      <c r="E253" s="90" t="s">
        <v>88</v>
      </c>
      <c r="F253" s="90" t="s">
        <v>88</v>
      </c>
      <c r="G253" s="153" t="e">
        <f>AVERAGE(Table1422[[#This Row],[IQ1_2019]:[IQ1_2023]])</f>
        <v>#DIV/0!</v>
      </c>
      <c r="H253" s="131" t="s">
        <v>88</v>
      </c>
      <c r="I253" s="131" t="s">
        <v>88</v>
      </c>
      <c r="J253" s="90" t="s">
        <v>88</v>
      </c>
      <c r="K253" s="90" t="s">
        <v>88</v>
      </c>
      <c r="L253" s="90" t="s">
        <v>88</v>
      </c>
      <c r="M253" s="153" t="e">
        <f>AVERAGE(Table1422[[#This Row],[IQ2_2019]:[IQ2_2023]])</f>
        <v>#DIV/0!</v>
      </c>
      <c r="N253" s="131" t="s">
        <v>88</v>
      </c>
      <c r="O253" s="131" t="s">
        <v>88</v>
      </c>
      <c r="P253" s="90" t="s">
        <v>88</v>
      </c>
      <c r="Q253" t="s">
        <v>88</v>
      </c>
      <c r="R253" s="90" t="s">
        <v>88</v>
      </c>
      <c r="S253" s="153" t="e">
        <f>AVERAGE(Table1422[[#This Row],[IQ3_2019]:[IQ3_2023]])</f>
        <v>#DIV/0!</v>
      </c>
      <c r="T253" s="130" t="s">
        <v>88</v>
      </c>
      <c r="U253" s="130" t="s">
        <v>88</v>
      </c>
      <c r="V253" s="90" t="s">
        <v>88</v>
      </c>
      <c r="W253" s="90" t="s">
        <v>88</v>
      </c>
      <c r="X253" s="90" t="s">
        <v>88</v>
      </c>
      <c r="Y253" s="154" t="e">
        <f>AVERAGE(Table1422[[#This Row],[SNAP_2019
(Percentage Points)]:[SNAP_2023
(Percentage Points)]])</f>
        <v>#DIV/0!</v>
      </c>
      <c r="Z253" s="127" t="s">
        <v>88</v>
      </c>
      <c r="AA253" s="127" t="s">
        <v>88</v>
      </c>
      <c r="AB253" s="129" t="s">
        <v>88</v>
      </c>
      <c r="AC253" s="129" t="s">
        <v>88</v>
      </c>
      <c r="AD253" s="129" t="s">
        <v>88</v>
      </c>
      <c r="AE253" s="155" t="e">
        <f>AVERAGE(Table1422[[#This Row],[Poverty_2019
(Percentage Points)]:[Poverty_2023
(Percentage Points)]])</f>
        <v>#DIV/0!</v>
      </c>
      <c r="AF253" s="128" t="s">
        <v>88</v>
      </c>
      <c r="AG253" s="128" t="s">
        <v>88</v>
      </c>
      <c r="AH253" s="129" t="s">
        <v>88</v>
      </c>
      <c r="AI253" s="129" t="s">
        <v>88</v>
      </c>
      <c r="AJ253" s="190" t="s">
        <v>88</v>
      </c>
      <c r="AK253" s="156" t="e">
        <f>AVERAGE(Table1422[[#This Row],[Full Time Employment_2019
(Percentage Points)]:[Full Time Employment_2023
(Percentage Points)]])</f>
        <v>#DIV/0!</v>
      </c>
      <c r="AL253" s="175"/>
      <c r="AM253" s="9" t="s">
        <v>134</v>
      </c>
      <c r="AO253" t="s">
        <v>135</v>
      </c>
    </row>
    <row r="254" spans="1:41" x14ac:dyDescent="0.25">
      <c r="A254" s="193" t="s">
        <v>427</v>
      </c>
      <c r="B254" s="149">
        <v>29750</v>
      </c>
      <c r="C254" s="149">
        <v>23250</v>
      </c>
      <c r="D254" s="90">
        <v>29750</v>
      </c>
      <c r="E254" s="90">
        <v>23250</v>
      </c>
      <c r="F254" s="90">
        <v>29438</v>
      </c>
      <c r="G254" s="153">
        <f>AVERAGE(Table1422[[#This Row],[IQ1_2019]:[IQ1_2023]])</f>
        <v>27087.599999999999</v>
      </c>
      <c r="H254" s="131">
        <v>47357</v>
      </c>
      <c r="I254" s="131">
        <v>45800</v>
      </c>
      <c r="J254" s="90">
        <v>47357</v>
      </c>
      <c r="K254" s="90">
        <v>45800</v>
      </c>
      <c r="L254" s="90">
        <v>59350</v>
      </c>
      <c r="M254" s="153">
        <f>AVERAGE(Table1422[[#This Row],[IQ2_2019]:[IQ2_2023]])</f>
        <v>49132.800000000003</v>
      </c>
      <c r="N254" s="131">
        <v>79900</v>
      </c>
      <c r="O254" s="131">
        <v>77000</v>
      </c>
      <c r="P254" s="90">
        <v>79900</v>
      </c>
      <c r="Q254">
        <v>77000</v>
      </c>
      <c r="R254" s="90">
        <v>95500</v>
      </c>
      <c r="S254" s="153">
        <f>AVERAGE(Table1422[[#This Row],[IQ3_2019]:[IQ3_2023]])</f>
        <v>81860</v>
      </c>
      <c r="T254" s="130">
        <v>31.5</v>
      </c>
      <c r="U254" s="130">
        <v>38.9</v>
      </c>
      <c r="V254" s="90">
        <v>37.9</v>
      </c>
      <c r="W254" s="90">
        <v>38.9</v>
      </c>
      <c r="X254" s="90">
        <v>31.3</v>
      </c>
      <c r="Y254" s="154">
        <f>AVERAGE(Table1422[[#This Row],[SNAP_2019
(Percentage Points)]:[SNAP_2023
(Percentage Points)]])</f>
        <v>35.700000000000003</v>
      </c>
      <c r="Z254" s="127">
        <v>18.100000000000001</v>
      </c>
      <c r="AA254" s="127">
        <v>22.1</v>
      </c>
      <c r="AB254" s="129">
        <v>35.1</v>
      </c>
      <c r="AC254" s="129">
        <v>29.3</v>
      </c>
      <c r="AD254" s="129">
        <v>26.9</v>
      </c>
      <c r="AE254" s="155">
        <f>AVERAGE(Table1422[[#This Row],[Poverty_2019
(Percentage Points)]:[Poverty_2023
(Percentage Points)]])</f>
        <v>26.3</v>
      </c>
      <c r="AF254" s="128">
        <v>40.299999999999997</v>
      </c>
      <c r="AG254" s="128">
        <v>40</v>
      </c>
      <c r="AH254" s="129">
        <v>36.200000000000003</v>
      </c>
      <c r="AI254" s="129">
        <v>40</v>
      </c>
      <c r="AJ254" s="190">
        <v>48.9</v>
      </c>
      <c r="AK254" s="156">
        <f>AVERAGE(Table1422[[#This Row],[Full Time Employment_2019
(Percentage Points)]:[Full Time Employment_2023
(Percentage Points)]])</f>
        <v>41.08</v>
      </c>
      <c r="AL254" s="175"/>
      <c r="AM254" s="9" t="s">
        <v>134</v>
      </c>
      <c r="AO254" t="s">
        <v>135</v>
      </c>
    </row>
    <row r="255" spans="1:41" x14ac:dyDescent="0.25">
      <c r="A255" s="193" t="s">
        <v>428</v>
      </c>
      <c r="B255" s="149">
        <v>53750</v>
      </c>
      <c r="C255" s="149">
        <v>51625</v>
      </c>
      <c r="D255" s="90">
        <v>53750</v>
      </c>
      <c r="E255" s="90">
        <v>51625</v>
      </c>
      <c r="F255" s="90">
        <v>61300</v>
      </c>
      <c r="G255" s="153">
        <f>AVERAGE(Table1422[[#This Row],[IQ1_2019]:[IQ1_2023]])</f>
        <v>54410</v>
      </c>
      <c r="H255" s="131">
        <v>66250</v>
      </c>
      <c r="I255" s="131">
        <v>67750</v>
      </c>
      <c r="J255" s="90">
        <v>66250</v>
      </c>
      <c r="K255" s="90">
        <v>67750</v>
      </c>
      <c r="L255" s="90">
        <v>85750</v>
      </c>
      <c r="M255" s="153">
        <f>AVERAGE(Table1422[[#This Row],[IQ2_2019]:[IQ2_2023]])</f>
        <v>70750</v>
      </c>
      <c r="N255" s="131">
        <v>86500</v>
      </c>
      <c r="O255" s="131">
        <v>110667</v>
      </c>
      <c r="P255" s="90">
        <v>86500</v>
      </c>
      <c r="Q255">
        <v>110667</v>
      </c>
      <c r="R255" s="90">
        <v>102333</v>
      </c>
      <c r="S255" s="153">
        <f>AVERAGE(Table1422[[#This Row],[IQ3_2019]:[IQ3_2023]])</f>
        <v>99333.4</v>
      </c>
      <c r="T255" s="130">
        <v>17.3</v>
      </c>
      <c r="U255" s="130">
        <v>27.9</v>
      </c>
      <c r="V255" s="90">
        <v>28.9</v>
      </c>
      <c r="W255" s="90">
        <v>27.9</v>
      </c>
      <c r="X255" s="90">
        <v>16.2</v>
      </c>
      <c r="Y255" s="154">
        <f>AVERAGE(Table1422[[#This Row],[SNAP_2019
(Percentage Points)]:[SNAP_2023
(Percentage Points)]])</f>
        <v>23.64</v>
      </c>
      <c r="Z255" s="127">
        <v>28.8</v>
      </c>
      <c r="AA255" s="127">
        <v>16.3</v>
      </c>
      <c r="AB255" s="129">
        <v>38.5</v>
      </c>
      <c r="AC255" s="129">
        <v>33.299999999999997</v>
      </c>
      <c r="AD255" s="129">
        <v>0</v>
      </c>
      <c r="AE255" s="155">
        <f>AVERAGE(Table1422[[#This Row],[Poverty_2019
(Percentage Points)]:[Poverty_2023
(Percentage Points)]])</f>
        <v>23.38</v>
      </c>
      <c r="AF255" s="128">
        <v>37.9</v>
      </c>
      <c r="AG255" s="128">
        <v>54.8</v>
      </c>
      <c r="AH255" s="129">
        <v>36</v>
      </c>
      <c r="AI255" s="129">
        <v>54.8</v>
      </c>
      <c r="AJ255" s="190">
        <v>47</v>
      </c>
      <c r="AK255" s="156">
        <f>AVERAGE(Table1422[[#This Row],[Full Time Employment_2019
(Percentage Points)]:[Full Time Employment_2023
(Percentage Points)]])</f>
        <v>46.1</v>
      </c>
      <c r="AL255" s="175"/>
      <c r="AM255" s="9" t="s">
        <v>134</v>
      </c>
      <c r="AO255" t="s">
        <v>135</v>
      </c>
    </row>
    <row r="256" spans="1:41" x14ac:dyDescent="0.25">
      <c r="A256" s="193" t="s">
        <v>429</v>
      </c>
      <c r="B256" s="149">
        <v>52850</v>
      </c>
      <c r="C256" s="149">
        <v>26500</v>
      </c>
      <c r="D256" s="90">
        <v>52850</v>
      </c>
      <c r="E256" s="90">
        <v>26500</v>
      </c>
      <c r="F256" s="90">
        <v>22804</v>
      </c>
      <c r="G256" s="153">
        <f>AVERAGE(Table1422[[#This Row],[IQ1_2019]:[IQ1_2023]])</f>
        <v>36300.800000000003</v>
      </c>
      <c r="H256" s="131">
        <v>66813</v>
      </c>
      <c r="I256" s="131">
        <v>90550</v>
      </c>
      <c r="J256" s="90">
        <v>66813</v>
      </c>
      <c r="K256" s="90">
        <v>90550</v>
      </c>
      <c r="L256" s="90">
        <v>25467</v>
      </c>
      <c r="M256" s="153">
        <f>AVERAGE(Table1422[[#This Row],[IQ2_2019]:[IQ2_2023]])</f>
        <v>68038.600000000006</v>
      </c>
      <c r="N256" s="131">
        <v>95423</v>
      </c>
      <c r="O256" s="131">
        <v>106118</v>
      </c>
      <c r="P256" s="90">
        <v>95423</v>
      </c>
      <c r="Q256">
        <v>106118</v>
      </c>
      <c r="R256" s="90">
        <v>95031</v>
      </c>
      <c r="S256" s="153">
        <f>AVERAGE(Table1422[[#This Row],[IQ3_2019]:[IQ3_2023]])</f>
        <v>99622.6</v>
      </c>
      <c r="T256" s="130">
        <v>0</v>
      </c>
      <c r="U256" s="130">
        <v>11.9</v>
      </c>
      <c r="V256" s="90">
        <v>7.5</v>
      </c>
      <c r="W256" s="90">
        <v>11.9</v>
      </c>
      <c r="X256" s="90">
        <v>18.2</v>
      </c>
      <c r="Y256" s="154">
        <f>AVERAGE(Table1422[[#This Row],[SNAP_2019
(Percentage Points)]:[SNAP_2023
(Percentage Points)]])</f>
        <v>9.9</v>
      </c>
      <c r="Z256" s="127">
        <v>0</v>
      </c>
      <c r="AA256" s="127">
        <v>13.5</v>
      </c>
      <c r="AB256" s="129">
        <v>0</v>
      </c>
      <c r="AC256" s="129">
        <v>0</v>
      </c>
      <c r="AD256" s="129">
        <v>0</v>
      </c>
      <c r="AE256" s="155">
        <f>AVERAGE(Table1422[[#This Row],[Poverty_2019
(Percentage Points)]:[Poverty_2023
(Percentage Points)]])</f>
        <v>2.7</v>
      </c>
      <c r="AF256" s="128">
        <v>26.7</v>
      </c>
      <c r="AG256" s="128">
        <v>10.9</v>
      </c>
      <c r="AH256" s="129">
        <v>18.3</v>
      </c>
      <c r="AI256" s="129">
        <v>10.9</v>
      </c>
      <c r="AJ256" s="190">
        <v>13.2</v>
      </c>
      <c r="AK256" s="156">
        <f>AVERAGE(Table1422[[#This Row],[Full Time Employment_2019
(Percentage Points)]:[Full Time Employment_2023
(Percentage Points)]])</f>
        <v>16.000000000000004</v>
      </c>
      <c r="AL256" s="175"/>
      <c r="AM256" s="9" t="s">
        <v>134</v>
      </c>
      <c r="AO256" t="s">
        <v>135</v>
      </c>
    </row>
    <row r="257" spans="1:41" x14ac:dyDescent="0.25">
      <c r="A257" s="193" t="s">
        <v>430</v>
      </c>
      <c r="B257" s="149" t="s">
        <v>88</v>
      </c>
      <c r="C257" s="149" t="s">
        <v>88</v>
      </c>
      <c r="D257" s="90" t="s">
        <v>88</v>
      </c>
      <c r="E257" s="90" t="s">
        <v>88</v>
      </c>
      <c r="F257" s="90" t="s">
        <v>88</v>
      </c>
      <c r="G257" s="153" t="e">
        <f>AVERAGE(Table1422[[#This Row],[IQ1_2019]:[IQ1_2023]])</f>
        <v>#DIV/0!</v>
      </c>
      <c r="H257" s="131" t="s">
        <v>88</v>
      </c>
      <c r="I257" s="131" t="s">
        <v>88</v>
      </c>
      <c r="J257" s="90" t="s">
        <v>88</v>
      </c>
      <c r="K257" s="90" t="s">
        <v>88</v>
      </c>
      <c r="L257" s="90" t="s">
        <v>88</v>
      </c>
      <c r="M257" s="153" t="e">
        <f>AVERAGE(Table1422[[#This Row],[IQ2_2019]:[IQ2_2023]])</f>
        <v>#DIV/0!</v>
      </c>
      <c r="N257" s="131" t="s">
        <v>88</v>
      </c>
      <c r="O257" s="131" t="s">
        <v>88</v>
      </c>
      <c r="P257" s="90" t="s">
        <v>88</v>
      </c>
      <c r="Q257" t="s">
        <v>88</v>
      </c>
      <c r="R257" s="90" t="s">
        <v>88</v>
      </c>
      <c r="S257" s="153" t="e">
        <f>AVERAGE(Table1422[[#This Row],[IQ3_2019]:[IQ3_2023]])</f>
        <v>#DIV/0!</v>
      </c>
      <c r="T257" s="130" t="s">
        <v>88</v>
      </c>
      <c r="U257" s="130" t="s">
        <v>88</v>
      </c>
      <c r="V257" s="90" t="s">
        <v>88</v>
      </c>
      <c r="W257" s="90" t="s">
        <v>88</v>
      </c>
      <c r="X257" s="90" t="s">
        <v>88</v>
      </c>
      <c r="Y257" s="154" t="e">
        <f>AVERAGE(Table1422[[#This Row],[SNAP_2019
(Percentage Points)]:[SNAP_2023
(Percentage Points)]])</f>
        <v>#DIV/0!</v>
      </c>
      <c r="Z257" s="127" t="s">
        <v>88</v>
      </c>
      <c r="AA257" s="127" t="s">
        <v>88</v>
      </c>
      <c r="AB257" s="129" t="s">
        <v>88</v>
      </c>
      <c r="AC257" s="129" t="s">
        <v>88</v>
      </c>
      <c r="AD257" s="129" t="s">
        <v>88</v>
      </c>
      <c r="AE257" s="155" t="e">
        <f>AVERAGE(Table1422[[#This Row],[Poverty_2019
(Percentage Points)]:[Poverty_2023
(Percentage Points)]])</f>
        <v>#DIV/0!</v>
      </c>
      <c r="AF257" s="128" t="s">
        <v>88</v>
      </c>
      <c r="AG257" s="128" t="s">
        <v>88</v>
      </c>
      <c r="AH257" s="129" t="s">
        <v>88</v>
      </c>
      <c r="AI257" s="129" t="s">
        <v>88</v>
      </c>
      <c r="AJ257" s="190" t="s">
        <v>88</v>
      </c>
      <c r="AK257" s="156" t="e">
        <f>AVERAGE(Table1422[[#This Row],[Full Time Employment_2019
(Percentage Points)]:[Full Time Employment_2023
(Percentage Points)]])</f>
        <v>#DIV/0!</v>
      </c>
      <c r="AL257" s="175"/>
      <c r="AM257" s="9" t="s">
        <v>134</v>
      </c>
      <c r="AO257" t="s">
        <v>135</v>
      </c>
    </row>
    <row r="258" spans="1:41" x14ac:dyDescent="0.25">
      <c r="A258" s="193" t="s">
        <v>431</v>
      </c>
      <c r="B258" s="149" t="s">
        <v>88</v>
      </c>
      <c r="C258" s="149" t="s">
        <v>88</v>
      </c>
      <c r="D258" s="90" t="s">
        <v>88</v>
      </c>
      <c r="E258" s="90" t="s">
        <v>88</v>
      </c>
      <c r="F258" s="90" t="s">
        <v>88</v>
      </c>
      <c r="G258" s="153" t="e">
        <f>AVERAGE(Table1422[[#This Row],[IQ1_2019]:[IQ1_2023]])</f>
        <v>#DIV/0!</v>
      </c>
      <c r="H258" s="131" t="s">
        <v>88</v>
      </c>
      <c r="I258" s="131" t="s">
        <v>88</v>
      </c>
      <c r="J258" s="90" t="s">
        <v>88</v>
      </c>
      <c r="K258" s="90" t="s">
        <v>88</v>
      </c>
      <c r="L258" s="90" t="s">
        <v>88</v>
      </c>
      <c r="M258" s="153" t="e">
        <f>AVERAGE(Table1422[[#This Row],[IQ2_2019]:[IQ2_2023]])</f>
        <v>#DIV/0!</v>
      </c>
      <c r="N258" s="131" t="s">
        <v>88</v>
      </c>
      <c r="O258" s="131" t="s">
        <v>88</v>
      </c>
      <c r="P258" s="90" t="s">
        <v>88</v>
      </c>
      <c r="Q258" t="s">
        <v>88</v>
      </c>
      <c r="R258" s="90" t="s">
        <v>88</v>
      </c>
      <c r="S258" s="153" t="e">
        <f>AVERAGE(Table1422[[#This Row],[IQ3_2019]:[IQ3_2023]])</f>
        <v>#DIV/0!</v>
      </c>
      <c r="T258" s="130" t="s">
        <v>88</v>
      </c>
      <c r="U258" s="130" t="s">
        <v>88</v>
      </c>
      <c r="V258" s="90" t="s">
        <v>88</v>
      </c>
      <c r="W258" s="90" t="s">
        <v>88</v>
      </c>
      <c r="X258" s="90" t="s">
        <v>88</v>
      </c>
      <c r="Y258" s="154" t="e">
        <f>AVERAGE(Table1422[[#This Row],[SNAP_2019
(Percentage Points)]:[SNAP_2023
(Percentage Points)]])</f>
        <v>#DIV/0!</v>
      </c>
      <c r="Z258" s="127" t="s">
        <v>88</v>
      </c>
      <c r="AA258" s="127" t="s">
        <v>88</v>
      </c>
      <c r="AB258" s="129" t="s">
        <v>88</v>
      </c>
      <c r="AC258" s="129" t="s">
        <v>88</v>
      </c>
      <c r="AD258" s="129" t="s">
        <v>88</v>
      </c>
      <c r="AE258" s="155" t="e">
        <f>AVERAGE(Table1422[[#This Row],[Poverty_2019
(Percentage Points)]:[Poverty_2023
(Percentage Points)]])</f>
        <v>#DIV/0!</v>
      </c>
      <c r="AF258" s="128" t="s">
        <v>88</v>
      </c>
      <c r="AG258" s="128" t="s">
        <v>88</v>
      </c>
      <c r="AH258" s="129" t="s">
        <v>88</v>
      </c>
      <c r="AI258" s="129" t="s">
        <v>88</v>
      </c>
      <c r="AJ258" s="190" t="s">
        <v>88</v>
      </c>
      <c r="AK258" s="156" t="e">
        <f>AVERAGE(Table1422[[#This Row],[Full Time Employment_2019
(Percentage Points)]:[Full Time Employment_2023
(Percentage Points)]])</f>
        <v>#DIV/0!</v>
      </c>
      <c r="AL258" s="175"/>
      <c r="AM258" s="9" t="s">
        <v>134</v>
      </c>
      <c r="AO258" t="s">
        <v>135</v>
      </c>
    </row>
    <row r="259" spans="1:41" x14ac:dyDescent="0.25">
      <c r="A259" s="193" t="s">
        <v>432</v>
      </c>
      <c r="B259" s="149">
        <v>14750</v>
      </c>
      <c r="C259" s="149">
        <v>14833</v>
      </c>
      <c r="D259" s="90">
        <v>14750</v>
      </c>
      <c r="E259" s="90">
        <v>14833</v>
      </c>
      <c r="F259" s="90">
        <v>32167</v>
      </c>
      <c r="G259" s="153">
        <f>AVERAGE(Table1422[[#This Row],[IQ1_2019]:[IQ1_2023]])</f>
        <v>18266.599999999999</v>
      </c>
      <c r="H259" s="131">
        <v>36333</v>
      </c>
      <c r="I259" s="131">
        <v>36083</v>
      </c>
      <c r="J259" s="90">
        <v>36333</v>
      </c>
      <c r="K259" s="90">
        <v>36083</v>
      </c>
      <c r="L259" s="90">
        <v>36833</v>
      </c>
      <c r="M259" s="153">
        <f>AVERAGE(Table1422[[#This Row],[IQ2_2019]:[IQ2_2023]])</f>
        <v>36333</v>
      </c>
      <c r="N259" s="131">
        <v>50333</v>
      </c>
      <c r="O259" s="131">
        <v>49250</v>
      </c>
      <c r="P259" s="90">
        <v>50333</v>
      </c>
      <c r="Q259">
        <v>49250</v>
      </c>
      <c r="R259" s="90">
        <v>39000</v>
      </c>
      <c r="S259" s="153">
        <f>AVERAGE(Table1422[[#This Row],[IQ3_2019]:[IQ3_2023]])</f>
        <v>47633.2</v>
      </c>
      <c r="T259" s="130">
        <v>0</v>
      </c>
      <c r="U259" s="130">
        <v>0</v>
      </c>
      <c r="V259" s="90">
        <v>0</v>
      </c>
      <c r="W259" s="90">
        <v>0</v>
      </c>
      <c r="X259" s="90">
        <v>0</v>
      </c>
      <c r="Y259" s="154">
        <f>AVERAGE(Table1422[[#This Row],[SNAP_2019
(Percentage Points)]:[SNAP_2023
(Percentage Points)]])</f>
        <v>0</v>
      </c>
      <c r="Z259" s="127">
        <v>15.2</v>
      </c>
      <c r="AA259" s="127">
        <v>20.8</v>
      </c>
      <c r="AB259" s="129" t="s">
        <v>88</v>
      </c>
      <c r="AC259" s="129" t="s">
        <v>88</v>
      </c>
      <c r="AD259" s="129" t="s">
        <v>88</v>
      </c>
      <c r="AE259" s="155">
        <f>AVERAGE(Table1422[[#This Row],[Poverty_2019
(Percentage Points)]:[Poverty_2023
(Percentage Points)]])</f>
        <v>18</v>
      </c>
      <c r="AF259" s="128">
        <v>42.9</v>
      </c>
      <c r="AG259" s="128">
        <v>0</v>
      </c>
      <c r="AH259" s="129">
        <v>0</v>
      </c>
      <c r="AI259" s="129">
        <v>0</v>
      </c>
      <c r="AJ259" s="190">
        <v>0</v>
      </c>
      <c r="AK259" s="156">
        <f>AVERAGE(Table1422[[#This Row],[Full Time Employment_2019
(Percentage Points)]:[Full Time Employment_2023
(Percentage Points)]])</f>
        <v>8.58</v>
      </c>
      <c r="AL259" s="175"/>
      <c r="AM259" s="9" t="s">
        <v>134</v>
      </c>
      <c r="AO259" t="s">
        <v>135</v>
      </c>
    </row>
    <row r="260" spans="1:41" x14ac:dyDescent="0.25">
      <c r="A260" s="193" t="s">
        <v>433</v>
      </c>
      <c r="B260" s="149">
        <v>65500</v>
      </c>
      <c r="C260" s="149">
        <v>64000</v>
      </c>
      <c r="D260" s="90">
        <v>65500</v>
      </c>
      <c r="E260" s="90">
        <v>64000</v>
      </c>
      <c r="F260" s="90">
        <v>11778</v>
      </c>
      <c r="G260" s="153">
        <f>AVERAGE(Table1422[[#This Row],[IQ1_2019]:[IQ1_2023]])</f>
        <v>54155.6</v>
      </c>
      <c r="H260" s="131">
        <v>85500</v>
      </c>
      <c r="I260" s="131">
        <v>100333</v>
      </c>
      <c r="J260" s="90">
        <v>85500</v>
      </c>
      <c r="K260" s="90">
        <v>100333</v>
      </c>
      <c r="L260" s="90">
        <v>48500</v>
      </c>
      <c r="M260" s="153">
        <f>AVERAGE(Table1422[[#This Row],[IQ2_2019]:[IQ2_2023]])</f>
        <v>84033.2</v>
      </c>
      <c r="N260" s="131">
        <v>99750</v>
      </c>
      <c r="O260" s="131">
        <v>132800</v>
      </c>
      <c r="P260" s="90">
        <v>99750</v>
      </c>
      <c r="Q260">
        <v>132800</v>
      </c>
      <c r="R260" s="90">
        <v>76833</v>
      </c>
      <c r="S260" s="153">
        <f>AVERAGE(Table1422[[#This Row],[IQ3_2019]:[IQ3_2023]])</f>
        <v>108386.6</v>
      </c>
      <c r="T260" s="130">
        <v>0</v>
      </c>
      <c r="U260" s="130">
        <v>0</v>
      </c>
      <c r="V260" s="90">
        <v>0</v>
      </c>
      <c r="W260" s="90">
        <v>0</v>
      </c>
      <c r="X260" s="90">
        <v>0</v>
      </c>
      <c r="Y260" s="154">
        <f>AVERAGE(Table1422[[#This Row],[SNAP_2019
(Percentage Points)]:[SNAP_2023
(Percentage Points)]])</f>
        <v>0</v>
      </c>
      <c r="Z260" s="127">
        <v>6.3</v>
      </c>
      <c r="AA260" s="127">
        <v>4.8</v>
      </c>
      <c r="AB260" s="129" t="s">
        <v>88</v>
      </c>
      <c r="AC260" s="129" t="s">
        <v>88</v>
      </c>
      <c r="AD260" s="129" t="s">
        <v>88</v>
      </c>
      <c r="AE260" s="155">
        <f>AVERAGE(Table1422[[#This Row],[Poverty_2019
(Percentage Points)]:[Poverty_2023
(Percentage Points)]])</f>
        <v>5.55</v>
      </c>
      <c r="AF260" s="128">
        <v>55.4</v>
      </c>
      <c r="AG260" s="128">
        <v>70</v>
      </c>
      <c r="AH260" s="129">
        <v>46.9</v>
      </c>
      <c r="AI260" s="129">
        <v>70</v>
      </c>
      <c r="AJ260" s="190">
        <v>77.099999999999994</v>
      </c>
      <c r="AK260" s="156">
        <f>AVERAGE(Table1422[[#This Row],[Full Time Employment_2019
(Percentage Points)]:[Full Time Employment_2023
(Percentage Points)]])</f>
        <v>63.879999999999995</v>
      </c>
      <c r="AL260" s="175"/>
      <c r="AM260" s="9" t="s">
        <v>134</v>
      </c>
      <c r="AO260" t="s">
        <v>135</v>
      </c>
    </row>
    <row r="261" spans="1:41" x14ac:dyDescent="0.25">
      <c r="A261" s="193" t="s">
        <v>434</v>
      </c>
      <c r="B261" s="149" t="s">
        <v>88</v>
      </c>
      <c r="C261" s="149" t="s">
        <v>88</v>
      </c>
      <c r="D261" s="90" t="s">
        <v>88</v>
      </c>
      <c r="E261" s="90" t="s">
        <v>88</v>
      </c>
      <c r="F261" s="90" t="s">
        <v>88</v>
      </c>
      <c r="G261" s="153" t="e">
        <f>AVERAGE(Table1422[[#This Row],[IQ1_2019]:[IQ1_2023]])</f>
        <v>#DIV/0!</v>
      </c>
      <c r="H261" s="131" t="s">
        <v>88</v>
      </c>
      <c r="I261" s="131" t="s">
        <v>88</v>
      </c>
      <c r="J261" s="90" t="s">
        <v>88</v>
      </c>
      <c r="K261" s="90" t="s">
        <v>88</v>
      </c>
      <c r="L261" s="90" t="s">
        <v>88</v>
      </c>
      <c r="M261" s="153" t="e">
        <f>AVERAGE(Table1422[[#This Row],[IQ2_2019]:[IQ2_2023]])</f>
        <v>#DIV/0!</v>
      </c>
      <c r="N261" s="131" t="s">
        <v>88</v>
      </c>
      <c r="O261" s="131" t="s">
        <v>88</v>
      </c>
      <c r="P261" s="90" t="s">
        <v>88</v>
      </c>
      <c r="Q261" t="s">
        <v>88</v>
      </c>
      <c r="R261" s="90" t="s">
        <v>88</v>
      </c>
      <c r="S261" s="153" t="e">
        <f>AVERAGE(Table1422[[#This Row],[IQ3_2019]:[IQ3_2023]])</f>
        <v>#DIV/0!</v>
      </c>
      <c r="T261" s="130" t="s">
        <v>88</v>
      </c>
      <c r="U261" s="130" t="s">
        <v>88</v>
      </c>
      <c r="V261" s="90" t="s">
        <v>88</v>
      </c>
      <c r="W261" s="90" t="s">
        <v>88</v>
      </c>
      <c r="X261" s="90" t="s">
        <v>88</v>
      </c>
      <c r="Y261" s="154" t="e">
        <f>AVERAGE(Table1422[[#This Row],[SNAP_2019
(Percentage Points)]:[SNAP_2023
(Percentage Points)]])</f>
        <v>#DIV/0!</v>
      </c>
      <c r="Z261" s="127" t="s">
        <v>88</v>
      </c>
      <c r="AA261" s="127" t="s">
        <v>88</v>
      </c>
      <c r="AB261" s="129" t="s">
        <v>88</v>
      </c>
      <c r="AC261" s="129" t="s">
        <v>88</v>
      </c>
      <c r="AD261" s="129" t="s">
        <v>88</v>
      </c>
      <c r="AE261" s="155" t="e">
        <f>AVERAGE(Table1422[[#This Row],[Poverty_2019
(Percentage Points)]:[Poverty_2023
(Percentage Points)]])</f>
        <v>#DIV/0!</v>
      </c>
      <c r="AF261" s="128">
        <v>100</v>
      </c>
      <c r="AG261" s="128">
        <v>100</v>
      </c>
      <c r="AH261" s="129">
        <v>100</v>
      </c>
      <c r="AI261" s="129">
        <v>100</v>
      </c>
      <c r="AJ261" s="190">
        <v>100</v>
      </c>
      <c r="AK261" s="156">
        <f>AVERAGE(Table1422[[#This Row],[Full Time Employment_2019
(Percentage Points)]:[Full Time Employment_2023
(Percentage Points)]])</f>
        <v>100</v>
      </c>
      <c r="AL261" s="175"/>
      <c r="AM261" s="9" t="s">
        <v>134</v>
      </c>
      <c r="AO261" t="s">
        <v>135</v>
      </c>
    </row>
    <row r="262" spans="1:41" ht="30" x14ac:dyDescent="0.25">
      <c r="A262" s="165" t="s">
        <v>435</v>
      </c>
      <c r="B262" s="149">
        <v>16250</v>
      </c>
      <c r="C262" s="149">
        <v>17500</v>
      </c>
      <c r="D262" s="90">
        <v>16250</v>
      </c>
      <c r="E262" s="90">
        <v>17500</v>
      </c>
      <c r="F262" s="90">
        <v>21500</v>
      </c>
      <c r="G262" s="153">
        <f>AVERAGE(Table1422[[#This Row],[IQ1_2019]:[IQ1_2023]])</f>
        <v>17800</v>
      </c>
      <c r="H262" s="131">
        <v>38750</v>
      </c>
      <c r="I262" s="131">
        <v>28750</v>
      </c>
      <c r="J262" s="90">
        <v>38750</v>
      </c>
      <c r="K262" s="90">
        <v>28750</v>
      </c>
      <c r="L262" s="90">
        <v>56500</v>
      </c>
      <c r="M262" s="153">
        <f>AVERAGE(Table1422[[#This Row],[IQ2_2019]:[IQ2_2023]])</f>
        <v>38300</v>
      </c>
      <c r="N262" s="131">
        <v>49167</v>
      </c>
      <c r="O262" s="131">
        <v>84167</v>
      </c>
      <c r="P262" s="90">
        <v>49167</v>
      </c>
      <c r="Q262">
        <v>84167</v>
      </c>
      <c r="R262" s="90">
        <v>103500</v>
      </c>
      <c r="S262" s="153">
        <f>AVERAGE(Table1422[[#This Row],[IQ3_2019]:[IQ3_2023]])</f>
        <v>74033.600000000006</v>
      </c>
      <c r="T262" s="130">
        <v>21.4</v>
      </c>
      <c r="U262" s="130">
        <v>6.7</v>
      </c>
      <c r="V262" s="90">
        <v>8.3000000000000007</v>
      </c>
      <c r="W262" s="90">
        <v>6.7</v>
      </c>
      <c r="X262" s="90">
        <v>19.399999999999999</v>
      </c>
      <c r="Y262" s="154">
        <f>AVERAGE(Table1422[[#This Row],[SNAP_2019
(Percentage Points)]:[SNAP_2023
(Percentage Points)]])</f>
        <v>12.5</v>
      </c>
      <c r="Z262" s="127">
        <v>42.9</v>
      </c>
      <c r="AA262" s="127">
        <v>31.1</v>
      </c>
      <c r="AB262" s="129">
        <v>60</v>
      </c>
      <c r="AC262" s="129">
        <v>100</v>
      </c>
      <c r="AD262" s="129">
        <v>42.9</v>
      </c>
      <c r="AE262" s="155">
        <f>AVERAGE(Table1422[[#This Row],[Poverty_2019
(Percentage Points)]:[Poverty_2023
(Percentage Points)]])</f>
        <v>55.379999999999995</v>
      </c>
      <c r="AF262" s="128">
        <v>25.8</v>
      </c>
      <c r="AG262" s="128">
        <v>30.8</v>
      </c>
      <c r="AH262" s="129">
        <v>31.6</v>
      </c>
      <c r="AI262" s="129">
        <v>30.8</v>
      </c>
      <c r="AJ262" s="190">
        <v>23.9</v>
      </c>
      <c r="AK262" s="156">
        <f>AVERAGE(Table1422[[#This Row],[Full Time Employment_2019
(Percentage Points)]:[Full Time Employment_2023
(Percentage Points)]])</f>
        <v>28.580000000000002</v>
      </c>
      <c r="AL262" s="175">
        <v>25</v>
      </c>
      <c r="AM262" s="9" t="s">
        <v>272</v>
      </c>
      <c r="AO262" t="s">
        <v>142</v>
      </c>
    </row>
    <row r="263" spans="1:41" x14ac:dyDescent="0.25">
      <c r="A263" s="193" t="s">
        <v>436</v>
      </c>
      <c r="B263" s="149">
        <v>19750</v>
      </c>
      <c r="C263" s="149">
        <v>20188</v>
      </c>
      <c r="D263" s="90">
        <v>19750</v>
      </c>
      <c r="E263" s="90">
        <v>20188</v>
      </c>
      <c r="F263" s="90">
        <v>14750</v>
      </c>
      <c r="G263" s="153">
        <f>AVERAGE(Table1422[[#This Row],[IQ1_2019]:[IQ1_2023]])</f>
        <v>18925.2</v>
      </c>
      <c r="H263" s="131">
        <v>28250</v>
      </c>
      <c r="I263" s="131">
        <v>21938</v>
      </c>
      <c r="J263" s="90">
        <v>28250</v>
      </c>
      <c r="K263" s="90">
        <v>21938</v>
      </c>
      <c r="L263" s="90">
        <v>50750</v>
      </c>
      <c r="M263" s="153">
        <f>AVERAGE(Table1422[[#This Row],[IQ2_2019]:[IQ2_2023]])</f>
        <v>30225.200000000001</v>
      </c>
      <c r="N263" s="131">
        <v>49250</v>
      </c>
      <c r="O263" s="131">
        <v>32250</v>
      </c>
      <c r="P263" s="90">
        <v>49250</v>
      </c>
      <c r="Q263">
        <v>32250</v>
      </c>
      <c r="R263" s="90">
        <v>69500</v>
      </c>
      <c r="S263" s="153">
        <f>AVERAGE(Table1422[[#This Row],[IQ3_2019]:[IQ3_2023]])</f>
        <v>46500</v>
      </c>
      <c r="T263" s="130">
        <v>13.8</v>
      </c>
      <c r="U263" s="130">
        <v>25</v>
      </c>
      <c r="V263" s="90">
        <v>20.8</v>
      </c>
      <c r="W263" s="90">
        <v>25</v>
      </c>
      <c r="X263" s="90">
        <v>31.6</v>
      </c>
      <c r="Y263" s="154">
        <f>AVERAGE(Table1422[[#This Row],[SNAP_2019
(Percentage Points)]:[SNAP_2023
(Percentage Points)]])</f>
        <v>23.24</v>
      </c>
      <c r="Z263" s="127">
        <v>13.8</v>
      </c>
      <c r="AA263" s="127">
        <v>35.700000000000003</v>
      </c>
      <c r="AB263" s="129">
        <v>60</v>
      </c>
      <c r="AC263" s="129">
        <v>71.400000000000006</v>
      </c>
      <c r="AD263" s="129">
        <v>16.7</v>
      </c>
      <c r="AE263" s="155">
        <f>AVERAGE(Table1422[[#This Row],[Poverty_2019
(Percentage Points)]:[Poverty_2023
(Percentage Points)]])</f>
        <v>39.519999999999996</v>
      </c>
      <c r="AF263" s="128">
        <v>14</v>
      </c>
      <c r="AG263" s="128">
        <v>11.8</v>
      </c>
      <c r="AH263" s="129">
        <v>5.4</v>
      </c>
      <c r="AI263" s="129">
        <v>11.8</v>
      </c>
      <c r="AJ263" s="190">
        <v>44.8</v>
      </c>
      <c r="AK263" s="156">
        <f>AVERAGE(Table1422[[#This Row],[Full Time Employment_2019
(Percentage Points)]:[Full Time Employment_2023
(Percentage Points)]])</f>
        <v>17.559999999999999</v>
      </c>
      <c r="AL263" s="175"/>
      <c r="AM263" s="9" t="s">
        <v>134</v>
      </c>
      <c r="AO263" t="s">
        <v>135</v>
      </c>
    </row>
    <row r="264" spans="1:41" ht="30" x14ac:dyDescent="0.25">
      <c r="A264" s="165" t="s">
        <v>437</v>
      </c>
      <c r="B264" s="149">
        <v>32500</v>
      </c>
      <c r="C264" s="149">
        <v>36833</v>
      </c>
      <c r="D264" s="90">
        <v>32500</v>
      </c>
      <c r="E264" s="90">
        <v>36833</v>
      </c>
      <c r="F264" s="90">
        <v>25833</v>
      </c>
      <c r="G264" s="153">
        <f>AVERAGE(Table1422[[#This Row],[IQ1_2019]:[IQ1_2023]])</f>
        <v>32899.800000000003</v>
      </c>
      <c r="H264" s="131">
        <v>40833</v>
      </c>
      <c r="I264" s="131">
        <v>47938</v>
      </c>
      <c r="J264" s="90">
        <v>40833</v>
      </c>
      <c r="K264" s="90">
        <v>47938</v>
      </c>
      <c r="L264" s="90">
        <v>48000</v>
      </c>
      <c r="M264" s="153">
        <f>AVERAGE(Table1422[[#This Row],[IQ2_2019]:[IQ2_2023]])</f>
        <v>45108.4</v>
      </c>
      <c r="N264" s="131">
        <v>63750</v>
      </c>
      <c r="O264" s="131">
        <v>68833</v>
      </c>
      <c r="P264" s="90">
        <v>63750</v>
      </c>
      <c r="Q264">
        <v>68833</v>
      </c>
      <c r="R264" s="90">
        <v>63750</v>
      </c>
      <c r="S264" s="153">
        <f>AVERAGE(Table1422[[#This Row],[IQ3_2019]:[IQ3_2023]])</f>
        <v>65783.199999999997</v>
      </c>
      <c r="T264" s="130">
        <v>11.5</v>
      </c>
      <c r="U264" s="130">
        <v>1.5</v>
      </c>
      <c r="V264" s="90">
        <v>4.3</v>
      </c>
      <c r="W264" s="90">
        <v>1.5</v>
      </c>
      <c r="X264" s="90">
        <v>3.8</v>
      </c>
      <c r="Y264" s="154">
        <f>AVERAGE(Table1422[[#This Row],[SNAP_2019
(Percentage Points)]:[SNAP_2023
(Percentage Points)]])</f>
        <v>4.5200000000000005</v>
      </c>
      <c r="Z264" s="127">
        <v>14.1</v>
      </c>
      <c r="AA264" s="127">
        <v>6.1</v>
      </c>
      <c r="AB264" s="129">
        <v>0</v>
      </c>
      <c r="AC264" s="129">
        <v>0</v>
      </c>
      <c r="AD264" s="129">
        <v>100</v>
      </c>
      <c r="AE264" s="155">
        <f>AVERAGE(Table1422[[#This Row],[Poverty_2019
(Percentage Points)]:[Poverty_2023
(Percentage Points)]])</f>
        <v>24.04</v>
      </c>
      <c r="AF264" s="128">
        <v>22.7</v>
      </c>
      <c r="AG264" s="128">
        <v>14.5</v>
      </c>
      <c r="AH264" s="129">
        <v>14.1</v>
      </c>
      <c r="AI264" s="129">
        <v>14.5</v>
      </c>
      <c r="AJ264" s="190">
        <v>16.899999999999999</v>
      </c>
      <c r="AK264" s="156">
        <f>AVERAGE(Table1422[[#This Row],[Full Time Employment_2019
(Percentage Points)]:[Full Time Employment_2023
(Percentage Points)]])</f>
        <v>16.540000000000003</v>
      </c>
      <c r="AL264" s="175">
        <v>71</v>
      </c>
      <c r="AM264" s="9" t="s">
        <v>272</v>
      </c>
      <c r="AO264" t="s">
        <v>142</v>
      </c>
    </row>
    <row r="265" spans="1:41" x14ac:dyDescent="0.25">
      <c r="A265" s="193" t="s">
        <v>438</v>
      </c>
      <c r="B265" s="149" t="s">
        <v>88</v>
      </c>
      <c r="C265" s="149" t="s">
        <v>88</v>
      </c>
      <c r="D265" s="90" t="s">
        <v>88</v>
      </c>
      <c r="E265" s="90" t="s">
        <v>88</v>
      </c>
      <c r="F265" s="90" t="s">
        <v>88</v>
      </c>
      <c r="G265" s="153" t="e">
        <f>AVERAGE(Table1422[[#This Row],[IQ1_2019]:[IQ1_2023]])</f>
        <v>#DIV/0!</v>
      </c>
      <c r="H265" s="131" t="s">
        <v>88</v>
      </c>
      <c r="I265" s="131" t="s">
        <v>88</v>
      </c>
      <c r="J265" s="90" t="s">
        <v>88</v>
      </c>
      <c r="K265" s="90" t="s">
        <v>88</v>
      </c>
      <c r="L265" s="90" t="s">
        <v>88</v>
      </c>
      <c r="M265" s="153" t="e">
        <f>AVERAGE(Table1422[[#This Row],[IQ2_2019]:[IQ2_2023]])</f>
        <v>#DIV/0!</v>
      </c>
      <c r="N265" s="131" t="s">
        <v>88</v>
      </c>
      <c r="O265" s="131" t="s">
        <v>88</v>
      </c>
      <c r="P265" s="90" t="s">
        <v>88</v>
      </c>
      <c r="Q265" t="s">
        <v>88</v>
      </c>
      <c r="R265" s="90" t="s">
        <v>88</v>
      </c>
      <c r="S265" s="153" t="e">
        <f>AVERAGE(Table1422[[#This Row],[IQ3_2019]:[IQ3_2023]])</f>
        <v>#DIV/0!</v>
      </c>
      <c r="T265" s="130" t="s">
        <v>88</v>
      </c>
      <c r="U265" s="130">
        <v>0</v>
      </c>
      <c r="V265" s="90">
        <v>0</v>
      </c>
      <c r="W265" s="90">
        <v>0</v>
      </c>
      <c r="X265" s="90">
        <v>0</v>
      </c>
      <c r="Y265" s="154">
        <f>AVERAGE(Table1422[[#This Row],[SNAP_2019
(Percentage Points)]:[SNAP_2023
(Percentage Points)]])</f>
        <v>0</v>
      </c>
      <c r="Z265" s="127" t="s">
        <v>88</v>
      </c>
      <c r="AA265" s="127">
        <v>0</v>
      </c>
      <c r="AB265" s="129" t="s">
        <v>88</v>
      </c>
      <c r="AC265" s="129" t="s">
        <v>88</v>
      </c>
      <c r="AD265" s="129" t="s">
        <v>88</v>
      </c>
      <c r="AE265" s="155">
        <f>AVERAGE(Table1422[[#This Row],[Poverty_2019
(Percentage Points)]:[Poverty_2023
(Percentage Points)]])</f>
        <v>0</v>
      </c>
      <c r="AF265" s="128" t="s">
        <v>88</v>
      </c>
      <c r="AG265" s="128" t="s">
        <v>88</v>
      </c>
      <c r="AH265" s="129" t="s">
        <v>88</v>
      </c>
      <c r="AI265" s="129" t="s">
        <v>88</v>
      </c>
      <c r="AJ265" s="190" t="s">
        <v>88</v>
      </c>
      <c r="AK265" s="156" t="e">
        <f>AVERAGE(Table1422[[#This Row],[Full Time Employment_2019
(Percentage Points)]:[Full Time Employment_2023
(Percentage Points)]])</f>
        <v>#DIV/0!</v>
      </c>
      <c r="AL265" s="175"/>
      <c r="AM265" s="9" t="s">
        <v>134</v>
      </c>
      <c r="AO265" t="s">
        <v>135</v>
      </c>
    </row>
    <row r="266" spans="1:41" x14ac:dyDescent="0.25">
      <c r="A266" s="193" t="s">
        <v>439</v>
      </c>
      <c r="B266" s="149" t="s">
        <v>88</v>
      </c>
      <c r="C266" s="149" t="s">
        <v>88</v>
      </c>
      <c r="D266" s="90" t="s">
        <v>88</v>
      </c>
      <c r="E266" s="90" t="s">
        <v>88</v>
      </c>
      <c r="F266" s="90" t="s">
        <v>88</v>
      </c>
      <c r="G266" s="153" t="e">
        <f>AVERAGE(Table1422[[#This Row],[IQ1_2019]:[IQ1_2023]])</f>
        <v>#DIV/0!</v>
      </c>
      <c r="H266" s="131" t="s">
        <v>88</v>
      </c>
      <c r="I266" s="131" t="s">
        <v>88</v>
      </c>
      <c r="J266" s="90" t="s">
        <v>88</v>
      </c>
      <c r="K266" s="90" t="s">
        <v>88</v>
      </c>
      <c r="L266" s="90" t="s">
        <v>88</v>
      </c>
      <c r="M266" s="153" t="e">
        <f>AVERAGE(Table1422[[#This Row],[IQ2_2019]:[IQ2_2023]])</f>
        <v>#DIV/0!</v>
      </c>
      <c r="N266" s="131" t="s">
        <v>88</v>
      </c>
      <c r="O266" s="131" t="s">
        <v>88</v>
      </c>
      <c r="P266" s="90" t="s">
        <v>88</v>
      </c>
      <c r="Q266" t="s">
        <v>88</v>
      </c>
      <c r="R266" s="90" t="s">
        <v>88</v>
      </c>
      <c r="S266" s="153" t="e">
        <f>AVERAGE(Table1422[[#This Row],[IQ3_2019]:[IQ3_2023]])</f>
        <v>#DIV/0!</v>
      </c>
      <c r="T266" s="130">
        <v>0</v>
      </c>
      <c r="U266" s="130">
        <v>0</v>
      </c>
      <c r="V266" s="90">
        <v>0</v>
      </c>
      <c r="W266" s="90">
        <v>0</v>
      </c>
      <c r="X266" s="90">
        <v>0</v>
      </c>
      <c r="Y266" s="154">
        <f>AVERAGE(Table1422[[#This Row],[SNAP_2019
(Percentage Points)]:[SNAP_2023
(Percentage Points)]])</f>
        <v>0</v>
      </c>
      <c r="Z266" s="127">
        <v>0</v>
      </c>
      <c r="AA266" s="127">
        <v>0</v>
      </c>
      <c r="AB266" s="129" t="s">
        <v>88</v>
      </c>
      <c r="AC266" s="129" t="s">
        <v>88</v>
      </c>
      <c r="AD266" s="129" t="s">
        <v>88</v>
      </c>
      <c r="AE266" s="155">
        <f>AVERAGE(Table1422[[#This Row],[Poverty_2019
(Percentage Points)]:[Poverty_2023
(Percentage Points)]])</f>
        <v>0</v>
      </c>
      <c r="AF266" s="128">
        <v>33.299999999999997</v>
      </c>
      <c r="AG266" s="128">
        <v>66.7</v>
      </c>
      <c r="AH266" s="129">
        <v>66.7</v>
      </c>
      <c r="AI266" s="129">
        <v>66.7</v>
      </c>
      <c r="AJ266" s="190">
        <v>40</v>
      </c>
      <c r="AK266" s="156">
        <f>AVERAGE(Table1422[[#This Row],[Full Time Employment_2019
(Percentage Points)]:[Full Time Employment_2023
(Percentage Points)]])</f>
        <v>54.679999999999993</v>
      </c>
      <c r="AL266" s="175"/>
      <c r="AM266" s="9" t="s">
        <v>134</v>
      </c>
      <c r="AO266" t="s">
        <v>135</v>
      </c>
    </row>
    <row r="267" spans="1:41" x14ac:dyDescent="0.25">
      <c r="A267" s="193" t="s">
        <v>440</v>
      </c>
      <c r="B267" s="149">
        <v>56417</v>
      </c>
      <c r="C267" s="149" t="s">
        <v>88</v>
      </c>
      <c r="D267" s="90">
        <v>56417</v>
      </c>
      <c r="E267" s="90" t="s">
        <v>88</v>
      </c>
      <c r="F267" s="90">
        <v>82611</v>
      </c>
      <c r="G267" s="153">
        <f>AVERAGE(Table1422[[#This Row],[IQ1_2019]:[IQ1_2023]])</f>
        <v>65148.333333333336</v>
      </c>
      <c r="H267" s="131">
        <v>75240</v>
      </c>
      <c r="I267" s="131" t="s">
        <v>88</v>
      </c>
      <c r="J267" s="90">
        <v>75240</v>
      </c>
      <c r="K267" s="90" t="s">
        <v>88</v>
      </c>
      <c r="L267" s="90">
        <v>83833</v>
      </c>
      <c r="M267" s="153">
        <f>AVERAGE(Table1422[[#This Row],[IQ2_2019]:[IQ2_2023]])</f>
        <v>78104.333333333328</v>
      </c>
      <c r="N267" s="131">
        <v>76260</v>
      </c>
      <c r="O267" s="131" t="s">
        <v>88</v>
      </c>
      <c r="P267" s="90">
        <v>76260</v>
      </c>
      <c r="Q267" t="s">
        <v>88</v>
      </c>
      <c r="R267" s="90">
        <v>125125</v>
      </c>
      <c r="S267" s="153">
        <f>AVERAGE(Table1422[[#This Row],[IQ3_2019]:[IQ3_2023]])</f>
        <v>92548.333333333328</v>
      </c>
      <c r="T267" s="130">
        <v>0</v>
      </c>
      <c r="U267" s="130">
        <v>0</v>
      </c>
      <c r="V267" s="90">
        <v>0</v>
      </c>
      <c r="W267" s="90">
        <v>0</v>
      </c>
      <c r="X267" s="90">
        <v>0</v>
      </c>
      <c r="Y267" s="154">
        <f>AVERAGE(Table1422[[#This Row],[SNAP_2019
(Percentage Points)]:[SNAP_2023
(Percentage Points)]])</f>
        <v>0</v>
      </c>
      <c r="Z267" s="127">
        <v>0</v>
      </c>
      <c r="AA267" s="127">
        <v>0</v>
      </c>
      <c r="AB267" s="129" t="s">
        <v>88</v>
      </c>
      <c r="AC267" s="129" t="s">
        <v>88</v>
      </c>
      <c r="AD267" s="129" t="s">
        <v>88</v>
      </c>
      <c r="AE267" s="155">
        <f>AVERAGE(Table1422[[#This Row],[Poverty_2019
(Percentage Points)]:[Poverty_2023
(Percentage Points)]])</f>
        <v>0</v>
      </c>
      <c r="AF267" s="128">
        <v>37.1</v>
      </c>
      <c r="AG267" s="128">
        <v>100</v>
      </c>
      <c r="AH267" s="129">
        <v>100</v>
      </c>
      <c r="AI267" s="129">
        <v>100</v>
      </c>
      <c r="AJ267" s="190">
        <v>100</v>
      </c>
      <c r="AK267" s="156">
        <f>AVERAGE(Table1422[[#This Row],[Full Time Employment_2019
(Percentage Points)]:[Full Time Employment_2023
(Percentage Points)]])</f>
        <v>87.42</v>
      </c>
      <c r="AL267" s="175"/>
      <c r="AM267" s="9" t="s">
        <v>134</v>
      </c>
      <c r="AO267" t="s">
        <v>135</v>
      </c>
    </row>
    <row r="268" spans="1:41" x14ac:dyDescent="0.25">
      <c r="A268" s="193" t="s">
        <v>441</v>
      </c>
      <c r="B268" s="149" t="s">
        <v>88</v>
      </c>
      <c r="C268" s="149" t="s">
        <v>88</v>
      </c>
      <c r="D268" s="90" t="s">
        <v>88</v>
      </c>
      <c r="E268" s="90" t="s">
        <v>88</v>
      </c>
      <c r="F268" s="90" t="s">
        <v>88</v>
      </c>
      <c r="G268" s="153" t="e">
        <f>AVERAGE(Table1422[[#This Row],[IQ1_2019]:[IQ1_2023]])</f>
        <v>#DIV/0!</v>
      </c>
      <c r="H268" s="131" t="s">
        <v>88</v>
      </c>
      <c r="I268" s="131" t="s">
        <v>88</v>
      </c>
      <c r="J268" s="90" t="s">
        <v>88</v>
      </c>
      <c r="K268" s="90" t="s">
        <v>88</v>
      </c>
      <c r="L268" s="90" t="s">
        <v>88</v>
      </c>
      <c r="M268" s="153" t="e">
        <f>AVERAGE(Table1422[[#This Row],[IQ2_2019]:[IQ2_2023]])</f>
        <v>#DIV/0!</v>
      </c>
      <c r="N268" s="131" t="s">
        <v>88</v>
      </c>
      <c r="O268" s="131" t="s">
        <v>88</v>
      </c>
      <c r="P268" s="90" t="s">
        <v>88</v>
      </c>
      <c r="Q268" t="s">
        <v>88</v>
      </c>
      <c r="R268" s="90" t="s">
        <v>88</v>
      </c>
      <c r="S268" s="153" t="e">
        <f>AVERAGE(Table1422[[#This Row],[IQ3_2019]:[IQ3_2023]])</f>
        <v>#DIV/0!</v>
      </c>
      <c r="T268" s="130" t="s">
        <v>88</v>
      </c>
      <c r="U268" s="130" t="s">
        <v>88</v>
      </c>
      <c r="V268" s="90" t="s">
        <v>88</v>
      </c>
      <c r="W268" s="90" t="s">
        <v>88</v>
      </c>
      <c r="X268" s="90" t="s">
        <v>88</v>
      </c>
      <c r="Y268" s="154" t="e">
        <f>AVERAGE(Table1422[[#This Row],[SNAP_2019
(Percentage Points)]:[SNAP_2023
(Percentage Points)]])</f>
        <v>#DIV/0!</v>
      </c>
      <c r="Z268" s="127" t="s">
        <v>88</v>
      </c>
      <c r="AA268" s="127" t="s">
        <v>88</v>
      </c>
      <c r="AB268" s="129" t="s">
        <v>88</v>
      </c>
      <c r="AC268" s="129" t="s">
        <v>88</v>
      </c>
      <c r="AD268" s="129" t="s">
        <v>88</v>
      </c>
      <c r="AE268" s="155" t="e">
        <f>AVERAGE(Table1422[[#This Row],[Poverty_2019
(Percentage Points)]:[Poverty_2023
(Percentage Points)]])</f>
        <v>#DIV/0!</v>
      </c>
      <c r="AF268" s="128">
        <v>100</v>
      </c>
      <c r="AG268" s="128">
        <v>95.3</v>
      </c>
      <c r="AH268" s="129">
        <v>97.5</v>
      </c>
      <c r="AI268" s="129">
        <v>95.3</v>
      </c>
      <c r="AJ268" s="190">
        <v>78.5</v>
      </c>
      <c r="AK268" s="156">
        <f>AVERAGE(Table1422[[#This Row],[Full Time Employment_2019
(Percentage Points)]:[Full Time Employment_2023
(Percentage Points)]])</f>
        <v>93.320000000000007</v>
      </c>
      <c r="AL268" s="175"/>
      <c r="AM268" s="9" t="s">
        <v>134</v>
      </c>
      <c r="AO268" t="s">
        <v>135</v>
      </c>
    </row>
    <row r="269" spans="1:41" ht="17.45" customHeight="1" x14ac:dyDescent="0.25">
      <c r="A269" s="180" t="s">
        <v>442</v>
      </c>
      <c r="B269" s="149">
        <v>13750</v>
      </c>
      <c r="C269" s="149">
        <v>17818</v>
      </c>
      <c r="D269" s="90">
        <v>13750</v>
      </c>
      <c r="E269" s="90">
        <v>17818</v>
      </c>
      <c r="F269" s="90">
        <v>19333</v>
      </c>
      <c r="G269" s="153">
        <f>AVERAGE(Table1422[[#This Row],[IQ1_2019]:[IQ1_2023]])</f>
        <v>16493.8</v>
      </c>
      <c r="H269" s="131">
        <v>25192</v>
      </c>
      <c r="I269" s="131">
        <v>34214</v>
      </c>
      <c r="J269" s="90">
        <v>25192</v>
      </c>
      <c r="K269" s="90">
        <v>34214</v>
      </c>
      <c r="L269" s="90">
        <v>38136</v>
      </c>
      <c r="M269" s="153">
        <f>AVERAGE(Table1422[[#This Row],[IQ2_2019]:[IQ2_2023]])</f>
        <v>31389.599999999999</v>
      </c>
      <c r="N269" s="131">
        <v>40000</v>
      </c>
      <c r="O269" s="131">
        <v>56500</v>
      </c>
      <c r="P269" s="90">
        <v>40000</v>
      </c>
      <c r="Q269">
        <v>56500</v>
      </c>
      <c r="R269" s="90">
        <v>65500</v>
      </c>
      <c r="S269" s="153">
        <f>AVERAGE(Table1422[[#This Row],[IQ3_2019]:[IQ3_2023]])</f>
        <v>51700</v>
      </c>
      <c r="T269" s="130">
        <v>54</v>
      </c>
      <c r="U269" s="130">
        <v>63.7</v>
      </c>
      <c r="V269" s="90">
        <v>61</v>
      </c>
      <c r="W269" s="90">
        <v>63.7</v>
      </c>
      <c r="X269" s="90">
        <v>61</v>
      </c>
      <c r="Y269" s="154">
        <f>AVERAGE(Table1422[[#This Row],[SNAP_2019
(Percentage Points)]:[SNAP_2023
(Percentage Points)]])</f>
        <v>60.679999999999993</v>
      </c>
      <c r="Z269" s="127">
        <v>35</v>
      </c>
      <c r="AA269" s="127">
        <v>37.1</v>
      </c>
      <c r="AB269" s="129">
        <v>53.9</v>
      </c>
      <c r="AC269" s="129">
        <v>45</v>
      </c>
      <c r="AD269" s="129">
        <v>46.3</v>
      </c>
      <c r="AE269" s="155">
        <f>AVERAGE(Table1422[[#This Row],[Poverty_2019
(Percentage Points)]:[Poverty_2023
(Percentage Points)]])</f>
        <v>43.46</v>
      </c>
      <c r="AF269" s="128">
        <v>14.3</v>
      </c>
      <c r="AG269" s="128">
        <v>21.8</v>
      </c>
      <c r="AH269" s="129">
        <v>21.7</v>
      </c>
      <c r="AI269" s="129">
        <v>21.8</v>
      </c>
      <c r="AJ269" s="190">
        <v>24.9</v>
      </c>
      <c r="AK269" s="156">
        <f>AVERAGE(Table1422[[#This Row],[Full Time Employment_2019
(Percentage Points)]:[Full Time Employment_2023
(Percentage Points)]])</f>
        <v>20.9</v>
      </c>
      <c r="AL269" s="175">
        <v>85</v>
      </c>
      <c r="AM269" s="9" t="s">
        <v>443</v>
      </c>
      <c r="AO269" t="s">
        <v>142</v>
      </c>
    </row>
    <row r="270" spans="1:41" x14ac:dyDescent="0.25">
      <c r="A270" s="193" t="s">
        <v>444</v>
      </c>
      <c r="B270" s="149">
        <v>24167</v>
      </c>
      <c r="C270" s="149">
        <v>4625</v>
      </c>
      <c r="D270" s="90">
        <v>24167</v>
      </c>
      <c r="E270" s="90">
        <v>4625</v>
      </c>
      <c r="F270" s="90" t="s">
        <v>88</v>
      </c>
      <c r="G270" s="153">
        <f>AVERAGE(Table1422[[#This Row],[IQ1_2019]:[IQ1_2023]])</f>
        <v>14396</v>
      </c>
      <c r="H270" s="131">
        <v>36875</v>
      </c>
      <c r="I270" s="131">
        <v>26750</v>
      </c>
      <c r="J270" s="90">
        <v>36875</v>
      </c>
      <c r="K270" s="90">
        <v>26750</v>
      </c>
      <c r="L270" s="90" t="s">
        <v>88</v>
      </c>
      <c r="M270" s="153">
        <f>AVERAGE(Table1422[[#This Row],[IQ2_2019]:[IQ2_2023]])</f>
        <v>31812.5</v>
      </c>
      <c r="N270" s="131">
        <v>77500</v>
      </c>
      <c r="O270" s="131">
        <v>38600</v>
      </c>
      <c r="P270" s="90">
        <v>77500</v>
      </c>
      <c r="Q270">
        <v>38600</v>
      </c>
      <c r="R270" s="90" t="s">
        <v>88</v>
      </c>
      <c r="S270" s="153">
        <f>AVERAGE(Table1422[[#This Row],[IQ3_2019]:[IQ3_2023]])</f>
        <v>58050</v>
      </c>
      <c r="T270" s="130">
        <v>37.5</v>
      </c>
      <c r="U270" s="130">
        <v>47.1</v>
      </c>
      <c r="V270" s="90">
        <v>35</v>
      </c>
      <c r="W270" s="90">
        <v>47.1</v>
      </c>
      <c r="X270" s="90" t="s">
        <v>88</v>
      </c>
      <c r="Y270" s="154">
        <f>AVERAGE(Table1422[[#This Row],[SNAP_2019
(Percentage Points)]:[SNAP_2023
(Percentage Points)]])</f>
        <v>41.674999999999997</v>
      </c>
      <c r="Z270" s="127">
        <v>25</v>
      </c>
      <c r="AA270" s="127">
        <v>47.1</v>
      </c>
      <c r="AB270" s="129">
        <v>71.400000000000006</v>
      </c>
      <c r="AC270" s="129">
        <v>100</v>
      </c>
      <c r="AD270" s="129" t="s">
        <v>88</v>
      </c>
      <c r="AE270" s="155">
        <f>AVERAGE(Table1422[[#This Row],[Poverty_2019
(Percentage Points)]:[Poverty_2023
(Percentage Points)]])</f>
        <v>60.875</v>
      </c>
      <c r="AF270" s="128">
        <v>57.9</v>
      </c>
      <c r="AG270" s="128">
        <v>0</v>
      </c>
      <c r="AH270" s="129">
        <v>66.7</v>
      </c>
      <c r="AI270" s="129">
        <v>0</v>
      </c>
      <c r="AJ270" s="190" t="s">
        <v>88</v>
      </c>
      <c r="AK270" s="156">
        <f>AVERAGE(Table1422[[#This Row],[Full Time Employment_2019
(Percentage Points)]:[Full Time Employment_2023
(Percentage Points)]])</f>
        <v>31.15</v>
      </c>
      <c r="AL270" s="175"/>
      <c r="AM270" s="9" t="s">
        <v>134</v>
      </c>
      <c r="AO270" t="s">
        <v>135</v>
      </c>
    </row>
    <row r="271" spans="1:41" x14ac:dyDescent="0.25">
      <c r="A271" s="193" t="s">
        <v>445</v>
      </c>
      <c r="B271" s="149" t="s">
        <v>88</v>
      </c>
      <c r="C271" s="149" t="s">
        <v>88</v>
      </c>
      <c r="D271" s="90" t="s">
        <v>88</v>
      </c>
      <c r="E271" s="90" t="s">
        <v>88</v>
      </c>
      <c r="F271" s="90" t="s">
        <v>88</v>
      </c>
      <c r="G271" s="153" t="e">
        <f>AVERAGE(Table1422[[#This Row],[IQ1_2019]:[IQ1_2023]])</f>
        <v>#DIV/0!</v>
      </c>
      <c r="H271" s="131" t="s">
        <v>88</v>
      </c>
      <c r="I271" s="131" t="s">
        <v>88</v>
      </c>
      <c r="J271" s="90" t="s">
        <v>88</v>
      </c>
      <c r="K271" s="90" t="s">
        <v>88</v>
      </c>
      <c r="L271" s="90" t="s">
        <v>88</v>
      </c>
      <c r="M271" s="153" t="e">
        <f>AVERAGE(Table1422[[#This Row],[IQ2_2019]:[IQ2_2023]])</f>
        <v>#DIV/0!</v>
      </c>
      <c r="N271" s="131" t="s">
        <v>88</v>
      </c>
      <c r="O271" s="131" t="s">
        <v>88</v>
      </c>
      <c r="P271" s="90" t="s">
        <v>88</v>
      </c>
      <c r="Q271" t="s">
        <v>88</v>
      </c>
      <c r="R271" s="90" t="s">
        <v>88</v>
      </c>
      <c r="S271" s="153" t="e">
        <f>AVERAGE(Table1422[[#This Row],[IQ3_2019]:[IQ3_2023]])</f>
        <v>#DIV/0!</v>
      </c>
      <c r="T271" s="130">
        <v>14.3</v>
      </c>
      <c r="U271" s="130">
        <v>0</v>
      </c>
      <c r="V271" s="90">
        <v>0</v>
      </c>
      <c r="W271" s="90">
        <v>0</v>
      </c>
      <c r="X271" s="90">
        <v>0</v>
      </c>
      <c r="Y271" s="154">
        <f>AVERAGE(Table1422[[#This Row],[SNAP_2019
(Percentage Points)]:[SNAP_2023
(Percentage Points)]])</f>
        <v>2.8600000000000003</v>
      </c>
      <c r="Z271" s="127">
        <v>0</v>
      </c>
      <c r="AA271" s="127">
        <v>0</v>
      </c>
      <c r="AB271" s="129" t="s">
        <v>88</v>
      </c>
      <c r="AC271" s="129" t="s">
        <v>88</v>
      </c>
      <c r="AD271" s="129" t="s">
        <v>88</v>
      </c>
      <c r="AE271" s="155">
        <f>AVERAGE(Table1422[[#This Row],[Poverty_2019
(Percentage Points)]:[Poverty_2023
(Percentage Points)]])</f>
        <v>0</v>
      </c>
      <c r="AF271" s="128">
        <v>0</v>
      </c>
      <c r="AG271" s="128">
        <v>0</v>
      </c>
      <c r="AH271" s="129">
        <v>0</v>
      </c>
      <c r="AI271" s="129">
        <v>0</v>
      </c>
      <c r="AJ271" s="190" t="s">
        <v>88</v>
      </c>
      <c r="AK271" s="156">
        <f>AVERAGE(Table1422[[#This Row],[Full Time Employment_2019
(Percentage Points)]:[Full Time Employment_2023
(Percentage Points)]])</f>
        <v>0</v>
      </c>
      <c r="AL271" s="175"/>
      <c r="AM271" s="9" t="s">
        <v>134</v>
      </c>
      <c r="AO271" t="s">
        <v>135</v>
      </c>
    </row>
    <row r="272" spans="1:41" x14ac:dyDescent="0.25">
      <c r="A272" s="193" t="s">
        <v>446</v>
      </c>
      <c r="B272" s="149" t="s">
        <v>88</v>
      </c>
      <c r="C272" s="149" t="s">
        <v>88</v>
      </c>
      <c r="D272" s="90" t="s">
        <v>88</v>
      </c>
      <c r="E272" s="90" t="s">
        <v>88</v>
      </c>
      <c r="F272" s="90" t="s">
        <v>88</v>
      </c>
      <c r="G272" s="153" t="e">
        <f>AVERAGE(Table1422[[#This Row],[IQ1_2019]:[IQ1_2023]])</f>
        <v>#DIV/0!</v>
      </c>
      <c r="H272" s="131" t="s">
        <v>88</v>
      </c>
      <c r="I272" s="131" t="s">
        <v>88</v>
      </c>
      <c r="J272" s="90" t="s">
        <v>88</v>
      </c>
      <c r="K272" s="90" t="s">
        <v>88</v>
      </c>
      <c r="L272" s="90" t="s">
        <v>88</v>
      </c>
      <c r="M272" s="153" t="e">
        <f>AVERAGE(Table1422[[#This Row],[IQ2_2019]:[IQ2_2023]])</f>
        <v>#DIV/0!</v>
      </c>
      <c r="N272" s="131" t="s">
        <v>88</v>
      </c>
      <c r="O272" s="131" t="s">
        <v>88</v>
      </c>
      <c r="P272" s="90" t="s">
        <v>88</v>
      </c>
      <c r="Q272" t="s">
        <v>88</v>
      </c>
      <c r="R272" s="90" t="s">
        <v>88</v>
      </c>
      <c r="S272" s="153" t="e">
        <f>AVERAGE(Table1422[[#This Row],[IQ3_2019]:[IQ3_2023]])</f>
        <v>#DIV/0!</v>
      </c>
      <c r="T272" s="130" t="s">
        <v>88</v>
      </c>
      <c r="U272" s="130" t="s">
        <v>88</v>
      </c>
      <c r="V272" s="90" t="s">
        <v>88</v>
      </c>
      <c r="W272" s="90" t="s">
        <v>88</v>
      </c>
      <c r="X272" s="90" t="s">
        <v>88</v>
      </c>
      <c r="Y272" s="154" t="e">
        <f>AVERAGE(Table1422[[#This Row],[SNAP_2019
(Percentage Points)]:[SNAP_2023
(Percentage Points)]])</f>
        <v>#DIV/0!</v>
      </c>
      <c r="Z272" s="127" t="s">
        <v>88</v>
      </c>
      <c r="AA272" s="127" t="s">
        <v>88</v>
      </c>
      <c r="AB272" s="129" t="s">
        <v>88</v>
      </c>
      <c r="AC272" s="129" t="s">
        <v>88</v>
      </c>
      <c r="AD272" s="129" t="s">
        <v>88</v>
      </c>
      <c r="AE272" s="155" t="e">
        <f>AVERAGE(Table1422[[#This Row],[Poverty_2019
(Percentage Points)]:[Poverty_2023
(Percentage Points)]])</f>
        <v>#DIV/0!</v>
      </c>
      <c r="AF272" s="128">
        <v>73.900000000000006</v>
      </c>
      <c r="AG272" s="128" t="s">
        <v>88</v>
      </c>
      <c r="AH272" s="129" t="s">
        <v>88</v>
      </c>
      <c r="AI272" s="129" t="s">
        <v>88</v>
      </c>
      <c r="AJ272" s="190" t="s">
        <v>88</v>
      </c>
      <c r="AK272" s="156">
        <f>AVERAGE(Table1422[[#This Row],[Full Time Employment_2019
(Percentage Points)]:[Full Time Employment_2023
(Percentage Points)]])</f>
        <v>73.900000000000006</v>
      </c>
      <c r="AL272" s="175"/>
      <c r="AM272" s="9" t="s">
        <v>134</v>
      </c>
      <c r="AO272" t="s">
        <v>135</v>
      </c>
    </row>
    <row r="273" spans="1:41" x14ac:dyDescent="0.25">
      <c r="A273" s="193" t="s">
        <v>447</v>
      </c>
      <c r="B273" s="149">
        <v>26684</v>
      </c>
      <c r="C273" s="149">
        <v>44563</v>
      </c>
      <c r="D273" s="90">
        <v>26684</v>
      </c>
      <c r="E273" s="90">
        <v>44563</v>
      </c>
      <c r="F273" s="90">
        <v>29139</v>
      </c>
      <c r="G273" s="153">
        <f>AVERAGE(Table1422[[#This Row],[IQ1_2019]:[IQ1_2023]])</f>
        <v>34326.6</v>
      </c>
      <c r="H273" s="131">
        <v>79040</v>
      </c>
      <c r="I273" s="131">
        <v>90472</v>
      </c>
      <c r="J273" s="90">
        <v>79040</v>
      </c>
      <c r="K273" s="90">
        <v>90472</v>
      </c>
      <c r="L273" s="90">
        <v>62385</v>
      </c>
      <c r="M273" s="153">
        <f>AVERAGE(Table1422[[#This Row],[IQ2_2019]:[IQ2_2023]])</f>
        <v>80281.8</v>
      </c>
      <c r="N273" s="131">
        <v>101395</v>
      </c>
      <c r="O273" s="131">
        <v>125796</v>
      </c>
      <c r="P273" s="90">
        <v>101395</v>
      </c>
      <c r="Q273">
        <v>125796</v>
      </c>
      <c r="R273" s="90">
        <v>103711</v>
      </c>
      <c r="S273" s="153">
        <f>AVERAGE(Table1422[[#This Row],[IQ3_2019]:[IQ3_2023]])</f>
        <v>111618.6</v>
      </c>
      <c r="T273" s="130">
        <v>7.9</v>
      </c>
      <c r="U273" s="130">
        <v>6.2</v>
      </c>
      <c r="V273" s="90">
        <v>10.5</v>
      </c>
      <c r="W273" s="90">
        <v>6.2</v>
      </c>
      <c r="X273" s="90">
        <v>3.5</v>
      </c>
      <c r="Y273" s="154">
        <f>AVERAGE(Table1422[[#This Row],[SNAP_2019
(Percentage Points)]:[SNAP_2023
(Percentage Points)]])</f>
        <v>6.8599999999999994</v>
      </c>
      <c r="Z273" s="127">
        <v>4.4000000000000004</v>
      </c>
      <c r="AA273" s="127">
        <v>7.1</v>
      </c>
      <c r="AB273" s="129">
        <v>23.1</v>
      </c>
      <c r="AC273" s="129">
        <v>0</v>
      </c>
      <c r="AD273" s="129">
        <v>0</v>
      </c>
      <c r="AE273" s="155">
        <f>AVERAGE(Table1422[[#This Row],[Poverty_2019
(Percentage Points)]:[Poverty_2023
(Percentage Points)]])</f>
        <v>6.92</v>
      </c>
      <c r="AF273" s="128">
        <v>53.7</v>
      </c>
      <c r="AG273" s="128">
        <v>56.7</v>
      </c>
      <c r="AH273" s="129">
        <v>58.7</v>
      </c>
      <c r="AI273" s="129">
        <v>56.7</v>
      </c>
      <c r="AJ273" s="190">
        <v>52.7</v>
      </c>
      <c r="AK273" s="156">
        <f>AVERAGE(Table1422[[#This Row],[Full Time Employment_2019
(Percentage Points)]:[Full Time Employment_2023
(Percentage Points)]])</f>
        <v>55.7</v>
      </c>
      <c r="AL273" s="175"/>
      <c r="AM273" s="9" t="s">
        <v>134</v>
      </c>
      <c r="AO273" t="s">
        <v>135</v>
      </c>
    </row>
    <row r="274" spans="1:41" x14ac:dyDescent="0.25">
      <c r="A274" s="193" t="s">
        <v>448</v>
      </c>
      <c r="B274" s="149">
        <v>19000</v>
      </c>
      <c r="C274" s="149">
        <v>14500</v>
      </c>
      <c r="D274" s="90">
        <v>19000</v>
      </c>
      <c r="E274" s="90">
        <v>14500</v>
      </c>
      <c r="F274" s="90">
        <v>16625</v>
      </c>
      <c r="G274" s="153">
        <f>AVERAGE(Table1422[[#This Row],[IQ1_2019]:[IQ1_2023]])</f>
        <v>16725</v>
      </c>
      <c r="H274" s="131">
        <v>29750</v>
      </c>
      <c r="I274" s="131">
        <v>27000</v>
      </c>
      <c r="J274" s="90">
        <v>29750</v>
      </c>
      <c r="K274" s="90">
        <v>27000</v>
      </c>
      <c r="L274" s="90">
        <v>26071</v>
      </c>
      <c r="M274" s="153">
        <f>AVERAGE(Table1422[[#This Row],[IQ2_2019]:[IQ2_2023]])</f>
        <v>27914.2</v>
      </c>
      <c r="N274" s="131">
        <v>56625</v>
      </c>
      <c r="O274" s="131">
        <v>38750</v>
      </c>
      <c r="P274" s="90">
        <v>56625</v>
      </c>
      <c r="Q274">
        <v>38750</v>
      </c>
      <c r="R274" s="90">
        <v>38333</v>
      </c>
      <c r="S274" s="153">
        <f>AVERAGE(Table1422[[#This Row],[IQ3_2019]:[IQ3_2023]])</f>
        <v>45816.6</v>
      </c>
      <c r="T274" s="130">
        <v>32.200000000000003</v>
      </c>
      <c r="U274" s="130">
        <v>18.600000000000001</v>
      </c>
      <c r="V274" s="90">
        <v>19.7</v>
      </c>
      <c r="W274" s="90">
        <v>18.600000000000001</v>
      </c>
      <c r="X274" s="90">
        <v>17.600000000000001</v>
      </c>
      <c r="Y274" s="154">
        <f>AVERAGE(Table1422[[#This Row],[SNAP_2019
(Percentage Points)]:[SNAP_2023
(Percentage Points)]])</f>
        <v>21.339999999999996</v>
      </c>
      <c r="Z274" s="127">
        <v>25.4</v>
      </c>
      <c r="AA274" s="127">
        <v>21.4</v>
      </c>
      <c r="AB274" s="129">
        <v>15.4</v>
      </c>
      <c r="AC274" s="129">
        <v>15.4</v>
      </c>
      <c r="AD274" s="129">
        <v>0</v>
      </c>
      <c r="AE274" s="155">
        <f>AVERAGE(Table1422[[#This Row],[Poverty_2019
(Percentage Points)]:[Poverty_2023
(Percentage Points)]])</f>
        <v>15.52</v>
      </c>
      <c r="AF274" s="128">
        <v>31.5</v>
      </c>
      <c r="AG274" s="128">
        <v>24.4</v>
      </c>
      <c r="AH274" s="129">
        <v>30.5</v>
      </c>
      <c r="AI274" s="129">
        <v>24.4</v>
      </c>
      <c r="AJ274" s="190">
        <v>10.9</v>
      </c>
      <c r="AK274" s="156">
        <f>AVERAGE(Table1422[[#This Row],[Full Time Employment_2019
(Percentage Points)]:[Full Time Employment_2023
(Percentage Points)]])</f>
        <v>24.340000000000003</v>
      </c>
      <c r="AL274" s="175"/>
      <c r="AM274" s="9" t="s">
        <v>134</v>
      </c>
      <c r="AO274" t="s">
        <v>135</v>
      </c>
    </row>
    <row r="275" spans="1:41" ht="30" x14ac:dyDescent="0.25">
      <c r="A275" s="180" t="s">
        <v>449</v>
      </c>
      <c r="B275" s="149">
        <v>22786</v>
      </c>
      <c r="C275" s="149">
        <v>21833</v>
      </c>
      <c r="D275" s="90">
        <v>22786</v>
      </c>
      <c r="E275" s="90">
        <v>21833</v>
      </c>
      <c r="F275" s="90">
        <v>21333</v>
      </c>
      <c r="G275" s="153">
        <f>AVERAGE(Table1422[[#This Row],[IQ1_2019]:[IQ1_2023]])</f>
        <v>22114.2</v>
      </c>
      <c r="H275" s="131">
        <v>24143</v>
      </c>
      <c r="I275" s="131">
        <v>48375</v>
      </c>
      <c r="J275" s="90">
        <v>24143</v>
      </c>
      <c r="K275" s="90">
        <v>48375</v>
      </c>
      <c r="L275" s="90">
        <v>41375</v>
      </c>
      <c r="M275" s="153">
        <f>AVERAGE(Table1422[[#This Row],[IQ2_2019]:[IQ2_2023]])</f>
        <v>37282.199999999997</v>
      </c>
      <c r="N275" s="131">
        <v>61167</v>
      </c>
      <c r="O275" s="131">
        <v>49750</v>
      </c>
      <c r="P275" s="90">
        <v>61167</v>
      </c>
      <c r="Q275">
        <v>49750</v>
      </c>
      <c r="R275" s="90">
        <v>51750</v>
      </c>
      <c r="S275" s="153">
        <f>AVERAGE(Table1422[[#This Row],[IQ3_2019]:[IQ3_2023]])</f>
        <v>54716.800000000003</v>
      </c>
      <c r="T275" s="130">
        <v>86.7</v>
      </c>
      <c r="U275" s="130">
        <v>27.3</v>
      </c>
      <c r="V275" s="90">
        <v>78.900000000000006</v>
      </c>
      <c r="W275" s="90">
        <v>27.3</v>
      </c>
      <c r="X275" s="90">
        <v>46.6</v>
      </c>
      <c r="Y275" s="154">
        <f>AVERAGE(Table1422[[#This Row],[SNAP_2019
(Percentage Points)]:[SNAP_2023
(Percentage Points)]])</f>
        <v>53.36</v>
      </c>
      <c r="Z275" s="127">
        <v>35.6</v>
      </c>
      <c r="AA275" s="127">
        <v>27.3</v>
      </c>
      <c r="AB275" s="129">
        <v>53.3</v>
      </c>
      <c r="AC275" s="129">
        <v>100</v>
      </c>
      <c r="AD275" s="129">
        <v>48.1</v>
      </c>
      <c r="AE275" s="155">
        <f>AVERAGE(Table1422[[#This Row],[Poverty_2019
(Percentage Points)]:[Poverty_2023
(Percentage Points)]])</f>
        <v>52.86</v>
      </c>
      <c r="AF275" s="128">
        <v>19.8</v>
      </c>
      <c r="AG275" s="128">
        <v>33.299999999999997</v>
      </c>
      <c r="AH275" s="129">
        <v>36.4</v>
      </c>
      <c r="AI275" s="129">
        <v>33.299999999999997</v>
      </c>
      <c r="AJ275" s="190">
        <v>15.9</v>
      </c>
      <c r="AK275" s="156">
        <f>AVERAGE(Table1422[[#This Row],[Full Time Employment_2019
(Percentage Points)]:[Full Time Employment_2023
(Percentage Points)]])</f>
        <v>27.74</v>
      </c>
      <c r="AL275" s="175">
        <v>60</v>
      </c>
      <c r="AM275" s="9" t="s">
        <v>272</v>
      </c>
      <c r="AO275" t="s">
        <v>142</v>
      </c>
    </row>
    <row r="276" spans="1:41" x14ac:dyDescent="0.25">
      <c r="A276" s="193" t="s">
        <v>450</v>
      </c>
      <c r="B276" s="149">
        <v>27400</v>
      </c>
      <c r="C276" s="149">
        <v>20188</v>
      </c>
      <c r="D276" s="90">
        <v>27400</v>
      </c>
      <c r="E276" s="90">
        <v>20188</v>
      </c>
      <c r="F276" s="90">
        <v>21375</v>
      </c>
      <c r="G276" s="153">
        <f>AVERAGE(Table1422[[#This Row],[IQ1_2019]:[IQ1_2023]])</f>
        <v>23310.2</v>
      </c>
      <c r="H276" s="131">
        <v>58962</v>
      </c>
      <c r="I276" s="131">
        <v>48000</v>
      </c>
      <c r="J276" s="90">
        <v>58962</v>
      </c>
      <c r="K276" s="90">
        <v>48000</v>
      </c>
      <c r="L276" s="90">
        <v>55400</v>
      </c>
      <c r="M276" s="153">
        <f>AVERAGE(Table1422[[#This Row],[IQ2_2019]:[IQ2_2023]])</f>
        <v>53864.800000000003</v>
      </c>
      <c r="N276" s="131">
        <v>112635</v>
      </c>
      <c r="O276" s="131">
        <v>87429</v>
      </c>
      <c r="P276" s="90">
        <v>112635</v>
      </c>
      <c r="Q276">
        <v>87429</v>
      </c>
      <c r="R276" s="90">
        <v>111167</v>
      </c>
      <c r="S276" s="153">
        <f>AVERAGE(Table1422[[#This Row],[IQ3_2019]:[IQ3_2023]])</f>
        <v>102259</v>
      </c>
      <c r="T276" s="130">
        <v>14.5</v>
      </c>
      <c r="U276" s="130">
        <v>18.8</v>
      </c>
      <c r="V276" s="90">
        <v>13</v>
      </c>
      <c r="W276" s="90">
        <v>18.8</v>
      </c>
      <c r="X276" s="90">
        <v>14.6</v>
      </c>
      <c r="Y276" s="154">
        <f>AVERAGE(Table1422[[#This Row],[SNAP_2019
(Percentage Points)]:[SNAP_2023
(Percentage Points)]])</f>
        <v>15.939999999999998</v>
      </c>
      <c r="Z276" s="127">
        <v>16.399999999999999</v>
      </c>
      <c r="AA276" s="127">
        <v>17.100000000000001</v>
      </c>
      <c r="AB276" s="129">
        <v>56.4</v>
      </c>
      <c r="AC276" s="129">
        <v>53.6</v>
      </c>
      <c r="AD276" s="129">
        <v>56.8</v>
      </c>
      <c r="AE276" s="155">
        <f>AVERAGE(Table1422[[#This Row],[Poverty_2019
(Percentage Points)]:[Poverty_2023
(Percentage Points)]])</f>
        <v>40.06</v>
      </c>
      <c r="AF276" s="128">
        <v>48.1</v>
      </c>
      <c r="AG276" s="128">
        <v>39.1</v>
      </c>
      <c r="AH276" s="129">
        <v>42.8</v>
      </c>
      <c r="AI276" s="129">
        <v>39.1</v>
      </c>
      <c r="AJ276" s="190">
        <v>39.1</v>
      </c>
      <c r="AK276" s="156">
        <f>AVERAGE(Table1422[[#This Row],[Full Time Employment_2019
(Percentage Points)]:[Full Time Employment_2023
(Percentage Points)]])</f>
        <v>41.64</v>
      </c>
      <c r="AL276" s="177"/>
      <c r="AM276" s="9" t="s">
        <v>134</v>
      </c>
      <c r="AO276" t="s">
        <v>135</v>
      </c>
    </row>
    <row r="277" spans="1:41" x14ac:dyDescent="0.25">
      <c r="A277" s="193" t="s">
        <v>451</v>
      </c>
      <c r="B277" s="149">
        <v>12462</v>
      </c>
      <c r="C277" s="149">
        <v>14985</v>
      </c>
      <c r="D277" s="90">
        <v>12462</v>
      </c>
      <c r="E277" s="90">
        <v>14985</v>
      </c>
      <c r="F277" s="90">
        <v>21861</v>
      </c>
      <c r="G277" s="153">
        <f>AVERAGE(Table1422[[#This Row],[IQ1_2019]:[IQ1_2023]])</f>
        <v>15351</v>
      </c>
      <c r="H277" s="131">
        <v>55300</v>
      </c>
      <c r="I277" s="131">
        <v>48657</v>
      </c>
      <c r="J277" s="90">
        <v>55300</v>
      </c>
      <c r="K277" s="90">
        <v>48657</v>
      </c>
      <c r="L277" s="90">
        <v>65339</v>
      </c>
      <c r="M277" s="153">
        <f>AVERAGE(Table1422[[#This Row],[IQ2_2019]:[IQ2_2023]])</f>
        <v>54650.6</v>
      </c>
      <c r="N277" s="131">
        <v>76375</v>
      </c>
      <c r="O277" s="131">
        <v>83345</v>
      </c>
      <c r="P277" s="90">
        <v>76375</v>
      </c>
      <c r="Q277">
        <v>83345</v>
      </c>
      <c r="R277" s="90">
        <v>87390</v>
      </c>
      <c r="S277" s="153">
        <f>AVERAGE(Table1422[[#This Row],[IQ3_2019]:[IQ3_2023]])</f>
        <v>81366</v>
      </c>
      <c r="T277" s="130">
        <v>10.5</v>
      </c>
      <c r="U277" s="130">
        <v>6.5</v>
      </c>
      <c r="V277" s="90">
        <v>13</v>
      </c>
      <c r="W277" s="90">
        <v>6.5</v>
      </c>
      <c r="X277" s="90">
        <v>6.7</v>
      </c>
      <c r="Y277" s="154">
        <f>AVERAGE(Table1422[[#This Row],[SNAP_2019
(Percentage Points)]:[SNAP_2023
(Percentage Points)]])</f>
        <v>8.64</v>
      </c>
      <c r="Z277" s="127">
        <v>0</v>
      </c>
      <c r="AA277" s="127">
        <v>20.100000000000001</v>
      </c>
      <c r="AB277" s="129">
        <v>0</v>
      </c>
      <c r="AC277" s="129">
        <v>0</v>
      </c>
      <c r="AD277" s="129">
        <v>0</v>
      </c>
      <c r="AE277" s="155">
        <f>AVERAGE(Table1422[[#This Row],[Poverty_2019
(Percentage Points)]:[Poverty_2023
(Percentage Points)]])</f>
        <v>4.0200000000000005</v>
      </c>
      <c r="AF277" s="128">
        <v>72.900000000000006</v>
      </c>
      <c r="AG277" s="128">
        <v>60.6</v>
      </c>
      <c r="AH277" s="129">
        <v>58.7</v>
      </c>
      <c r="AI277" s="129">
        <v>60.6</v>
      </c>
      <c r="AJ277" s="190">
        <v>63.3</v>
      </c>
      <c r="AK277" s="156">
        <f>AVERAGE(Table1422[[#This Row],[Full Time Employment_2019
(Percentage Points)]:[Full Time Employment_2023
(Percentage Points)]])</f>
        <v>63.219999999999992</v>
      </c>
      <c r="AL277" s="175"/>
      <c r="AM277" s="9" t="s">
        <v>134</v>
      </c>
      <c r="AO277" t="s">
        <v>135</v>
      </c>
    </row>
    <row r="278" spans="1:41" ht="30" x14ac:dyDescent="0.25">
      <c r="A278" s="165" t="s">
        <v>452</v>
      </c>
      <c r="B278" s="149">
        <v>24556</v>
      </c>
      <c r="C278" s="149">
        <v>26833</v>
      </c>
      <c r="D278" s="90">
        <v>24556</v>
      </c>
      <c r="E278" s="90">
        <v>26833</v>
      </c>
      <c r="F278" s="90">
        <v>27083</v>
      </c>
      <c r="G278" s="153">
        <f>AVERAGE(Table1422[[#This Row],[IQ1_2019]:[IQ1_2023]])</f>
        <v>25972.2</v>
      </c>
      <c r="H278" s="131">
        <v>59577</v>
      </c>
      <c r="I278" s="131">
        <v>61778</v>
      </c>
      <c r="J278" s="90">
        <v>59577</v>
      </c>
      <c r="K278" s="90">
        <v>61778</v>
      </c>
      <c r="L278" s="90">
        <v>57500</v>
      </c>
      <c r="M278" s="153">
        <f>AVERAGE(Table1422[[#This Row],[IQ2_2019]:[IQ2_2023]])</f>
        <v>60042</v>
      </c>
      <c r="N278" s="131">
        <v>107625</v>
      </c>
      <c r="O278" s="131">
        <v>104667</v>
      </c>
      <c r="P278" s="90">
        <v>107625</v>
      </c>
      <c r="Q278">
        <v>104667</v>
      </c>
      <c r="R278" s="90">
        <v>98750</v>
      </c>
      <c r="S278" s="153">
        <f>AVERAGE(Table1422[[#This Row],[IQ3_2019]:[IQ3_2023]])</f>
        <v>104666.8</v>
      </c>
      <c r="T278" s="130">
        <v>13</v>
      </c>
      <c r="U278" s="130">
        <v>10.9</v>
      </c>
      <c r="V278" s="90">
        <v>10.1</v>
      </c>
      <c r="W278" s="90">
        <v>10.9</v>
      </c>
      <c r="X278" s="90">
        <v>8.8000000000000007</v>
      </c>
      <c r="Y278" s="154">
        <f>AVERAGE(Table1422[[#This Row],[SNAP_2019
(Percentage Points)]:[SNAP_2023
(Percentage Points)]])</f>
        <v>10.74</v>
      </c>
      <c r="Z278" s="127">
        <v>13</v>
      </c>
      <c r="AA278" s="127">
        <v>9.6999999999999993</v>
      </c>
      <c r="AB278" s="129">
        <v>40</v>
      </c>
      <c r="AC278" s="129">
        <v>37.799999999999997</v>
      </c>
      <c r="AD278" s="129">
        <v>60.6</v>
      </c>
      <c r="AE278" s="155">
        <f>AVERAGE(Table1422[[#This Row],[Poverty_2019
(Percentage Points)]:[Poverty_2023
(Percentage Points)]])</f>
        <v>32.22</v>
      </c>
      <c r="AF278" s="128">
        <v>43.2</v>
      </c>
      <c r="AG278" s="128">
        <v>40.1</v>
      </c>
      <c r="AH278" s="129">
        <v>44.9</v>
      </c>
      <c r="AI278" s="129">
        <v>40.1</v>
      </c>
      <c r="AJ278" s="190">
        <v>51.5</v>
      </c>
      <c r="AK278" s="156">
        <f>AVERAGE(Table1422[[#This Row],[Full Time Employment_2019
(Percentage Points)]:[Full Time Employment_2023
(Percentage Points)]])</f>
        <v>43.96</v>
      </c>
      <c r="AL278" s="175">
        <v>62.37</v>
      </c>
      <c r="AM278" s="9" t="s">
        <v>272</v>
      </c>
      <c r="AO278" t="s">
        <v>142</v>
      </c>
    </row>
    <row r="279" spans="1:41" ht="30" x14ac:dyDescent="0.25">
      <c r="A279" s="180" t="s">
        <v>453</v>
      </c>
      <c r="B279" s="149">
        <v>15615</v>
      </c>
      <c r="C279" s="149">
        <v>17656</v>
      </c>
      <c r="D279" s="90">
        <v>15615</v>
      </c>
      <c r="E279" s="90">
        <v>17656</v>
      </c>
      <c r="F279" s="90">
        <v>15944</v>
      </c>
      <c r="G279" s="153">
        <f>AVERAGE(Table1422[[#This Row],[IQ1_2019]:[IQ1_2023]])</f>
        <v>16497.2</v>
      </c>
      <c r="H279" s="131">
        <v>31750</v>
      </c>
      <c r="I279" s="131">
        <v>35417</v>
      </c>
      <c r="J279" s="90">
        <v>31750</v>
      </c>
      <c r="K279" s="90">
        <v>35417</v>
      </c>
      <c r="L279" s="90">
        <v>32333</v>
      </c>
      <c r="M279" s="153">
        <f>AVERAGE(Table1422[[#This Row],[IQ2_2019]:[IQ2_2023]])</f>
        <v>33333.4</v>
      </c>
      <c r="N279" s="131">
        <v>63071</v>
      </c>
      <c r="O279" s="131">
        <v>65000</v>
      </c>
      <c r="P279" s="90">
        <v>63071</v>
      </c>
      <c r="Q279">
        <v>65000</v>
      </c>
      <c r="R279" s="90">
        <v>75600</v>
      </c>
      <c r="S279" s="153">
        <f>AVERAGE(Table1422[[#This Row],[IQ3_2019]:[IQ3_2023]])</f>
        <v>66348.399999999994</v>
      </c>
      <c r="T279" s="130">
        <v>64.8</v>
      </c>
      <c r="U279" s="130">
        <v>70.3</v>
      </c>
      <c r="V279" s="90">
        <v>68</v>
      </c>
      <c r="W279" s="90">
        <v>70.3</v>
      </c>
      <c r="X279" s="90">
        <v>70.7</v>
      </c>
      <c r="Y279" s="154">
        <f>AVERAGE(Table1422[[#This Row],[SNAP_2019
(Percentage Points)]:[SNAP_2023
(Percentage Points)]])</f>
        <v>68.819999999999993</v>
      </c>
      <c r="Z279" s="127">
        <v>38.200000000000003</v>
      </c>
      <c r="AA279" s="127">
        <v>37.6</v>
      </c>
      <c r="AB279" s="129">
        <v>43.1</v>
      </c>
      <c r="AC279" s="129">
        <v>45.7</v>
      </c>
      <c r="AD279" s="129">
        <v>40.4</v>
      </c>
      <c r="AE279" s="155">
        <f>AVERAGE(Table1422[[#This Row],[Poverty_2019
(Percentage Points)]:[Poverty_2023
(Percentage Points)]])</f>
        <v>41.000000000000007</v>
      </c>
      <c r="AF279" s="128">
        <v>19</v>
      </c>
      <c r="AG279" s="128">
        <v>33.700000000000003</v>
      </c>
      <c r="AH279" s="129">
        <v>26.7</v>
      </c>
      <c r="AI279" s="129">
        <v>33.700000000000003</v>
      </c>
      <c r="AJ279" s="190">
        <v>36.9</v>
      </c>
      <c r="AK279" s="156">
        <f>AVERAGE(Table1422[[#This Row],[Full Time Employment_2019
(Percentage Points)]:[Full Time Employment_2023
(Percentage Points)]])</f>
        <v>30</v>
      </c>
      <c r="AL279" s="175">
        <v>85</v>
      </c>
      <c r="AM279" s="9" t="s">
        <v>422</v>
      </c>
      <c r="AO279" t="s">
        <v>142</v>
      </c>
    </row>
    <row r="280" spans="1:41" ht="30" x14ac:dyDescent="0.25">
      <c r="A280" s="165" t="s">
        <v>454</v>
      </c>
      <c r="B280" s="149">
        <v>17833</v>
      </c>
      <c r="C280" s="149">
        <v>18833</v>
      </c>
      <c r="D280" s="90">
        <v>17833</v>
      </c>
      <c r="E280" s="90">
        <v>18833</v>
      </c>
      <c r="F280" s="90">
        <v>20000</v>
      </c>
      <c r="G280" s="153">
        <f>AVERAGE(Table1422[[#This Row],[IQ1_2019]:[IQ1_2023]])</f>
        <v>18666.400000000001</v>
      </c>
      <c r="H280" s="131">
        <v>33500</v>
      </c>
      <c r="I280" s="131">
        <v>45045</v>
      </c>
      <c r="J280" s="90">
        <v>33500</v>
      </c>
      <c r="K280" s="90">
        <v>45045</v>
      </c>
      <c r="L280" s="90">
        <v>46875</v>
      </c>
      <c r="M280" s="153">
        <f>AVERAGE(Table1422[[#This Row],[IQ2_2019]:[IQ2_2023]])</f>
        <v>40793</v>
      </c>
      <c r="N280" s="131">
        <v>54250</v>
      </c>
      <c r="O280" s="131">
        <v>60900</v>
      </c>
      <c r="P280" s="90">
        <v>54250</v>
      </c>
      <c r="Q280">
        <v>60900</v>
      </c>
      <c r="R280" s="90">
        <v>61250</v>
      </c>
      <c r="S280" s="153">
        <f>AVERAGE(Table1422[[#This Row],[IQ3_2019]:[IQ3_2023]])</f>
        <v>58310</v>
      </c>
      <c r="T280" s="130">
        <v>40</v>
      </c>
      <c r="U280" s="130">
        <v>39</v>
      </c>
      <c r="V280" s="90">
        <v>38.700000000000003</v>
      </c>
      <c r="W280" s="90">
        <v>39</v>
      </c>
      <c r="X280" s="90">
        <v>35.4</v>
      </c>
      <c r="Y280" s="154">
        <f>AVERAGE(Table1422[[#This Row],[SNAP_2019
(Percentage Points)]:[SNAP_2023
(Percentage Points)]])</f>
        <v>38.42</v>
      </c>
      <c r="Z280" s="127">
        <v>22.4</v>
      </c>
      <c r="AA280" s="127">
        <v>16.899999999999999</v>
      </c>
      <c r="AB280" s="129">
        <v>31.3</v>
      </c>
      <c r="AC280" s="129">
        <v>23.9</v>
      </c>
      <c r="AD280" s="129">
        <v>28.3</v>
      </c>
      <c r="AE280" s="155">
        <f>AVERAGE(Table1422[[#This Row],[Poverty_2019
(Percentage Points)]:[Poverty_2023
(Percentage Points)]])</f>
        <v>24.56</v>
      </c>
      <c r="AF280" s="128">
        <v>51.8</v>
      </c>
      <c r="AG280" s="128">
        <v>52.4</v>
      </c>
      <c r="AH280" s="129">
        <v>50</v>
      </c>
      <c r="AI280" s="129">
        <v>52.4</v>
      </c>
      <c r="AJ280" s="190">
        <v>57.1</v>
      </c>
      <c r="AK280" s="156">
        <f>AVERAGE(Table1422[[#This Row],[Full Time Employment_2019
(Percentage Points)]:[Full Time Employment_2023
(Percentage Points)]])</f>
        <v>52.739999999999995</v>
      </c>
      <c r="AL280" s="175">
        <v>126</v>
      </c>
      <c r="AM280" s="9" t="s">
        <v>272</v>
      </c>
      <c r="AO280" t="s">
        <v>142</v>
      </c>
    </row>
    <row r="281" spans="1:41" ht="30" x14ac:dyDescent="0.25">
      <c r="A281" s="180" t="s">
        <v>455</v>
      </c>
      <c r="B281" s="149">
        <v>19250</v>
      </c>
      <c r="C281" s="149">
        <v>13875</v>
      </c>
      <c r="D281" s="90">
        <v>19250</v>
      </c>
      <c r="E281" s="90">
        <v>13875</v>
      </c>
      <c r="F281" s="90">
        <v>9400</v>
      </c>
      <c r="G281" s="153">
        <f>AVERAGE(Table1422[[#This Row],[IQ1_2019]:[IQ1_2023]])</f>
        <v>15130</v>
      </c>
      <c r="H281" s="131">
        <v>28833</v>
      </c>
      <c r="I281" s="131">
        <v>26333</v>
      </c>
      <c r="J281" s="90">
        <v>28833</v>
      </c>
      <c r="K281" s="90">
        <v>26333</v>
      </c>
      <c r="L281" s="90">
        <v>25300</v>
      </c>
      <c r="M281" s="153">
        <f>AVERAGE(Table1422[[#This Row],[IQ2_2019]:[IQ2_2023]])</f>
        <v>27126.400000000001</v>
      </c>
      <c r="N281" s="131">
        <v>41500</v>
      </c>
      <c r="O281" s="131">
        <v>43042</v>
      </c>
      <c r="P281" s="90">
        <v>41500</v>
      </c>
      <c r="Q281">
        <v>43042</v>
      </c>
      <c r="R281" s="90">
        <v>46500</v>
      </c>
      <c r="S281" s="153">
        <f>AVERAGE(Table1422[[#This Row],[IQ3_2019]:[IQ3_2023]])</f>
        <v>43116.800000000003</v>
      </c>
      <c r="T281" s="130">
        <v>62.8</v>
      </c>
      <c r="U281" s="130">
        <v>65.099999999999994</v>
      </c>
      <c r="V281" s="90">
        <v>56</v>
      </c>
      <c r="W281" s="90">
        <v>65.099999999999994</v>
      </c>
      <c r="X281" s="90">
        <v>50.5</v>
      </c>
      <c r="Y281" s="154">
        <f>AVERAGE(Table1422[[#This Row],[SNAP_2019
(Percentage Points)]:[SNAP_2023
(Percentage Points)]])</f>
        <v>59.9</v>
      </c>
      <c r="Z281" s="127">
        <v>47.9</v>
      </c>
      <c r="AA281" s="127">
        <v>41.3</v>
      </c>
      <c r="AB281" s="129">
        <v>67.2</v>
      </c>
      <c r="AC281" s="129">
        <v>63.4</v>
      </c>
      <c r="AD281" s="129">
        <v>72.7</v>
      </c>
      <c r="AE281" s="155">
        <f>AVERAGE(Table1422[[#This Row],[Poverty_2019
(Percentage Points)]:[Poverty_2023
(Percentage Points)]])</f>
        <v>58.5</v>
      </c>
      <c r="AF281" s="128">
        <v>13.3</v>
      </c>
      <c r="AG281" s="128">
        <v>14.5</v>
      </c>
      <c r="AH281" s="129">
        <v>16</v>
      </c>
      <c r="AI281" s="129">
        <v>14.5</v>
      </c>
      <c r="AJ281" s="190">
        <v>24.3</v>
      </c>
      <c r="AK281" s="156">
        <f>AVERAGE(Table1422[[#This Row],[Full Time Employment_2019
(Percentage Points)]:[Full Time Employment_2023
(Percentage Points)]])</f>
        <v>16.52</v>
      </c>
      <c r="AL281" s="175">
        <v>128.63</v>
      </c>
      <c r="AM281" s="9" t="s">
        <v>272</v>
      </c>
      <c r="AO281" t="s">
        <v>142</v>
      </c>
    </row>
    <row r="282" spans="1:41" ht="60" x14ac:dyDescent="0.25">
      <c r="A282" s="165" t="s">
        <v>456</v>
      </c>
      <c r="B282" s="149">
        <v>12056</v>
      </c>
      <c r="C282" s="149">
        <v>20417</v>
      </c>
      <c r="D282" s="90">
        <v>12056</v>
      </c>
      <c r="E282" s="90">
        <v>20417</v>
      </c>
      <c r="F282" s="90">
        <v>22750</v>
      </c>
      <c r="G282" s="153">
        <f>AVERAGE(Table1422[[#This Row],[IQ1_2019]:[IQ1_2023]])</f>
        <v>17539.2</v>
      </c>
      <c r="H282" s="131">
        <v>37833</v>
      </c>
      <c r="I282" s="131">
        <v>44643</v>
      </c>
      <c r="J282" s="90">
        <v>37833</v>
      </c>
      <c r="K282" s="90">
        <v>44643</v>
      </c>
      <c r="L282" s="90">
        <v>46700</v>
      </c>
      <c r="M282" s="153">
        <f>AVERAGE(Table1422[[#This Row],[IQ2_2019]:[IQ2_2023]])</f>
        <v>42330.400000000001</v>
      </c>
      <c r="N282" s="131">
        <v>57600</v>
      </c>
      <c r="O282" s="131">
        <v>67500</v>
      </c>
      <c r="P282" s="90">
        <v>57600</v>
      </c>
      <c r="Q282">
        <v>67500</v>
      </c>
      <c r="R282" s="90">
        <v>66625</v>
      </c>
      <c r="S282" s="153">
        <f>AVERAGE(Table1422[[#This Row],[IQ3_2019]:[IQ3_2023]])</f>
        <v>63365</v>
      </c>
      <c r="T282" s="130">
        <v>56.8</v>
      </c>
      <c r="U282" s="130">
        <v>65</v>
      </c>
      <c r="V282" s="90">
        <v>59.2</v>
      </c>
      <c r="W282" s="90">
        <v>65</v>
      </c>
      <c r="X282" s="90">
        <v>70.8</v>
      </c>
      <c r="Y282" s="154">
        <f>AVERAGE(Table1422[[#This Row],[SNAP_2019
(Percentage Points)]:[SNAP_2023
(Percentage Points)]])</f>
        <v>63.36</v>
      </c>
      <c r="Z282" s="127">
        <v>54.2</v>
      </c>
      <c r="AA282" s="127">
        <v>34.200000000000003</v>
      </c>
      <c r="AB282" s="129">
        <v>50</v>
      </c>
      <c r="AC282" s="129">
        <v>41</v>
      </c>
      <c r="AD282" s="129">
        <v>32.4</v>
      </c>
      <c r="AE282" s="155">
        <f>AVERAGE(Table1422[[#This Row],[Poverty_2019
(Percentage Points)]:[Poverty_2023
(Percentage Points)]])</f>
        <v>42.36</v>
      </c>
      <c r="AF282" s="128">
        <v>19.100000000000001</v>
      </c>
      <c r="AG282" s="128">
        <v>33.1</v>
      </c>
      <c r="AH282" s="129">
        <v>28.7</v>
      </c>
      <c r="AI282" s="129">
        <v>33.1</v>
      </c>
      <c r="AJ282" s="190">
        <v>40</v>
      </c>
      <c r="AK282" s="156">
        <f>AVERAGE(Table1422[[#This Row],[Full Time Employment_2019
(Percentage Points)]:[Full Time Employment_2023
(Percentage Points)]])</f>
        <v>30.8</v>
      </c>
      <c r="AL282" s="175">
        <v>85</v>
      </c>
      <c r="AM282" s="9" t="s">
        <v>457</v>
      </c>
      <c r="AO282" t="s">
        <v>142</v>
      </c>
    </row>
    <row r="283" spans="1:41" ht="30" x14ac:dyDescent="0.25">
      <c r="A283" s="165" t="s">
        <v>458</v>
      </c>
      <c r="B283" s="149">
        <v>53375</v>
      </c>
      <c r="C283" s="149">
        <v>55375</v>
      </c>
      <c r="D283" s="90">
        <v>53375</v>
      </c>
      <c r="E283" s="90">
        <v>55375</v>
      </c>
      <c r="F283" s="90">
        <v>63750</v>
      </c>
      <c r="G283" s="153">
        <f>AVERAGE(Table1422[[#This Row],[IQ1_2019]:[IQ1_2023]])</f>
        <v>56250</v>
      </c>
      <c r="H283" s="131">
        <v>74235</v>
      </c>
      <c r="I283" s="131">
        <v>79250</v>
      </c>
      <c r="J283" s="90">
        <v>74235</v>
      </c>
      <c r="K283" s="90">
        <v>79250</v>
      </c>
      <c r="L283" s="90">
        <v>81250</v>
      </c>
      <c r="M283" s="153">
        <f>AVERAGE(Table1422[[#This Row],[IQ2_2019]:[IQ2_2023]])</f>
        <v>77644</v>
      </c>
      <c r="N283" s="131">
        <v>83909</v>
      </c>
      <c r="O283" s="131">
        <v>91200</v>
      </c>
      <c r="P283" s="90">
        <v>83909</v>
      </c>
      <c r="Q283">
        <v>91200</v>
      </c>
      <c r="R283" s="90">
        <v>95313</v>
      </c>
      <c r="S283" s="153">
        <f>AVERAGE(Table1422[[#This Row],[IQ3_2019]:[IQ3_2023]])</f>
        <v>89106.2</v>
      </c>
      <c r="T283" s="130">
        <v>6.1</v>
      </c>
      <c r="U283" s="130">
        <v>3.4</v>
      </c>
      <c r="V283" s="90">
        <v>6.5</v>
      </c>
      <c r="W283" s="90">
        <v>3.4</v>
      </c>
      <c r="X283" s="90">
        <v>3.5</v>
      </c>
      <c r="Y283" s="154">
        <f>AVERAGE(Table1422[[#This Row],[SNAP_2019
(Percentage Points)]:[SNAP_2023
(Percentage Points)]])</f>
        <v>4.58</v>
      </c>
      <c r="Z283" s="127">
        <v>1</v>
      </c>
      <c r="AA283" s="127">
        <v>2.2999999999999998</v>
      </c>
      <c r="AB283" s="129">
        <v>0</v>
      </c>
      <c r="AC283" s="129">
        <v>0</v>
      </c>
      <c r="AD283" s="129">
        <v>100</v>
      </c>
      <c r="AE283" s="155">
        <f>AVERAGE(Table1422[[#This Row],[Poverty_2019
(Percentage Points)]:[Poverty_2023
(Percentage Points)]])</f>
        <v>20.66</v>
      </c>
      <c r="AF283" s="128">
        <v>41.3</v>
      </c>
      <c r="AG283" s="128">
        <v>55.4</v>
      </c>
      <c r="AH283" s="129">
        <v>55.3</v>
      </c>
      <c r="AI283" s="129">
        <v>55.4</v>
      </c>
      <c r="AJ283" s="190">
        <v>49.2</v>
      </c>
      <c r="AK283" s="156">
        <f>AVERAGE(Table1422[[#This Row],[Full Time Employment_2019
(Percentage Points)]:[Full Time Employment_2023
(Percentage Points)]])</f>
        <v>51.320000000000007</v>
      </c>
      <c r="AL283" s="175">
        <v>96.45</v>
      </c>
      <c r="AM283" s="9" t="s">
        <v>459</v>
      </c>
      <c r="AO283" t="s">
        <v>142</v>
      </c>
    </row>
    <row r="284" spans="1:41" x14ac:dyDescent="0.25">
      <c r="A284" s="193" t="s">
        <v>460</v>
      </c>
      <c r="B284" s="149">
        <v>21542</v>
      </c>
      <c r="C284" s="149">
        <v>22813</v>
      </c>
      <c r="D284" s="90">
        <v>21542</v>
      </c>
      <c r="E284" s="90">
        <v>22813</v>
      </c>
      <c r="F284" s="90">
        <v>28000</v>
      </c>
      <c r="G284" s="153">
        <f>AVERAGE(Table1422[[#This Row],[IQ1_2019]:[IQ1_2023]])</f>
        <v>23342</v>
      </c>
      <c r="H284" s="131">
        <v>49833</v>
      </c>
      <c r="I284" s="131">
        <v>38750</v>
      </c>
      <c r="J284" s="90">
        <v>49833</v>
      </c>
      <c r="K284" s="90">
        <v>38750</v>
      </c>
      <c r="L284" s="90">
        <v>47786</v>
      </c>
      <c r="M284" s="153">
        <f>AVERAGE(Table1422[[#This Row],[IQ2_2019]:[IQ2_2023]])</f>
        <v>44990.400000000001</v>
      </c>
      <c r="N284" s="131">
        <v>85333</v>
      </c>
      <c r="O284" s="131">
        <v>77813</v>
      </c>
      <c r="P284" s="90">
        <v>85333</v>
      </c>
      <c r="Q284">
        <v>77813</v>
      </c>
      <c r="R284" s="90">
        <v>105125</v>
      </c>
      <c r="S284" s="153">
        <f>AVERAGE(Table1422[[#This Row],[IQ3_2019]:[IQ3_2023]])</f>
        <v>86283.4</v>
      </c>
      <c r="T284" s="130">
        <v>0</v>
      </c>
      <c r="U284" s="130">
        <v>8.9</v>
      </c>
      <c r="V284" s="90">
        <v>9.3000000000000007</v>
      </c>
      <c r="W284" s="90">
        <v>8.9</v>
      </c>
      <c r="X284" s="90">
        <v>11.5</v>
      </c>
      <c r="Y284" s="154">
        <f>AVERAGE(Table1422[[#This Row],[SNAP_2019
(Percentage Points)]:[SNAP_2023
(Percentage Points)]])</f>
        <v>7.7200000000000006</v>
      </c>
      <c r="Z284" s="127">
        <v>0</v>
      </c>
      <c r="AA284" s="127">
        <v>13.3</v>
      </c>
      <c r="AB284" s="129">
        <v>55.6</v>
      </c>
      <c r="AC284" s="129">
        <v>50</v>
      </c>
      <c r="AD284" s="129">
        <v>70</v>
      </c>
      <c r="AE284" s="155">
        <f>AVERAGE(Table1422[[#This Row],[Poverty_2019
(Percentage Points)]:[Poverty_2023
(Percentage Points)]])</f>
        <v>37.78</v>
      </c>
      <c r="AF284" s="128">
        <v>68.400000000000006</v>
      </c>
      <c r="AG284" s="128">
        <v>51.1</v>
      </c>
      <c r="AH284" s="129">
        <v>54.9</v>
      </c>
      <c r="AI284" s="129">
        <v>51.1</v>
      </c>
      <c r="AJ284" s="190">
        <v>39.5</v>
      </c>
      <c r="AK284" s="156">
        <f>AVERAGE(Table1422[[#This Row],[Full Time Employment_2019
(Percentage Points)]:[Full Time Employment_2023
(Percentage Points)]])</f>
        <v>53</v>
      </c>
      <c r="AL284" s="175"/>
      <c r="AM284" s="9" t="s">
        <v>134</v>
      </c>
      <c r="AO284" t="s">
        <v>135</v>
      </c>
    </row>
    <row r="285" spans="1:41" x14ac:dyDescent="0.25">
      <c r="A285" s="193" t="s">
        <v>461</v>
      </c>
      <c r="B285" s="149">
        <v>23422</v>
      </c>
      <c r="C285" s="149">
        <v>26857</v>
      </c>
      <c r="D285" s="90">
        <v>23422</v>
      </c>
      <c r="E285" s="90">
        <v>26857</v>
      </c>
      <c r="F285" s="90">
        <v>28568</v>
      </c>
      <c r="G285" s="153">
        <f>AVERAGE(Table1422[[#This Row],[IQ1_2019]:[IQ1_2023]])</f>
        <v>25825.200000000001</v>
      </c>
      <c r="H285" s="131">
        <v>48477</v>
      </c>
      <c r="I285" s="131">
        <v>51656</v>
      </c>
      <c r="J285" s="90">
        <v>48477</v>
      </c>
      <c r="K285" s="90">
        <v>51656</v>
      </c>
      <c r="L285" s="90">
        <v>52250</v>
      </c>
      <c r="M285" s="153">
        <f>AVERAGE(Table1422[[#This Row],[IQ2_2019]:[IQ2_2023]])</f>
        <v>50503.199999999997</v>
      </c>
      <c r="N285" s="131">
        <v>81083</v>
      </c>
      <c r="O285" s="131">
        <v>84653</v>
      </c>
      <c r="P285" s="90">
        <v>81083</v>
      </c>
      <c r="Q285">
        <v>84653</v>
      </c>
      <c r="R285" s="90">
        <v>86943</v>
      </c>
      <c r="S285" s="153">
        <f>AVERAGE(Table1422[[#This Row],[IQ3_2019]:[IQ3_2023]])</f>
        <v>83683</v>
      </c>
      <c r="T285" s="130">
        <v>8.8000000000000007</v>
      </c>
      <c r="U285" s="130">
        <v>5.3</v>
      </c>
      <c r="V285" s="90">
        <v>7.4</v>
      </c>
      <c r="W285" s="90">
        <v>5.3</v>
      </c>
      <c r="X285" s="90">
        <v>5.5</v>
      </c>
      <c r="Y285" s="154">
        <f>AVERAGE(Table1422[[#This Row],[SNAP_2019
(Percentage Points)]:[SNAP_2023
(Percentage Points)]])</f>
        <v>6.4599999999999991</v>
      </c>
      <c r="Z285" s="127">
        <v>11.9</v>
      </c>
      <c r="AA285" s="127">
        <v>10.7</v>
      </c>
      <c r="AB285" s="129">
        <v>72.2</v>
      </c>
      <c r="AC285" s="129">
        <v>51.9</v>
      </c>
      <c r="AD285" s="129">
        <v>47.3</v>
      </c>
      <c r="AE285" s="155">
        <f>AVERAGE(Table1422[[#This Row],[Poverty_2019
(Percentage Points)]:[Poverty_2023
(Percentage Points)]])</f>
        <v>38.799999999999997</v>
      </c>
      <c r="AF285" s="128">
        <v>53.3</v>
      </c>
      <c r="AG285" s="128">
        <v>62.1</v>
      </c>
      <c r="AH285" s="129">
        <v>58.8</v>
      </c>
      <c r="AI285" s="129">
        <v>62.1</v>
      </c>
      <c r="AJ285" s="190">
        <v>71</v>
      </c>
      <c r="AK285" s="156">
        <f>AVERAGE(Table1422[[#This Row],[Full Time Employment_2019
(Percentage Points)]:[Full Time Employment_2023
(Percentage Points)]])</f>
        <v>61.459999999999994</v>
      </c>
      <c r="AL285" s="175"/>
      <c r="AM285" s="9" t="s">
        <v>134</v>
      </c>
      <c r="AO285" t="s">
        <v>135</v>
      </c>
    </row>
    <row r="286" spans="1:41" x14ac:dyDescent="0.25">
      <c r="A286" s="193" t="s">
        <v>462</v>
      </c>
      <c r="B286" s="149" t="s">
        <v>159</v>
      </c>
      <c r="C286" s="150" t="s">
        <v>159</v>
      </c>
      <c r="D286" s="90" t="s">
        <v>159</v>
      </c>
      <c r="E286" s="90" t="s">
        <v>159</v>
      </c>
      <c r="F286" s="90">
        <v>28000</v>
      </c>
      <c r="G286" s="153">
        <f>AVERAGE(Table1422[[#This Row],[IQ1_2019]:[IQ1_2023]])</f>
        <v>28000</v>
      </c>
      <c r="H286" s="131" t="s">
        <v>159</v>
      </c>
      <c r="I286" s="131">
        <v>27250</v>
      </c>
      <c r="J286" s="90" t="s">
        <v>159</v>
      </c>
      <c r="K286" s="90">
        <v>27250</v>
      </c>
      <c r="L286" s="90">
        <v>29750</v>
      </c>
      <c r="M286" s="153">
        <f>AVERAGE(Table1422[[#This Row],[IQ2_2019]:[IQ2_2023]])</f>
        <v>28083.333333333332</v>
      </c>
      <c r="N286" s="131">
        <v>19000</v>
      </c>
      <c r="O286" s="131">
        <v>33833</v>
      </c>
      <c r="P286" s="90">
        <v>19000</v>
      </c>
      <c r="Q286">
        <v>33833</v>
      </c>
      <c r="R286" s="90">
        <v>112667</v>
      </c>
      <c r="S286" s="153">
        <f>AVERAGE(Table1422[[#This Row],[IQ3_2019]:[IQ3_2023]])</f>
        <v>43666.6</v>
      </c>
      <c r="T286" s="130">
        <v>58.3</v>
      </c>
      <c r="U286" s="130">
        <v>47.1</v>
      </c>
      <c r="V286" s="90">
        <v>63.6</v>
      </c>
      <c r="W286" s="90">
        <v>47.1</v>
      </c>
      <c r="X286" s="90">
        <v>42.9</v>
      </c>
      <c r="Y286" s="154">
        <f>AVERAGE(Table1422[[#This Row],[SNAP_2019
(Percentage Points)]:[SNAP_2023
(Percentage Points)]])</f>
        <v>51.8</v>
      </c>
      <c r="Z286" s="127">
        <v>58.3</v>
      </c>
      <c r="AA286" s="127">
        <v>47.1</v>
      </c>
      <c r="AB286" s="129">
        <v>57.1</v>
      </c>
      <c r="AC286" s="129">
        <v>62.5</v>
      </c>
      <c r="AD286" s="129">
        <v>100</v>
      </c>
      <c r="AE286" s="155">
        <f>AVERAGE(Table1422[[#This Row],[Poverty_2019
(Percentage Points)]:[Poverty_2023
(Percentage Points)]])</f>
        <v>65</v>
      </c>
      <c r="AF286" s="128">
        <v>34.200000000000003</v>
      </c>
      <c r="AG286" s="128">
        <v>48.1</v>
      </c>
      <c r="AH286" s="129">
        <v>50</v>
      </c>
      <c r="AI286" s="129">
        <v>48.1</v>
      </c>
      <c r="AJ286" s="190">
        <v>68.8</v>
      </c>
      <c r="AK286" s="156">
        <f>AVERAGE(Table1422[[#This Row],[Full Time Employment_2019
(Percentage Points)]:[Full Time Employment_2023
(Percentage Points)]])</f>
        <v>49.839999999999996</v>
      </c>
      <c r="AL286" s="175"/>
      <c r="AM286" s="9" t="s">
        <v>134</v>
      </c>
      <c r="AO286" t="s">
        <v>135</v>
      </c>
    </row>
    <row r="287" spans="1:41" ht="30" x14ac:dyDescent="0.25">
      <c r="A287" s="165" t="s">
        <v>463</v>
      </c>
      <c r="B287" s="149">
        <v>37500</v>
      </c>
      <c r="C287" s="149">
        <v>34000</v>
      </c>
      <c r="D287" s="90">
        <v>37500</v>
      </c>
      <c r="E287" s="90">
        <v>34000</v>
      </c>
      <c r="F287" s="90">
        <v>35750</v>
      </c>
      <c r="G287" s="153">
        <f>AVERAGE(Table1422[[#This Row],[IQ1_2019]:[IQ1_2023]])</f>
        <v>35750</v>
      </c>
      <c r="H287" s="131">
        <v>54583</v>
      </c>
      <c r="I287" s="131">
        <v>50750</v>
      </c>
      <c r="J287" s="90">
        <v>54583</v>
      </c>
      <c r="K287" s="90">
        <v>50750</v>
      </c>
      <c r="L287" s="90">
        <v>58875</v>
      </c>
      <c r="M287" s="153">
        <f>AVERAGE(Table1422[[#This Row],[IQ2_2019]:[IQ2_2023]])</f>
        <v>53908.2</v>
      </c>
      <c r="N287" s="131">
        <v>63000</v>
      </c>
      <c r="O287" s="131">
        <v>69250</v>
      </c>
      <c r="P287" s="90">
        <v>63000</v>
      </c>
      <c r="Q287">
        <v>69250</v>
      </c>
      <c r="R287" s="90">
        <v>74750</v>
      </c>
      <c r="S287" s="153">
        <f>AVERAGE(Table1422[[#This Row],[IQ3_2019]:[IQ3_2023]])</f>
        <v>67850</v>
      </c>
      <c r="T287" s="130">
        <v>34.1</v>
      </c>
      <c r="U287" s="130">
        <v>21.6</v>
      </c>
      <c r="V287" s="90">
        <v>25.7</v>
      </c>
      <c r="W287" s="90">
        <v>21.6</v>
      </c>
      <c r="X287" s="90">
        <v>17.600000000000001</v>
      </c>
      <c r="Y287" s="154">
        <f>AVERAGE(Table1422[[#This Row],[SNAP_2019
(Percentage Points)]:[SNAP_2023
(Percentage Points)]])</f>
        <v>24.119999999999997</v>
      </c>
      <c r="Z287" s="127">
        <v>18.8</v>
      </c>
      <c r="AA287" s="127">
        <v>14.9</v>
      </c>
      <c r="AB287" s="129">
        <v>22.2</v>
      </c>
      <c r="AC287" s="129">
        <v>31.3</v>
      </c>
      <c r="AD287" s="129">
        <v>33.299999999999997</v>
      </c>
      <c r="AE287" s="155">
        <f>AVERAGE(Table1422[[#This Row],[Poverty_2019
(Percentage Points)]:[Poverty_2023
(Percentage Points)]])</f>
        <v>24.1</v>
      </c>
      <c r="AF287" s="128">
        <v>29.4</v>
      </c>
      <c r="AG287" s="128">
        <v>14.8</v>
      </c>
      <c r="AH287" s="129">
        <v>12.7</v>
      </c>
      <c r="AI287" s="129">
        <v>14.8</v>
      </c>
      <c r="AJ287" s="190">
        <v>10.9</v>
      </c>
      <c r="AK287" s="156">
        <f>AVERAGE(Table1422[[#This Row],[Full Time Employment_2019
(Percentage Points)]:[Full Time Employment_2023
(Percentage Points)]])</f>
        <v>16.520000000000003</v>
      </c>
      <c r="AL287" s="175">
        <v>80</v>
      </c>
      <c r="AM287" s="9" t="s">
        <v>272</v>
      </c>
      <c r="AO287" t="s">
        <v>142</v>
      </c>
    </row>
    <row r="288" spans="1:41" x14ac:dyDescent="0.25">
      <c r="A288" s="193" t="s">
        <v>464</v>
      </c>
      <c r="B288" s="149">
        <v>23313</v>
      </c>
      <c r="C288" s="158">
        <v>26389</v>
      </c>
      <c r="D288" s="90">
        <v>23313</v>
      </c>
      <c r="E288" s="90">
        <v>26389</v>
      </c>
      <c r="F288" s="90">
        <v>28917</v>
      </c>
      <c r="G288" s="153">
        <f>AVERAGE(Table1422[[#This Row],[IQ1_2019]:[IQ1_2023]])</f>
        <v>25664.2</v>
      </c>
      <c r="H288" s="131">
        <v>41857</v>
      </c>
      <c r="I288" s="159">
        <v>47143</v>
      </c>
      <c r="J288" s="90">
        <v>41857</v>
      </c>
      <c r="K288" s="90">
        <v>47143</v>
      </c>
      <c r="L288" s="90">
        <v>50750</v>
      </c>
      <c r="M288" s="153">
        <f>AVERAGE(Table1422[[#This Row],[IQ2_2019]:[IQ2_2023]])</f>
        <v>45750</v>
      </c>
      <c r="N288" s="131">
        <v>57429</v>
      </c>
      <c r="O288" s="159">
        <v>62222</v>
      </c>
      <c r="P288" s="90">
        <v>57429</v>
      </c>
      <c r="Q288">
        <v>62222</v>
      </c>
      <c r="R288" s="90">
        <v>79000</v>
      </c>
      <c r="S288" s="153">
        <f>AVERAGE(Table1422[[#This Row],[IQ3_2019]:[IQ3_2023]])</f>
        <v>63660.4</v>
      </c>
      <c r="T288" s="161">
        <v>52.9</v>
      </c>
      <c r="U288" s="161">
        <v>51.3</v>
      </c>
      <c r="V288" s="90">
        <v>45.9</v>
      </c>
      <c r="W288" s="90">
        <v>51.3</v>
      </c>
      <c r="X288" s="90">
        <v>42.6</v>
      </c>
      <c r="Y288" s="154">
        <f>AVERAGE(Table1422[[#This Row],[SNAP_2019
(Percentage Points)]:[SNAP_2023
(Percentage Points)]])</f>
        <v>48.8</v>
      </c>
      <c r="Z288" s="160">
        <v>39</v>
      </c>
      <c r="AA288" s="160">
        <v>26.7</v>
      </c>
      <c r="AB288" s="129">
        <v>44.1</v>
      </c>
      <c r="AC288" s="129">
        <v>37.700000000000003</v>
      </c>
      <c r="AD288" s="129">
        <v>25</v>
      </c>
      <c r="AE288" s="155">
        <f>AVERAGE(Table1422[[#This Row],[Poverty_2019
(Percentage Points)]:[Poverty_2023
(Percentage Points)]])</f>
        <v>34.5</v>
      </c>
      <c r="AF288" s="162">
        <v>28</v>
      </c>
      <c r="AG288" s="162">
        <v>18.899999999999999</v>
      </c>
      <c r="AH288" s="129">
        <v>20</v>
      </c>
      <c r="AI288" s="129">
        <v>18.899999999999999</v>
      </c>
      <c r="AJ288" s="190">
        <v>18.2</v>
      </c>
      <c r="AK288" s="156">
        <f>AVERAGE(Table1422[[#This Row],[Full Time Employment_2019
(Percentage Points)]:[Full Time Employment_2023
(Percentage Points)]])</f>
        <v>20.800000000000004</v>
      </c>
      <c r="AL288" s="175"/>
      <c r="AM288" s="56" t="s">
        <v>134</v>
      </c>
      <c r="AO288" t="s">
        <v>135</v>
      </c>
    </row>
    <row r="289" spans="1:41" ht="30" x14ac:dyDescent="0.25">
      <c r="A289" s="180" t="s">
        <v>465</v>
      </c>
      <c r="B289" s="149">
        <v>27000</v>
      </c>
      <c r="C289" s="149">
        <v>35250</v>
      </c>
      <c r="D289" s="90">
        <v>27000</v>
      </c>
      <c r="E289" s="90">
        <v>35250</v>
      </c>
      <c r="F289" s="90">
        <v>43500</v>
      </c>
      <c r="G289" s="153">
        <f>AVERAGE(Table1422[[#This Row],[IQ1_2019]:[IQ1_2023]])</f>
        <v>33600</v>
      </c>
      <c r="H289" s="131">
        <v>46500</v>
      </c>
      <c r="I289" s="131">
        <v>65200</v>
      </c>
      <c r="J289" s="90">
        <v>46500</v>
      </c>
      <c r="K289" s="90">
        <v>65200</v>
      </c>
      <c r="L289" s="90">
        <v>73000</v>
      </c>
      <c r="M289" s="153">
        <f>AVERAGE(Table1422[[#This Row],[IQ2_2019]:[IQ2_2023]])</f>
        <v>59280</v>
      </c>
      <c r="N289" s="131">
        <v>64000</v>
      </c>
      <c r="O289" s="131">
        <v>74500</v>
      </c>
      <c r="P289" s="90">
        <v>64000</v>
      </c>
      <c r="Q289">
        <v>74500</v>
      </c>
      <c r="R289" s="90">
        <v>98375</v>
      </c>
      <c r="S289" s="153">
        <f>AVERAGE(Table1422[[#This Row],[IQ3_2019]:[IQ3_2023]])</f>
        <v>75075</v>
      </c>
      <c r="T289" s="130">
        <v>32.799999999999997</v>
      </c>
      <c r="U289" s="130">
        <v>41.3</v>
      </c>
      <c r="V289" s="90">
        <v>39.5</v>
      </c>
      <c r="W289" s="90">
        <v>41.3</v>
      </c>
      <c r="X289" s="90">
        <v>54.5</v>
      </c>
      <c r="Y289" s="154">
        <f>AVERAGE(Table1422[[#This Row],[SNAP_2019
(Percentage Points)]:[SNAP_2023
(Percentage Points)]])</f>
        <v>41.879999999999995</v>
      </c>
      <c r="Z289" s="127">
        <v>24.1</v>
      </c>
      <c r="AA289" s="127">
        <v>28.3</v>
      </c>
      <c r="AB289" s="129">
        <v>64.7</v>
      </c>
      <c r="AC289" s="129">
        <v>57.9</v>
      </c>
      <c r="AD289" s="129">
        <v>37.5</v>
      </c>
      <c r="AE289" s="155">
        <f>AVERAGE(Table1422[[#This Row],[Poverty_2019
(Percentage Points)]:[Poverty_2023
(Percentage Points)]])</f>
        <v>42.5</v>
      </c>
      <c r="AF289" s="128">
        <v>24.1</v>
      </c>
      <c r="AG289" s="128">
        <v>30.4</v>
      </c>
      <c r="AH289" s="129">
        <v>36.299999999999997</v>
      </c>
      <c r="AI289" s="129">
        <v>30.4</v>
      </c>
      <c r="AJ289" s="190">
        <v>26.6</v>
      </c>
      <c r="AK289" s="156">
        <f>AVERAGE(Table1422[[#This Row],[Full Time Employment_2019
(Percentage Points)]:[Full Time Employment_2023
(Percentage Points)]])</f>
        <v>29.559999999999995</v>
      </c>
      <c r="AL289" s="175">
        <v>85.68</v>
      </c>
      <c r="AM289" s="9" t="s">
        <v>272</v>
      </c>
      <c r="AO289" t="s">
        <v>142</v>
      </c>
    </row>
    <row r="290" spans="1:41" x14ac:dyDescent="0.25">
      <c r="A290" s="193" t="s">
        <v>466</v>
      </c>
      <c r="B290" s="149">
        <v>37500</v>
      </c>
      <c r="C290" s="149">
        <v>40000</v>
      </c>
      <c r="D290" s="90">
        <v>37500</v>
      </c>
      <c r="E290" s="90">
        <v>40000</v>
      </c>
      <c r="F290" s="90">
        <v>90333</v>
      </c>
      <c r="G290" s="153">
        <f>AVERAGE(Table1422[[#This Row],[IQ1_2019]:[IQ1_2023]])</f>
        <v>49066.6</v>
      </c>
      <c r="H290" s="131">
        <v>71875</v>
      </c>
      <c r="I290" s="131">
        <v>116000</v>
      </c>
      <c r="J290" s="90">
        <v>71875</v>
      </c>
      <c r="K290" s="90">
        <v>116000</v>
      </c>
      <c r="L290" s="90">
        <v>121400</v>
      </c>
      <c r="M290" s="153">
        <f>AVERAGE(Table1422[[#This Row],[IQ2_2019]:[IQ2_2023]])</f>
        <v>99430</v>
      </c>
      <c r="N290" s="131">
        <v>125000</v>
      </c>
      <c r="O290" s="131">
        <v>146250</v>
      </c>
      <c r="P290" s="90">
        <v>125000</v>
      </c>
      <c r="Q290">
        <v>146250</v>
      </c>
      <c r="R290" s="90">
        <v>131333</v>
      </c>
      <c r="S290" s="153">
        <f>AVERAGE(Table1422[[#This Row],[IQ3_2019]:[IQ3_2023]])</f>
        <v>134766.6</v>
      </c>
      <c r="T290" s="130">
        <v>0</v>
      </c>
      <c r="U290" s="130">
        <v>0</v>
      </c>
      <c r="V290" s="90">
        <v>0</v>
      </c>
      <c r="W290" s="90">
        <v>0</v>
      </c>
      <c r="X290" s="90">
        <v>0</v>
      </c>
      <c r="Y290" s="154">
        <f>AVERAGE(Table1422[[#This Row],[SNAP_2019
(Percentage Points)]:[SNAP_2023
(Percentage Points)]])</f>
        <v>0</v>
      </c>
      <c r="Z290" s="127">
        <v>10.3</v>
      </c>
      <c r="AA290" s="127">
        <v>0</v>
      </c>
      <c r="AB290" s="129" t="s">
        <v>88</v>
      </c>
      <c r="AC290" s="129" t="s">
        <v>88</v>
      </c>
      <c r="AD290" s="129" t="s">
        <v>88</v>
      </c>
      <c r="AE290" s="155">
        <f>AVERAGE(Table1422[[#This Row],[Poverty_2019
(Percentage Points)]:[Poverty_2023
(Percentage Points)]])</f>
        <v>5.15</v>
      </c>
      <c r="AF290" s="128">
        <v>81.599999999999994</v>
      </c>
      <c r="AG290" s="128">
        <v>88.1</v>
      </c>
      <c r="AH290" s="129">
        <v>86.7</v>
      </c>
      <c r="AI290" s="129">
        <v>88.1</v>
      </c>
      <c r="AJ290" s="190">
        <v>100</v>
      </c>
      <c r="AK290" s="156">
        <f>AVERAGE(Table1422[[#This Row],[Full Time Employment_2019
(Percentage Points)]:[Full Time Employment_2023
(Percentage Points)]])</f>
        <v>88.9</v>
      </c>
      <c r="AL290" s="175"/>
      <c r="AM290" s="9" t="s">
        <v>134</v>
      </c>
      <c r="AO290" t="s">
        <v>135</v>
      </c>
    </row>
    <row r="291" spans="1:41" ht="30" x14ac:dyDescent="0.25">
      <c r="A291" s="193" t="s">
        <v>467</v>
      </c>
      <c r="B291" s="149">
        <v>37291</v>
      </c>
      <c r="C291" s="149">
        <v>42096</v>
      </c>
      <c r="D291" s="90">
        <v>37291</v>
      </c>
      <c r="E291" s="90">
        <v>42096</v>
      </c>
      <c r="F291" s="90">
        <v>43667</v>
      </c>
      <c r="G291" s="153">
        <f>AVERAGE(Table1422[[#This Row],[IQ1_2019]:[IQ1_2023]])</f>
        <v>40488.199999999997</v>
      </c>
      <c r="H291" s="131">
        <v>67819</v>
      </c>
      <c r="I291" s="131">
        <v>78567</v>
      </c>
      <c r="J291" s="90">
        <v>67819</v>
      </c>
      <c r="K291" s="90">
        <v>78567</v>
      </c>
      <c r="L291" s="90">
        <v>82175</v>
      </c>
      <c r="M291" s="153">
        <f>AVERAGE(Table1422[[#This Row],[IQ2_2019]:[IQ2_2023]])</f>
        <v>74989.399999999994</v>
      </c>
      <c r="N291" s="131">
        <v>95780</v>
      </c>
      <c r="O291" s="131">
        <v>108776</v>
      </c>
      <c r="P291" s="90">
        <v>95780</v>
      </c>
      <c r="Q291">
        <v>108776</v>
      </c>
      <c r="R291" s="90">
        <v>114331</v>
      </c>
      <c r="S291" s="153">
        <f>AVERAGE(Table1422[[#This Row],[IQ3_2019]:[IQ3_2023]])</f>
        <v>104688.6</v>
      </c>
      <c r="T291" s="130">
        <v>7.4</v>
      </c>
      <c r="U291" s="130">
        <v>6.2</v>
      </c>
      <c r="V291" s="90">
        <v>7.6</v>
      </c>
      <c r="W291" s="90">
        <v>6.2</v>
      </c>
      <c r="X291" s="90">
        <v>6.6</v>
      </c>
      <c r="Y291" s="154">
        <f>AVERAGE(Table1422[[#This Row],[SNAP_2019
(Percentage Points)]:[SNAP_2023
(Percentage Points)]])</f>
        <v>6.8</v>
      </c>
      <c r="Z291" s="127">
        <v>8.3000000000000007</v>
      </c>
      <c r="AA291" s="127">
        <v>6</v>
      </c>
      <c r="AB291" s="129">
        <v>28.8</v>
      </c>
      <c r="AC291" s="129">
        <v>30.1</v>
      </c>
      <c r="AD291" s="129">
        <v>31.5</v>
      </c>
      <c r="AE291" s="155">
        <f>AVERAGE(Table1422[[#This Row],[Poverty_2019
(Percentage Points)]:[Poverty_2023
(Percentage Points)]])</f>
        <v>20.94</v>
      </c>
      <c r="AF291" s="128">
        <v>57.1</v>
      </c>
      <c r="AG291" s="128">
        <v>66.2</v>
      </c>
      <c r="AH291" s="129">
        <v>64.099999999999994</v>
      </c>
      <c r="AI291" s="129">
        <v>66.2</v>
      </c>
      <c r="AJ291" s="190">
        <v>65.599999999999994</v>
      </c>
      <c r="AK291" s="156">
        <f>AVERAGE(Table1422[[#This Row],[Full Time Employment_2019
(Percentage Points)]:[Full Time Employment_2023
(Percentage Points)]])</f>
        <v>63.840000000000011</v>
      </c>
      <c r="AL291" s="175"/>
      <c r="AM291" s="9" t="s">
        <v>272</v>
      </c>
      <c r="AO291" t="s">
        <v>142</v>
      </c>
    </row>
    <row r="292" spans="1:41" ht="30" x14ac:dyDescent="0.25">
      <c r="A292" s="193" t="s">
        <v>468</v>
      </c>
      <c r="B292" s="149">
        <v>47357</v>
      </c>
      <c r="C292" s="149">
        <v>47625</v>
      </c>
      <c r="D292" s="90">
        <v>47357</v>
      </c>
      <c r="E292" s="90">
        <v>47625</v>
      </c>
      <c r="F292" s="90">
        <v>40525</v>
      </c>
      <c r="G292" s="153">
        <f>AVERAGE(Table1422[[#This Row],[IQ1_2019]:[IQ1_2023]])</f>
        <v>46097.8</v>
      </c>
      <c r="H292" s="131">
        <v>72050</v>
      </c>
      <c r="I292" s="131">
        <v>76958</v>
      </c>
      <c r="J292" s="90">
        <v>72050</v>
      </c>
      <c r="K292" s="90">
        <v>76958</v>
      </c>
      <c r="L292" s="90">
        <v>68045</v>
      </c>
      <c r="M292" s="153">
        <f>AVERAGE(Table1422[[#This Row],[IQ2_2019]:[IQ2_2023]])</f>
        <v>73212.2</v>
      </c>
      <c r="N292" s="131">
        <v>94750</v>
      </c>
      <c r="O292" s="131">
        <v>99667</v>
      </c>
      <c r="P292" s="90">
        <v>94750</v>
      </c>
      <c r="Q292">
        <v>99667</v>
      </c>
      <c r="R292" s="90">
        <v>102063</v>
      </c>
      <c r="S292" s="153">
        <f>AVERAGE(Table1422[[#This Row],[IQ3_2019]:[IQ3_2023]])</f>
        <v>98179.4</v>
      </c>
      <c r="T292" s="130">
        <v>3.7</v>
      </c>
      <c r="U292" s="130">
        <v>2</v>
      </c>
      <c r="V292" s="90">
        <v>3.1</v>
      </c>
      <c r="W292" s="90">
        <v>2</v>
      </c>
      <c r="X292" s="90">
        <v>2.7</v>
      </c>
      <c r="Y292" s="154">
        <f>AVERAGE(Table1422[[#This Row],[SNAP_2019
(Percentage Points)]:[SNAP_2023
(Percentage Points)]])</f>
        <v>2.7</v>
      </c>
      <c r="Z292" s="127">
        <v>4.5</v>
      </c>
      <c r="AA292" s="127">
        <v>5.8</v>
      </c>
      <c r="AB292" s="129">
        <v>20</v>
      </c>
      <c r="AC292" s="129">
        <v>28.6</v>
      </c>
      <c r="AD292" s="129">
        <v>18.2</v>
      </c>
      <c r="AE292" s="155">
        <f>AVERAGE(Table1422[[#This Row],[Poverty_2019
(Percentage Points)]:[Poverty_2023
(Percentage Points)]])</f>
        <v>15.420000000000002</v>
      </c>
      <c r="AF292" s="128">
        <v>61.2</v>
      </c>
      <c r="AG292" s="128">
        <v>68.400000000000006</v>
      </c>
      <c r="AH292" s="129">
        <v>67.3</v>
      </c>
      <c r="AI292" s="129">
        <v>68.400000000000006</v>
      </c>
      <c r="AJ292" s="190">
        <v>58.2</v>
      </c>
      <c r="AK292" s="156">
        <f>AVERAGE(Table1422[[#This Row],[Full Time Employment_2019
(Percentage Points)]:[Full Time Employment_2023
(Percentage Points)]])</f>
        <v>64.700000000000017</v>
      </c>
      <c r="AL292" s="175"/>
      <c r="AM292" s="9" t="s">
        <v>272</v>
      </c>
      <c r="AO292" t="s">
        <v>142</v>
      </c>
    </row>
    <row r="293" spans="1:41" x14ac:dyDescent="0.25">
      <c r="A293" s="193" t="s">
        <v>469</v>
      </c>
      <c r="B293" s="149">
        <v>12917</v>
      </c>
      <c r="C293" s="149">
        <v>12600</v>
      </c>
      <c r="D293" s="90">
        <v>12917</v>
      </c>
      <c r="E293" s="90">
        <v>12600</v>
      </c>
      <c r="F293" s="90">
        <v>7813</v>
      </c>
      <c r="G293" s="153">
        <f>AVERAGE(Table1422[[#This Row],[IQ1_2019]:[IQ1_2023]])</f>
        <v>11769.4</v>
      </c>
      <c r="H293" s="131">
        <v>23571</v>
      </c>
      <c r="I293" s="131">
        <v>25857</v>
      </c>
      <c r="J293" s="90">
        <v>23571</v>
      </c>
      <c r="K293" s="90">
        <v>25857</v>
      </c>
      <c r="L293" s="90">
        <v>25357</v>
      </c>
      <c r="M293" s="153">
        <f>AVERAGE(Table1422[[#This Row],[IQ2_2019]:[IQ2_2023]])</f>
        <v>24842.6</v>
      </c>
      <c r="N293" s="131">
        <v>46429</v>
      </c>
      <c r="O293" s="131">
        <v>48583</v>
      </c>
      <c r="P293" s="90">
        <v>46429</v>
      </c>
      <c r="Q293">
        <v>48583</v>
      </c>
      <c r="R293" s="90">
        <v>50714</v>
      </c>
      <c r="S293" s="153">
        <f>AVERAGE(Table1422[[#This Row],[IQ3_2019]:[IQ3_2023]])</f>
        <v>48147.6</v>
      </c>
      <c r="T293" s="130">
        <v>16.7</v>
      </c>
      <c r="U293" s="130">
        <v>13.9</v>
      </c>
      <c r="V293" s="90">
        <v>15</v>
      </c>
      <c r="W293" s="90">
        <v>13.9</v>
      </c>
      <c r="X293" s="90">
        <v>0</v>
      </c>
      <c r="Y293" s="154">
        <f>AVERAGE(Table1422[[#This Row],[SNAP_2019
(Percentage Points)]:[SNAP_2023
(Percentage Points)]])</f>
        <v>11.9</v>
      </c>
      <c r="Z293" s="127">
        <v>16.7</v>
      </c>
      <c r="AA293" s="127">
        <v>33.299999999999997</v>
      </c>
      <c r="AB293" s="129">
        <v>100</v>
      </c>
      <c r="AC293" s="129">
        <v>100</v>
      </c>
      <c r="AD293" s="129" t="s">
        <v>88</v>
      </c>
      <c r="AE293" s="155">
        <f>AVERAGE(Table1422[[#This Row],[Poverty_2019
(Percentage Points)]:[Poverty_2023
(Percentage Points)]])</f>
        <v>62.5</v>
      </c>
      <c r="AF293" s="128">
        <v>0</v>
      </c>
      <c r="AG293" s="128">
        <v>0</v>
      </c>
      <c r="AH293" s="129">
        <v>0</v>
      </c>
      <c r="AI293" s="129">
        <v>0</v>
      </c>
      <c r="AJ293" s="190">
        <v>13.6</v>
      </c>
      <c r="AK293" s="156">
        <f>AVERAGE(Table1422[[#This Row],[Full Time Employment_2019
(Percentage Points)]:[Full Time Employment_2023
(Percentage Points)]])</f>
        <v>2.7199999999999998</v>
      </c>
      <c r="AL293" s="175"/>
      <c r="AM293" s="9" t="s">
        <v>134</v>
      </c>
      <c r="AO293" t="s">
        <v>135</v>
      </c>
    </row>
    <row r="294" spans="1:41" x14ac:dyDescent="0.25">
      <c r="A294" s="193" t="s">
        <v>470</v>
      </c>
      <c r="B294" s="149">
        <v>12115</v>
      </c>
      <c r="C294" s="149">
        <v>14000</v>
      </c>
      <c r="D294" s="90">
        <v>12115</v>
      </c>
      <c r="E294" s="90">
        <v>14000</v>
      </c>
      <c r="F294" s="90">
        <v>13824</v>
      </c>
      <c r="G294" s="153">
        <f>AVERAGE(Table1422[[#This Row],[IQ1_2019]:[IQ1_2023]])</f>
        <v>13210.8</v>
      </c>
      <c r="H294" s="131">
        <v>25750</v>
      </c>
      <c r="I294" s="131">
        <v>27917</v>
      </c>
      <c r="J294" s="90">
        <v>25750</v>
      </c>
      <c r="K294" s="90">
        <v>27917</v>
      </c>
      <c r="L294" s="90">
        <v>27692</v>
      </c>
      <c r="M294" s="153">
        <f>AVERAGE(Table1422[[#This Row],[IQ2_2019]:[IQ2_2023]])</f>
        <v>27005.200000000001</v>
      </c>
      <c r="N294" s="131">
        <v>26667</v>
      </c>
      <c r="O294" s="131">
        <v>29167</v>
      </c>
      <c r="P294" s="90">
        <v>26667</v>
      </c>
      <c r="Q294">
        <v>29167</v>
      </c>
      <c r="R294" s="90">
        <v>29423</v>
      </c>
      <c r="S294" s="153">
        <f>AVERAGE(Table1422[[#This Row],[IQ3_2019]:[IQ3_2023]])</f>
        <v>28218.2</v>
      </c>
      <c r="T294" s="130" t="s">
        <v>88</v>
      </c>
      <c r="U294" s="130">
        <v>0</v>
      </c>
      <c r="V294" s="90">
        <v>0</v>
      </c>
      <c r="W294" s="90">
        <v>0</v>
      </c>
      <c r="X294" s="90">
        <v>0</v>
      </c>
      <c r="Y294" s="154">
        <f>AVERAGE(Table1422[[#This Row],[SNAP_2019
(Percentage Points)]:[SNAP_2023
(Percentage Points)]])</f>
        <v>0</v>
      </c>
      <c r="Z294" s="127" t="s">
        <v>88</v>
      </c>
      <c r="AA294" s="127">
        <v>33.299999999999997</v>
      </c>
      <c r="AB294" s="129" t="s">
        <v>88</v>
      </c>
      <c r="AC294" s="129" t="s">
        <v>88</v>
      </c>
      <c r="AD294" s="129" t="s">
        <v>88</v>
      </c>
      <c r="AE294" s="155">
        <f>AVERAGE(Table1422[[#This Row],[Poverty_2019
(Percentage Points)]:[Poverty_2023
(Percentage Points)]])</f>
        <v>33.299999999999997</v>
      </c>
      <c r="AF294" s="128" t="s">
        <v>88</v>
      </c>
      <c r="AG294" s="128" t="s">
        <v>88</v>
      </c>
      <c r="AH294" s="129" t="s">
        <v>88</v>
      </c>
      <c r="AI294" s="129" t="s">
        <v>88</v>
      </c>
      <c r="AJ294" s="190" t="s">
        <v>88</v>
      </c>
      <c r="AK294" s="156" t="e">
        <f>AVERAGE(Table1422[[#This Row],[Full Time Employment_2019
(Percentage Points)]:[Full Time Employment_2023
(Percentage Points)]])</f>
        <v>#DIV/0!</v>
      </c>
      <c r="AL294" s="175"/>
      <c r="AM294" s="9" t="s">
        <v>134</v>
      </c>
      <c r="AO294" t="s">
        <v>135</v>
      </c>
    </row>
    <row r="295" spans="1:41" x14ac:dyDescent="0.25">
      <c r="A295" s="180" t="s">
        <v>471</v>
      </c>
      <c r="B295" s="149">
        <v>13750</v>
      </c>
      <c r="C295" s="149">
        <v>16250</v>
      </c>
      <c r="D295" s="90">
        <v>13750</v>
      </c>
      <c r="E295" s="90">
        <v>16250</v>
      </c>
      <c r="F295" s="90">
        <v>4250</v>
      </c>
      <c r="G295" s="153">
        <f>AVERAGE(Table1422[[#This Row],[IQ1_2019]:[IQ1_2023]])</f>
        <v>12850</v>
      </c>
      <c r="H295" s="131">
        <v>23750</v>
      </c>
      <c r="I295" s="131">
        <v>25000</v>
      </c>
      <c r="J295" s="90">
        <v>23750</v>
      </c>
      <c r="K295" s="90">
        <v>25000</v>
      </c>
      <c r="L295" s="90">
        <v>23500</v>
      </c>
      <c r="M295" s="153">
        <f>AVERAGE(Table1422[[#This Row],[IQ2_2019]:[IQ2_2023]])</f>
        <v>24200</v>
      </c>
      <c r="N295" s="131">
        <v>50833</v>
      </c>
      <c r="O295" s="131">
        <v>35000</v>
      </c>
      <c r="P295" s="90">
        <v>50833</v>
      </c>
      <c r="Q295">
        <v>35000</v>
      </c>
      <c r="R295" s="90">
        <v>29333</v>
      </c>
      <c r="S295" s="153">
        <f>AVERAGE(Table1422[[#This Row],[IQ3_2019]:[IQ3_2023]])</f>
        <v>40199.800000000003</v>
      </c>
      <c r="T295" s="130">
        <v>53.1</v>
      </c>
      <c r="U295" s="130">
        <v>72</v>
      </c>
      <c r="V295" s="90">
        <v>60</v>
      </c>
      <c r="W295" s="90">
        <v>72</v>
      </c>
      <c r="X295" s="90">
        <v>70.599999999999994</v>
      </c>
      <c r="Y295" s="154">
        <f>AVERAGE(Table1422[[#This Row],[SNAP_2019
(Percentage Points)]:[SNAP_2023
(Percentage Points)]])</f>
        <v>65.540000000000006</v>
      </c>
      <c r="Z295" s="127">
        <v>18.8</v>
      </c>
      <c r="AA295" s="127">
        <v>28</v>
      </c>
      <c r="AB295" s="129">
        <v>26.7</v>
      </c>
      <c r="AC295" s="129">
        <v>38.9</v>
      </c>
      <c r="AD295" s="129">
        <v>58.3</v>
      </c>
      <c r="AE295" s="155">
        <f>AVERAGE(Table1422[[#This Row],[Poverty_2019
(Percentage Points)]:[Poverty_2023
(Percentage Points)]])</f>
        <v>34.14</v>
      </c>
      <c r="AF295" s="128">
        <v>4.3</v>
      </c>
      <c r="AG295" s="128">
        <v>0</v>
      </c>
      <c r="AH295" s="129">
        <v>0</v>
      </c>
      <c r="AI295" s="129">
        <v>0</v>
      </c>
      <c r="AJ295" s="190">
        <v>0</v>
      </c>
      <c r="AK295" s="156">
        <f>AVERAGE(Table1422[[#This Row],[Full Time Employment_2019
(Percentage Points)]:[Full Time Employment_2023
(Percentage Points)]])</f>
        <v>0.86</v>
      </c>
      <c r="AL295" s="175">
        <v>156.25</v>
      </c>
      <c r="AM295" s="9" t="s">
        <v>472</v>
      </c>
      <c r="AO295" t="s">
        <v>142</v>
      </c>
    </row>
    <row r="296" spans="1:41" ht="30" x14ac:dyDescent="0.25">
      <c r="A296" s="193" t="s">
        <v>473</v>
      </c>
      <c r="B296" s="149">
        <v>23077</v>
      </c>
      <c r="C296" s="149">
        <v>25912</v>
      </c>
      <c r="D296" s="90">
        <v>23077</v>
      </c>
      <c r="E296" s="90">
        <v>25912</v>
      </c>
      <c r="F296" s="90">
        <v>23300</v>
      </c>
      <c r="G296" s="153">
        <f>AVERAGE(Table1422[[#This Row],[IQ1_2019]:[IQ1_2023]])</f>
        <v>24255.599999999999</v>
      </c>
      <c r="H296" s="131">
        <v>43966</v>
      </c>
      <c r="I296" s="131">
        <v>49282</v>
      </c>
      <c r="J296" s="90">
        <v>43966</v>
      </c>
      <c r="K296" s="90">
        <v>49282</v>
      </c>
      <c r="L296" s="90">
        <v>47393</v>
      </c>
      <c r="M296" s="153">
        <f>AVERAGE(Table1422[[#This Row],[IQ2_2019]:[IQ2_2023]])</f>
        <v>46777.8</v>
      </c>
      <c r="N296" s="131">
        <v>77104</v>
      </c>
      <c r="O296" s="131">
        <v>85544</v>
      </c>
      <c r="P296" s="90">
        <v>77104</v>
      </c>
      <c r="Q296">
        <v>85544</v>
      </c>
      <c r="R296" s="90">
        <v>80716</v>
      </c>
      <c r="S296" s="153">
        <f>AVERAGE(Table1422[[#This Row],[IQ3_2019]:[IQ3_2023]])</f>
        <v>81202.399999999994</v>
      </c>
      <c r="T296" s="130">
        <v>10.7</v>
      </c>
      <c r="U296" s="130">
        <v>19</v>
      </c>
      <c r="V296" s="90">
        <v>16.3</v>
      </c>
      <c r="W296" s="90">
        <v>19</v>
      </c>
      <c r="X296" s="90">
        <v>24.6</v>
      </c>
      <c r="Y296" s="154">
        <f>AVERAGE(Table1422[[#This Row],[SNAP_2019
(Percentage Points)]:[SNAP_2023
(Percentage Points)]])</f>
        <v>17.919999999999998</v>
      </c>
      <c r="Z296" s="127">
        <v>9.9</v>
      </c>
      <c r="AA296" s="127">
        <v>14.1</v>
      </c>
      <c r="AB296" s="129">
        <v>62.9</v>
      </c>
      <c r="AC296" s="129">
        <v>47</v>
      </c>
      <c r="AD296" s="129">
        <v>49.4</v>
      </c>
      <c r="AE296" s="155">
        <f>AVERAGE(Table1422[[#This Row],[Poverty_2019
(Percentage Points)]:[Poverty_2023
(Percentage Points)]])</f>
        <v>36.660000000000004</v>
      </c>
      <c r="AF296" s="128">
        <v>67.3</v>
      </c>
      <c r="AG296" s="128">
        <v>61.7</v>
      </c>
      <c r="AH296" s="129">
        <v>63.4</v>
      </c>
      <c r="AI296" s="129">
        <v>61.7</v>
      </c>
      <c r="AJ296" s="190">
        <v>59.7</v>
      </c>
      <c r="AK296" s="156">
        <f>AVERAGE(Table1422[[#This Row],[Full Time Employment_2019
(Percentage Points)]:[Full Time Employment_2023
(Percentage Points)]])</f>
        <v>62.760000000000005</v>
      </c>
      <c r="AL296" s="175"/>
      <c r="AM296" s="9" t="s">
        <v>272</v>
      </c>
      <c r="AO296" t="s">
        <v>142</v>
      </c>
    </row>
    <row r="297" spans="1:41" ht="30" x14ac:dyDescent="0.25">
      <c r="A297" s="180" t="s">
        <v>474</v>
      </c>
      <c r="B297" s="149">
        <v>30000</v>
      </c>
      <c r="C297" s="149">
        <v>30250</v>
      </c>
      <c r="D297" s="90">
        <v>30000</v>
      </c>
      <c r="E297" s="90">
        <v>30250</v>
      </c>
      <c r="F297" s="90">
        <v>22500</v>
      </c>
      <c r="G297" s="153">
        <f>AVERAGE(Table1422[[#This Row],[IQ1_2019]:[IQ1_2023]])</f>
        <v>28600</v>
      </c>
      <c r="H297" s="131">
        <v>46250</v>
      </c>
      <c r="I297" s="131">
        <v>42000</v>
      </c>
      <c r="J297" s="90">
        <v>46250</v>
      </c>
      <c r="K297" s="90">
        <v>42000</v>
      </c>
      <c r="L297" s="90">
        <v>44167</v>
      </c>
      <c r="M297" s="153">
        <f>AVERAGE(Table1422[[#This Row],[IQ2_2019]:[IQ2_2023]])</f>
        <v>44133.4</v>
      </c>
      <c r="N297" s="131">
        <v>53750</v>
      </c>
      <c r="O297" s="131">
        <v>50800</v>
      </c>
      <c r="P297" s="90">
        <v>53750</v>
      </c>
      <c r="Q297">
        <v>50800</v>
      </c>
      <c r="R297" s="90">
        <v>54167</v>
      </c>
      <c r="S297" s="153">
        <f>AVERAGE(Table1422[[#This Row],[IQ3_2019]:[IQ3_2023]])</f>
        <v>52653.4</v>
      </c>
      <c r="T297" s="130">
        <v>25</v>
      </c>
      <c r="U297" s="130">
        <v>7.7</v>
      </c>
      <c r="V297">
        <v>3.3</v>
      </c>
      <c r="W297" s="90">
        <v>7.7</v>
      </c>
      <c r="X297" s="90">
        <v>5</v>
      </c>
      <c r="Y297" s="154">
        <f>AVERAGE(Table1422[[#This Row],[SNAP_2019
(Percentage Points)]:[SNAP_2023
(Percentage Points)]])</f>
        <v>9.74</v>
      </c>
      <c r="Z297" s="127">
        <v>5</v>
      </c>
      <c r="AA297" s="127">
        <v>0</v>
      </c>
      <c r="AB297" s="129">
        <v>0</v>
      </c>
      <c r="AC297" s="129">
        <v>0</v>
      </c>
      <c r="AD297" s="129">
        <v>0</v>
      </c>
      <c r="AE297" s="155">
        <f>AVERAGE(Table1422[[#This Row],[Poverty_2019
(Percentage Points)]:[Poverty_2023
(Percentage Points)]])</f>
        <v>1</v>
      </c>
      <c r="AF297" s="128">
        <v>11.1</v>
      </c>
      <c r="AG297" s="128">
        <v>50</v>
      </c>
      <c r="AH297" s="129">
        <v>44.4</v>
      </c>
      <c r="AI297" s="129">
        <v>50</v>
      </c>
      <c r="AJ297" s="190">
        <v>30.4</v>
      </c>
      <c r="AK297" s="156">
        <f>AVERAGE(Table1422[[#This Row],[Full Time Employment_2019
(Percentage Points)]:[Full Time Employment_2023
(Percentage Points)]])</f>
        <v>37.18</v>
      </c>
      <c r="AL297" s="175">
        <v>90</v>
      </c>
      <c r="AM297" s="9" t="s">
        <v>475</v>
      </c>
      <c r="AO297" t="s">
        <v>142</v>
      </c>
    </row>
    <row r="298" spans="1:41" x14ac:dyDescent="0.25">
      <c r="A298" s="193" t="s">
        <v>476</v>
      </c>
      <c r="B298" s="149">
        <v>57595</v>
      </c>
      <c r="C298" s="149">
        <v>53204</v>
      </c>
      <c r="D298" s="90">
        <v>57595</v>
      </c>
      <c r="E298" s="90">
        <v>53204</v>
      </c>
      <c r="F298" s="90">
        <v>53875</v>
      </c>
      <c r="G298" s="153">
        <f>AVERAGE(Table1422[[#This Row],[IQ1_2019]:[IQ1_2023]])</f>
        <v>55094.6</v>
      </c>
      <c r="H298" s="131">
        <v>59649</v>
      </c>
      <c r="I298" s="131">
        <v>63556</v>
      </c>
      <c r="J298" s="90">
        <v>59649</v>
      </c>
      <c r="K298" s="90">
        <v>63556</v>
      </c>
      <c r="L298" s="90">
        <v>65819</v>
      </c>
      <c r="M298" s="153">
        <f>AVERAGE(Table1422[[#This Row],[IQ2_2019]:[IQ2_2023]])</f>
        <v>62445.8</v>
      </c>
      <c r="N298" s="131">
        <v>80534</v>
      </c>
      <c r="O298" s="131">
        <v>85237</v>
      </c>
      <c r="P298" s="90">
        <v>80534</v>
      </c>
      <c r="Q298">
        <v>85237</v>
      </c>
      <c r="R298" s="90">
        <v>81600</v>
      </c>
      <c r="S298" s="153">
        <f>AVERAGE(Table1422[[#This Row],[IQ3_2019]:[IQ3_2023]])</f>
        <v>82628.399999999994</v>
      </c>
      <c r="T298" s="130">
        <v>16.100000000000001</v>
      </c>
      <c r="U298" s="130">
        <v>0</v>
      </c>
      <c r="V298">
        <v>0</v>
      </c>
      <c r="W298" s="90">
        <v>0</v>
      </c>
      <c r="X298" s="90">
        <v>4.3</v>
      </c>
      <c r="Y298" s="154">
        <f>AVERAGE(Table1422[[#This Row],[SNAP_2019
(Percentage Points)]:[SNAP_2023
(Percentage Points)]])</f>
        <v>4.08</v>
      </c>
      <c r="Z298" s="127">
        <v>7.4</v>
      </c>
      <c r="AA298" s="127">
        <v>3.5</v>
      </c>
      <c r="AB298" s="129" t="s">
        <v>88</v>
      </c>
      <c r="AC298" s="129" t="s">
        <v>88</v>
      </c>
      <c r="AD298" s="129">
        <v>0</v>
      </c>
      <c r="AE298" s="155">
        <f>AVERAGE(Table1422[[#This Row],[Poverty_2019
(Percentage Points)]:[Poverty_2023
(Percentage Points)]])</f>
        <v>3.6333333333333333</v>
      </c>
      <c r="AF298" s="128">
        <v>46.7</v>
      </c>
      <c r="AG298" s="128">
        <v>58.4</v>
      </c>
      <c r="AH298" s="129">
        <v>50.2</v>
      </c>
      <c r="AI298" s="129">
        <v>58.4</v>
      </c>
      <c r="AJ298" s="190">
        <v>56.4</v>
      </c>
      <c r="AK298" s="156">
        <f>AVERAGE(Table1422[[#This Row],[Full Time Employment_2019
(Percentage Points)]:[Full Time Employment_2023
(Percentage Points)]])</f>
        <v>54.02</v>
      </c>
      <c r="AL298" s="175"/>
      <c r="AM298" s="9" t="s">
        <v>134</v>
      </c>
      <c r="AO298" t="s">
        <v>135</v>
      </c>
    </row>
    <row r="299" spans="1:41" x14ac:dyDescent="0.25">
      <c r="A299" s="193" t="s">
        <v>477</v>
      </c>
      <c r="B299" s="149">
        <v>50500</v>
      </c>
      <c r="C299" s="149">
        <v>50000</v>
      </c>
      <c r="D299" s="90">
        <v>50500</v>
      </c>
      <c r="E299" s="90">
        <v>50000</v>
      </c>
      <c r="F299" s="90">
        <v>51250</v>
      </c>
      <c r="G299" s="153">
        <f>AVERAGE(Table1422[[#This Row],[IQ1_2019]:[IQ1_2023]])</f>
        <v>50450</v>
      </c>
      <c r="H299" s="131">
        <v>57200</v>
      </c>
      <c r="I299" s="131">
        <v>80000</v>
      </c>
      <c r="J299" s="90">
        <v>57200</v>
      </c>
      <c r="K299" s="90">
        <v>80000</v>
      </c>
      <c r="L299" s="90">
        <v>96250</v>
      </c>
      <c r="M299" s="153">
        <f>AVERAGE(Table1422[[#This Row],[IQ2_2019]:[IQ2_2023]])</f>
        <v>74130</v>
      </c>
      <c r="N299" s="131">
        <v>82167</v>
      </c>
      <c r="O299" s="131">
        <v>103750</v>
      </c>
      <c r="P299" s="90">
        <v>82167</v>
      </c>
      <c r="Q299">
        <v>103750</v>
      </c>
      <c r="R299" s="90">
        <v>113000</v>
      </c>
      <c r="S299" s="153">
        <f>AVERAGE(Table1422[[#This Row],[IQ3_2019]:[IQ3_2023]])</f>
        <v>96966.8</v>
      </c>
      <c r="T299" s="130">
        <v>7.7</v>
      </c>
      <c r="U299" s="130">
        <v>20</v>
      </c>
      <c r="V299">
        <v>7.7</v>
      </c>
      <c r="W299" s="90">
        <v>20</v>
      </c>
      <c r="X299" s="90">
        <v>20</v>
      </c>
      <c r="Y299" s="154">
        <f>AVERAGE(Table1422[[#This Row],[SNAP_2019
(Percentage Points)]:[SNAP_2023
(Percentage Points)]])</f>
        <v>15.080000000000002</v>
      </c>
      <c r="Z299" s="127">
        <v>0</v>
      </c>
      <c r="AA299" s="127">
        <v>20</v>
      </c>
      <c r="AB299" s="129">
        <v>100</v>
      </c>
      <c r="AC299" s="129">
        <v>100</v>
      </c>
      <c r="AD299" s="129">
        <v>100</v>
      </c>
      <c r="AE299" s="155">
        <f>AVERAGE(Table1422[[#This Row],[Poverty_2019
(Percentage Points)]:[Poverty_2023
(Percentage Points)]])</f>
        <v>64</v>
      </c>
      <c r="AF299" s="128">
        <v>40</v>
      </c>
      <c r="AG299" s="128">
        <v>65.400000000000006</v>
      </c>
      <c r="AH299" s="129">
        <v>74.400000000000006</v>
      </c>
      <c r="AI299" s="129">
        <v>65.400000000000006</v>
      </c>
      <c r="AJ299" s="190">
        <v>59.3</v>
      </c>
      <c r="AK299" s="156">
        <f>AVERAGE(Table1422[[#This Row],[Full Time Employment_2019
(Percentage Points)]:[Full Time Employment_2023
(Percentage Points)]])</f>
        <v>60.9</v>
      </c>
      <c r="AL299" s="175"/>
      <c r="AM299" s="9" t="s">
        <v>134</v>
      </c>
      <c r="AO299" t="s">
        <v>135</v>
      </c>
    </row>
    <row r="300" spans="1:41" ht="30" x14ac:dyDescent="0.25">
      <c r="A300" s="165" t="s">
        <v>478</v>
      </c>
      <c r="B300" s="149">
        <v>23425</v>
      </c>
      <c r="C300" s="149">
        <v>25219</v>
      </c>
      <c r="D300" s="90">
        <v>23425</v>
      </c>
      <c r="E300" s="90">
        <v>25219</v>
      </c>
      <c r="F300" s="90">
        <v>23167</v>
      </c>
      <c r="G300" s="153">
        <f>AVERAGE(Table1422[[#This Row],[IQ1_2019]:[IQ1_2023]])</f>
        <v>24091</v>
      </c>
      <c r="H300" s="131">
        <v>33833</v>
      </c>
      <c r="I300" s="131">
        <v>37150</v>
      </c>
      <c r="J300" s="90">
        <v>33833</v>
      </c>
      <c r="K300" s="90">
        <v>37150</v>
      </c>
      <c r="L300" s="90">
        <v>32167</v>
      </c>
      <c r="M300" s="153">
        <f>AVERAGE(Table1422[[#This Row],[IQ2_2019]:[IQ2_2023]])</f>
        <v>34826.6</v>
      </c>
      <c r="N300" s="131">
        <v>49889</v>
      </c>
      <c r="O300" s="131">
        <v>52214</v>
      </c>
      <c r="P300" s="90">
        <v>49889</v>
      </c>
      <c r="Q300">
        <v>52214</v>
      </c>
      <c r="R300" s="90">
        <v>60333</v>
      </c>
      <c r="S300" s="153">
        <f>AVERAGE(Table1422[[#This Row],[IQ3_2019]:[IQ3_2023]])</f>
        <v>52907.8</v>
      </c>
      <c r="T300" s="130">
        <v>52</v>
      </c>
      <c r="U300" s="130">
        <v>50.4</v>
      </c>
      <c r="V300">
        <v>52.5</v>
      </c>
      <c r="W300" s="90">
        <v>50.4</v>
      </c>
      <c r="X300" s="90">
        <v>42.2</v>
      </c>
      <c r="Y300" s="154">
        <f>AVERAGE(Table1422[[#This Row],[SNAP_2019
(Percentage Points)]:[SNAP_2023
(Percentage Points)]])</f>
        <v>49.5</v>
      </c>
      <c r="Z300" s="127">
        <v>26.5</v>
      </c>
      <c r="AA300" s="127">
        <v>26.5</v>
      </c>
      <c r="AB300" s="129">
        <v>53.5</v>
      </c>
      <c r="AC300" s="129">
        <v>45.9</v>
      </c>
      <c r="AD300" s="129">
        <v>47.6</v>
      </c>
      <c r="AE300" s="155">
        <f>AVERAGE(Table1422[[#This Row],[Poverty_2019
(Percentage Points)]:[Poverty_2023
(Percentage Points)]])</f>
        <v>40</v>
      </c>
      <c r="AF300" s="128">
        <v>23.5</v>
      </c>
      <c r="AG300" s="128">
        <v>30.4</v>
      </c>
      <c r="AH300" s="129">
        <v>34.200000000000003</v>
      </c>
      <c r="AI300" s="129">
        <v>30.4</v>
      </c>
      <c r="AJ300" s="190">
        <v>34.200000000000003</v>
      </c>
      <c r="AK300" s="156">
        <f>AVERAGE(Table1422[[#This Row],[Full Time Employment_2019
(Percentage Points)]:[Full Time Employment_2023
(Percentage Points)]])</f>
        <v>30.54</v>
      </c>
      <c r="AL300" s="175">
        <v>111</v>
      </c>
      <c r="AM300" s="9" t="s">
        <v>272</v>
      </c>
      <c r="AO300" t="s">
        <v>142</v>
      </c>
    </row>
    <row r="301" spans="1:41" ht="30" x14ac:dyDescent="0.25">
      <c r="A301" s="180" t="s">
        <v>479</v>
      </c>
      <c r="B301" s="149">
        <v>16250</v>
      </c>
      <c r="C301" s="149">
        <v>24167</v>
      </c>
      <c r="D301" s="90">
        <v>16250</v>
      </c>
      <c r="E301" s="90">
        <v>24167</v>
      </c>
      <c r="F301" s="90">
        <v>29833</v>
      </c>
      <c r="G301" s="153">
        <f>AVERAGE(Table1422[[#This Row],[IQ1_2019]:[IQ1_2023]])</f>
        <v>22133.4</v>
      </c>
      <c r="H301" s="131">
        <v>27500</v>
      </c>
      <c r="I301" s="131">
        <v>32083</v>
      </c>
      <c r="J301" s="90">
        <v>27500</v>
      </c>
      <c r="K301" s="90">
        <v>32083</v>
      </c>
      <c r="L301" s="90">
        <v>37167</v>
      </c>
      <c r="M301" s="153">
        <f>AVERAGE(Table1422[[#This Row],[IQ2_2019]:[IQ2_2023]])</f>
        <v>31266.6</v>
      </c>
      <c r="N301" s="131">
        <v>50625</v>
      </c>
      <c r="O301" s="131">
        <v>51250</v>
      </c>
      <c r="P301" s="90">
        <v>50625</v>
      </c>
      <c r="Q301">
        <v>51250</v>
      </c>
      <c r="R301" s="90">
        <v>71500</v>
      </c>
      <c r="S301" s="153">
        <f>AVERAGE(Table1422[[#This Row],[IQ3_2019]:[IQ3_2023]])</f>
        <v>55050</v>
      </c>
      <c r="T301" s="130">
        <v>52.8</v>
      </c>
      <c r="U301" s="130">
        <v>60</v>
      </c>
      <c r="V301">
        <v>65.5</v>
      </c>
      <c r="W301" s="90">
        <v>60</v>
      </c>
      <c r="X301" s="90">
        <v>53.8</v>
      </c>
      <c r="Y301" s="154">
        <f>AVERAGE(Table1422[[#This Row],[SNAP_2019
(Percentage Points)]:[SNAP_2023
(Percentage Points)]])</f>
        <v>58.42</v>
      </c>
      <c r="Z301" s="127">
        <v>31.5</v>
      </c>
      <c r="AA301" s="127">
        <v>30.8</v>
      </c>
      <c r="AB301" s="129">
        <v>44.4</v>
      </c>
      <c r="AC301" s="129">
        <v>43.6</v>
      </c>
      <c r="AD301" s="129">
        <v>23.8</v>
      </c>
      <c r="AE301" s="155">
        <f>AVERAGE(Table1422[[#This Row],[Poverty_2019
(Percentage Points)]:[Poverty_2023
(Percentage Points)]])</f>
        <v>34.82</v>
      </c>
      <c r="AF301" s="128">
        <v>22.4</v>
      </c>
      <c r="AG301" s="128">
        <v>20.3</v>
      </c>
      <c r="AH301" s="129">
        <v>20.399999999999999</v>
      </c>
      <c r="AI301" s="129">
        <v>20.3</v>
      </c>
      <c r="AJ301" s="190">
        <v>29.6</v>
      </c>
      <c r="AK301" s="156">
        <f>AVERAGE(Table1422[[#This Row],[Full Time Employment_2019
(Percentage Points)]:[Full Time Employment_2023
(Percentage Points)]])</f>
        <v>22.6</v>
      </c>
      <c r="AL301" s="175">
        <v>312.5</v>
      </c>
      <c r="AM301" s="9" t="s">
        <v>480</v>
      </c>
      <c r="AO301" t="s">
        <v>142</v>
      </c>
    </row>
    <row r="302" spans="1:41" ht="30" x14ac:dyDescent="0.25">
      <c r="A302" s="165" t="s">
        <v>481</v>
      </c>
      <c r="B302" s="149">
        <v>21500</v>
      </c>
      <c r="C302" s="149">
        <v>30500</v>
      </c>
      <c r="D302" s="90">
        <v>21500</v>
      </c>
      <c r="E302" s="90">
        <v>30500</v>
      </c>
      <c r="F302" s="90">
        <v>50167</v>
      </c>
      <c r="G302" s="153">
        <f>AVERAGE(Table1422[[#This Row],[IQ1_2019]:[IQ1_2023]])</f>
        <v>30833.4</v>
      </c>
      <c r="H302" s="131">
        <v>48000</v>
      </c>
      <c r="I302" s="131">
        <v>63000</v>
      </c>
      <c r="J302" s="90">
        <v>48000</v>
      </c>
      <c r="K302" s="90">
        <v>63000</v>
      </c>
      <c r="L302" s="90">
        <v>86750</v>
      </c>
      <c r="M302" s="153">
        <f>AVERAGE(Table1422[[#This Row],[IQ2_2019]:[IQ2_2023]])</f>
        <v>61750</v>
      </c>
      <c r="N302" s="131">
        <v>75375</v>
      </c>
      <c r="O302" s="131">
        <v>94500</v>
      </c>
      <c r="P302" s="90">
        <v>75375</v>
      </c>
      <c r="Q302">
        <v>94500</v>
      </c>
      <c r="R302" s="90">
        <v>127000</v>
      </c>
      <c r="S302" s="153">
        <f>AVERAGE(Table1422[[#This Row],[IQ3_2019]:[IQ3_2023]])</f>
        <v>93350</v>
      </c>
      <c r="T302" s="130">
        <v>19.3</v>
      </c>
      <c r="U302" s="130">
        <v>14.1</v>
      </c>
      <c r="V302">
        <v>16.3</v>
      </c>
      <c r="W302" s="90">
        <v>14.1</v>
      </c>
      <c r="X302" s="90">
        <v>18</v>
      </c>
      <c r="Y302" s="154">
        <f>AVERAGE(Table1422[[#This Row],[SNAP_2019
(Percentage Points)]:[SNAP_2023
(Percentage Points)]])</f>
        <v>16.360000000000003</v>
      </c>
      <c r="Z302" s="127">
        <v>16.8</v>
      </c>
      <c r="AA302" s="127">
        <v>14.1</v>
      </c>
      <c r="AB302" s="129">
        <v>50</v>
      </c>
      <c r="AC302" s="129">
        <v>45.5</v>
      </c>
      <c r="AD302" s="129">
        <v>45.5</v>
      </c>
      <c r="AE302" s="155">
        <f>AVERAGE(Table1422[[#This Row],[Poverty_2019
(Percentage Points)]:[Poverty_2023
(Percentage Points)]])</f>
        <v>34.380000000000003</v>
      </c>
      <c r="AF302" s="128">
        <v>65.900000000000006</v>
      </c>
      <c r="AG302" s="128">
        <v>72.5</v>
      </c>
      <c r="AH302" s="129">
        <v>72.8</v>
      </c>
      <c r="AI302" s="129">
        <v>72.5</v>
      </c>
      <c r="AJ302" s="190">
        <v>74.599999999999994</v>
      </c>
      <c r="AK302" s="156">
        <f>AVERAGE(Table1422[[#This Row],[Full Time Employment_2019
(Percentage Points)]:[Full Time Employment_2023
(Percentage Points)]])</f>
        <v>71.66</v>
      </c>
      <c r="AL302" s="175">
        <v>60</v>
      </c>
      <c r="AM302" s="9" t="s">
        <v>272</v>
      </c>
      <c r="AO302" t="s">
        <v>142</v>
      </c>
    </row>
    <row r="303" spans="1:41" x14ac:dyDescent="0.25">
      <c r="A303" s="193" t="s">
        <v>482</v>
      </c>
      <c r="B303" s="149">
        <v>18167</v>
      </c>
      <c r="C303" s="149">
        <v>21813</v>
      </c>
      <c r="D303" s="90">
        <v>18167</v>
      </c>
      <c r="E303" s="90">
        <v>21813</v>
      </c>
      <c r="F303" s="90">
        <v>20500</v>
      </c>
      <c r="G303" s="153">
        <f>AVERAGE(Table1422[[#This Row],[IQ1_2019]:[IQ1_2023]])</f>
        <v>20092</v>
      </c>
      <c r="H303" s="131">
        <v>36500</v>
      </c>
      <c r="I303" s="131">
        <v>38583</v>
      </c>
      <c r="J303" s="90">
        <v>36500</v>
      </c>
      <c r="K303" s="90">
        <v>38583</v>
      </c>
      <c r="L303" s="90">
        <v>33583</v>
      </c>
      <c r="M303" s="153">
        <f>AVERAGE(Table1422[[#This Row],[IQ2_2019]:[IQ2_2023]])</f>
        <v>36749.800000000003</v>
      </c>
      <c r="N303" s="131">
        <v>63219</v>
      </c>
      <c r="O303" s="131">
        <v>67706</v>
      </c>
      <c r="P303" s="90">
        <v>63219</v>
      </c>
      <c r="Q303">
        <v>67706</v>
      </c>
      <c r="R303" s="90">
        <v>58375</v>
      </c>
      <c r="S303" s="153">
        <f>AVERAGE(Table1422[[#This Row],[IQ3_2019]:[IQ3_2023]])</f>
        <v>64045</v>
      </c>
      <c r="T303" s="130">
        <v>61.5</v>
      </c>
      <c r="U303" s="130">
        <v>67.7</v>
      </c>
      <c r="V303">
        <v>66.900000000000006</v>
      </c>
      <c r="W303" s="90">
        <v>67.7</v>
      </c>
      <c r="X303" s="90">
        <v>64.900000000000006</v>
      </c>
      <c r="Y303" s="154">
        <f>AVERAGE(Table1422[[#This Row],[SNAP_2019
(Percentage Points)]:[SNAP_2023
(Percentage Points)]])</f>
        <v>65.740000000000009</v>
      </c>
      <c r="Z303" s="127">
        <v>39.200000000000003</v>
      </c>
      <c r="AA303" s="127">
        <v>27.4</v>
      </c>
      <c r="AB303" s="129">
        <v>32.700000000000003</v>
      </c>
      <c r="AC303" s="129">
        <v>28.8</v>
      </c>
      <c r="AD303" s="129">
        <v>31.9</v>
      </c>
      <c r="AE303" s="155">
        <f>AVERAGE(Table1422[[#This Row],[Poverty_2019
(Percentage Points)]:[Poverty_2023
(Percentage Points)]])</f>
        <v>32</v>
      </c>
      <c r="AF303" s="128">
        <v>21.9</v>
      </c>
      <c r="AG303" s="128">
        <v>18</v>
      </c>
      <c r="AH303" s="129">
        <v>16.3</v>
      </c>
      <c r="AI303" s="129">
        <v>18</v>
      </c>
      <c r="AJ303" s="190">
        <v>21.8</v>
      </c>
      <c r="AK303" s="156">
        <f>AVERAGE(Table1422[[#This Row],[Full Time Employment_2019
(Percentage Points)]:[Full Time Employment_2023
(Percentage Points)]])</f>
        <v>19.2</v>
      </c>
      <c r="AL303" s="175"/>
      <c r="AM303" s="9" t="s">
        <v>134</v>
      </c>
      <c r="AO303" t="s">
        <v>135</v>
      </c>
    </row>
    <row r="304" spans="1:41" x14ac:dyDescent="0.25">
      <c r="A304" s="193" t="s">
        <v>483</v>
      </c>
      <c r="B304" s="149">
        <v>59964</v>
      </c>
      <c r="C304" s="149">
        <v>70195</v>
      </c>
      <c r="D304" s="90">
        <v>59964</v>
      </c>
      <c r="E304" s="90">
        <v>70195</v>
      </c>
      <c r="F304" s="90">
        <v>69088</v>
      </c>
      <c r="G304" s="153">
        <f>AVERAGE(Table1422[[#This Row],[IQ1_2019]:[IQ1_2023]])</f>
        <v>65881.2</v>
      </c>
      <c r="H304" s="131">
        <v>102233</v>
      </c>
      <c r="I304" s="131">
        <v>111850</v>
      </c>
      <c r="J304" s="90">
        <v>102233</v>
      </c>
      <c r="K304" s="90">
        <v>111850</v>
      </c>
      <c r="L304" s="90">
        <v>100856</v>
      </c>
      <c r="M304" s="153">
        <f>AVERAGE(Table1422[[#This Row],[IQ2_2019]:[IQ2_2023]])</f>
        <v>105804.4</v>
      </c>
      <c r="N304" s="131">
        <v>151636</v>
      </c>
      <c r="O304" s="131">
        <v>160381</v>
      </c>
      <c r="P304" s="90">
        <v>151636</v>
      </c>
      <c r="Q304">
        <v>160381</v>
      </c>
      <c r="R304" s="90">
        <v>146163</v>
      </c>
      <c r="S304" s="153">
        <f>AVERAGE(Table1422[[#This Row],[IQ3_2019]:[IQ3_2023]])</f>
        <v>154039.4</v>
      </c>
      <c r="T304" s="130">
        <v>4.8</v>
      </c>
      <c r="U304" s="130">
        <v>3.9</v>
      </c>
      <c r="V304">
        <v>3.9</v>
      </c>
      <c r="W304" s="90">
        <v>3.9</v>
      </c>
      <c r="X304" s="90">
        <v>4.4000000000000004</v>
      </c>
      <c r="Y304" s="154">
        <f>AVERAGE(Table1422[[#This Row],[SNAP_2019
(Percentage Points)]:[SNAP_2023
(Percentage Points)]])</f>
        <v>4.18</v>
      </c>
      <c r="Z304" s="127">
        <v>0.9</v>
      </c>
      <c r="AA304" s="127">
        <v>0</v>
      </c>
      <c r="AB304" s="129">
        <v>0</v>
      </c>
      <c r="AC304" s="129">
        <v>0</v>
      </c>
      <c r="AD304" s="129">
        <v>0</v>
      </c>
      <c r="AE304" s="155">
        <f>AVERAGE(Table1422[[#This Row],[Poverty_2019
(Percentage Points)]:[Poverty_2023
(Percentage Points)]])</f>
        <v>0.18</v>
      </c>
      <c r="AF304" s="128">
        <v>70</v>
      </c>
      <c r="AG304" s="128">
        <v>58.6</v>
      </c>
      <c r="AH304" s="129">
        <v>55.2</v>
      </c>
      <c r="AI304" s="129">
        <v>58.6</v>
      </c>
      <c r="AJ304" s="190">
        <v>55.5</v>
      </c>
      <c r="AK304" s="156">
        <f>AVERAGE(Table1422[[#This Row],[Full Time Employment_2019
(Percentage Points)]:[Full Time Employment_2023
(Percentage Points)]])</f>
        <v>59.58</v>
      </c>
      <c r="AL304" s="175"/>
      <c r="AM304" s="9" t="s">
        <v>134</v>
      </c>
      <c r="AO304" t="s">
        <v>135</v>
      </c>
    </row>
    <row r="305" spans="1:41" x14ac:dyDescent="0.25">
      <c r="A305" s="193" t="s">
        <v>484</v>
      </c>
      <c r="B305" s="149">
        <v>37682</v>
      </c>
      <c r="C305" s="149">
        <v>39240</v>
      </c>
      <c r="D305" s="90">
        <v>37682</v>
      </c>
      <c r="E305" s="90">
        <v>39240</v>
      </c>
      <c r="F305" s="90">
        <v>49269</v>
      </c>
      <c r="G305" s="153">
        <f>AVERAGE(Table1422[[#This Row],[IQ1_2019]:[IQ1_2023]])</f>
        <v>40622.6</v>
      </c>
      <c r="H305" s="131">
        <v>74024</v>
      </c>
      <c r="I305" s="131">
        <v>79296</v>
      </c>
      <c r="J305" s="90">
        <v>74024</v>
      </c>
      <c r="K305" s="90">
        <v>79296</v>
      </c>
      <c r="L305" s="90">
        <v>84810</v>
      </c>
      <c r="M305" s="153">
        <f>AVERAGE(Table1422[[#This Row],[IQ2_2019]:[IQ2_2023]])</f>
        <v>78290</v>
      </c>
      <c r="N305" s="131">
        <v>114113</v>
      </c>
      <c r="O305" s="131">
        <v>119098</v>
      </c>
      <c r="P305" s="90">
        <v>114113</v>
      </c>
      <c r="Q305">
        <v>119098</v>
      </c>
      <c r="R305" s="90">
        <v>126763</v>
      </c>
      <c r="S305" s="153">
        <f>AVERAGE(Table1422[[#This Row],[IQ3_2019]:[IQ3_2023]])</f>
        <v>118637</v>
      </c>
      <c r="T305" s="130">
        <v>4.9000000000000004</v>
      </c>
      <c r="U305" s="130">
        <v>4.2</v>
      </c>
      <c r="V305">
        <v>4.8</v>
      </c>
      <c r="W305" s="90">
        <v>4.2</v>
      </c>
      <c r="X305" s="90">
        <v>2.9</v>
      </c>
      <c r="Y305" s="154">
        <f>AVERAGE(Table1422[[#This Row],[SNAP_2019
(Percentage Points)]:[SNAP_2023
(Percentage Points)]])</f>
        <v>4.2</v>
      </c>
      <c r="Z305" s="127">
        <v>15.3</v>
      </c>
      <c r="AA305" s="127">
        <v>9.1999999999999993</v>
      </c>
      <c r="AB305" s="129">
        <v>43.7</v>
      </c>
      <c r="AC305" s="129">
        <v>31.8</v>
      </c>
      <c r="AD305" s="129">
        <v>7.5</v>
      </c>
      <c r="AE305" s="155">
        <f>AVERAGE(Table1422[[#This Row],[Poverty_2019
(Percentage Points)]:[Poverty_2023
(Percentage Points)]])</f>
        <v>21.5</v>
      </c>
      <c r="AF305" s="128">
        <v>47.4</v>
      </c>
      <c r="AG305" s="128">
        <v>55.5</v>
      </c>
      <c r="AH305" s="129">
        <v>53.4</v>
      </c>
      <c r="AI305" s="129">
        <v>55.5</v>
      </c>
      <c r="AJ305" s="190">
        <v>53.9</v>
      </c>
      <c r="AK305" s="156">
        <f>AVERAGE(Table1422[[#This Row],[Full Time Employment_2019
(Percentage Points)]:[Full Time Employment_2023
(Percentage Points)]])</f>
        <v>53.14</v>
      </c>
      <c r="AL305" s="175"/>
      <c r="AM305" s="9" t="s">
        <v>134</v>
      </c>
      <c r="AO305" t="s">
        <v>135</v>
      </c>
    </row>
    <row r="306" spans="1:41" x14ac:dyDescent="0.25">
      <c r="A306" s="193" t="s">
        <v>485</v>
      </c>
      <c r="B306" s="149" t="s">
        <v>88</v>
      </c>
      <c r="C306" s="149" t="s">
        <v>88</v>
      </c>
      <c r="D306" s="90" t="s">
        <v>88</v>
      </c>
      <c r="E306" s="90" t="s">
        <v>88</v>
      </c>
      <c r="F306" s="90" t="s">
        <v>88</v>
      </c>
      <c r="G306" s="153" t="e">
        <f>AVERAGE(Table1422[[#This Row],[IQ1_2019]:[IQ1_2023]])</f>
        <v>#DIV/0!</v>
      </c>
      <c r="H306" s="131" t="s">
        <v>88</v>
      </c>
      <c r="I306" s="131" t="s">
        <v>88</v>
      </c>
      <c r="J306" s="90" t="s">
        <v>88</v>
      </c>
      <c r="K306" s="90" t="s">
        <v>88</v>
      </c>
      <c r="L306" s="90" t="s">
        <v>88</v>
      </c>
      <c r="M306" s="153" t="e">
        <f>AVERAGE(Table1422[[#This Row],[IQ2_2019]:[IQ2_2023]])</f>
        <v>#DIV/0!</v>
      </c>
      <c r="N306" s="131" t="s">
        <v>88</v>
      </c>
      <c r="O306" s="131" t="s">
        <v>88</v>
      </c>
      <c r="P306" s="90" t="s">
        <v>88</v>
      </c>
      <c r="Q306" t="s">
        <v>88</v>
      </c>
      <c r="R306" s="90" t="s">
        <v>88</v>
      </c>
      <c r="S306" s="153" t="e">
        <f>AVERAGE(Table1422[[#This Row],[IQ3_2019]:[IQ3_2023]])</f>
        <v>#DIV/0!</v>
      </c>
      <c r="T306" s="130">
        <v>50</v>
      </c>
      <c r="U306" s="130">
        <v>0</v>
      </c>
      <c r="V306">
        <v>0</v>
      </c>
      <c r="W306" s="90">
        <v>0</v>
      </c>
      <c r="X306" s="90">
        <v>0</v>
      </c>
      <c r="Y306" s="154">
        <f>AVERAGE(Table1422[[#This Row],[SNAP_2019
(Percentage Points)]:[SNAP_2023
(Percentage Points)]])</f>
        <v>10</v>
      </c>
      <c r="Z306" s="127">
        <v>50</v>
      </c>
      <c r="AA306" s="127">
        <v>0</v>
      </c>
      <c r="AB306" s="129" t="s">
        <v>88</v>
      </c>
      <c r="AC306" s="129" t="s">
        <v>88</v>
      </c>
      <c r="AD306" s="129" t="s">
        <v>88</v>
      </c>
      <c r="AE306" s="155">
        <f>AVERAGE(Table1422[[#This Row],[Poverty_2019
(Percentage Points)]:[Poverty_2023
(Percentage Points)]])</f>
        <v>25</v>
      </c>
      <c r="AF306" s="128">
        <v>0</v>
      </c>
      <c r="AG306" s="128">
        <v>0</v>
      </c>
      <c r="AH306" s="129">
        <v>0</v>
      </c>
      <c r="AI306" s="129">
        <v>0</v>
      </c>
      <c r="AJ306" s="190">
        <v>0</v>
      </c>
      <c r="AK306" s="156">
        <f>AVERAGE(Table1422[[#This Row],[Full Time Employment_2019
(Percentage Points)]:[Full Time Employment_2023
(Percentage Points)]])</f>
        <v>0</v>
      </c>
      <c r="AL306" s="175"/>
      <c r="AM306" s="9" t="s">
        <v>134</v>
      </c>
      <c r="AO306" t="s">
        <v>135</v>
      </c>
    </row>
    <row r="307" spans="1:41" x14ac:dyDescent="0.25">
      <c r="A307" s="193" t="s">
        <v>486</v>
      </c>
      <c r="B307" s="149">
        <v>57750</v>
      </c>
      <c r="C307" s="149">
        <v>50000</v>
      </c>
      <c r="D307" s="90">
        <v>57750</v>
      </c>
      <c r="E307" s="90">
        <v>50000</v>
      </c>
      <c r="F307" s="90">
        <v>113750</v>
      </c>
      <c r="G307" s="153">
        <f>AVERAGE(Table1422[[#This Row],[IQ1_2019]:[IQ1_2023]])</f>
        <v>65850</v>
      </c>
      <c r="H307" s="131">
        <v>59250</v>
      </c>
      <c r="I307" s="131">
        <v>85000</v>
      </c>
      <c r="J307" s="90">
        <v>59250</v>
      </c>
      <c r="K307" s="90">
        <v>85000</v>
      </c>
      <c r="L307" s="90">
        <v>118333</v>
      </c>
      <c r="M307" s="153">
        <f>AVERAGE(Table1422[[#This Row],[IQ2_2019]:[IQ2_2023]])</f>
        <v>81366.600000000006</v>
      </c>
      <c r="N307" s="131">
        <v>103250</v>
      </c>
      <c r="O307" s="131">
        <v>110000</v>
      </c>
      <c r="P307" s="90">
        <v>103250</v>
      </c>
      <c r="Q307">
        <v>110000</v>
      </c>
      <c r="R307" s="90">
        <v>119167</v>
      </c>
      <c r="S307" s="153">
        <f>AVERAGE(Table1422[[#This Row],[IQ3_2019]:[IQ3_2023]])</f>
        <v>109133.4</v>
      </c>
      <c r="T307" s="130">
        <v>20</v>
      </c>
      <c r="U307" s="130">
        <v>30</v>
      </c>
      <c r="V307">
        <v>33.299999999999997</v>
      </c>
      <c r="W307" s="90">
        <v>30</v>
      </c>
      <c r="X307" s="90">
        <v>60</v>
      </c>
      <c r="Y307" s="154">
        <f>AVERAGE(Table1422[[#This Row],[SNAP_2019
(Percentage Points)]:[SNAP_2023
(Percentage Points)]])</f>
        <v>34.660000000000004</v>
      </c>
      <c r="Z307" s="127">
        <v>40</v>
      </c>
      <c r="AA307" s="127">
        <v>20</v>
      </c>
      <c r="AB307" s="129">
        <v>0</v>
      </c>
      <c r="AC307" s="129">
        <v>0</v>
      </c>
      <c r="AD307" s="129">
        <v>0</v>
      </c>
      <c r="AE307" s="155">
        <f>AVERAGE(Table1422[[#This Row],[Poverty_2019
(Percentage Points)]:[Poverty_2023
(Percentage Points)]])</f>
        <v>12</v>
      </c>
      <c r="AF307" s="128">
        <v>10</v>
      </c>
      <c r="AG307" s="128">
        <v>21.1</v>
      </c>
      <c r="AH307" s="129">
        <v>21.4</v>
      </c>
      <c r="AI307" s="129">
        <v>21.1</v>
      </c>
      <c r="AJ307" s="190">
        <v>11.1</v>
      </c>
      <c r="AK307" s="156">
        <f>AVERAGE(Table1422[[#This Row],[Full Time Employment_2019
(Percentage Points)]:[Full Time Employment_2023
(Percentage Points)]])</f>
        <v>16.939999999999998</v>
      </c>
      <c r="AL307" s="175"/>
      <c r="AM307" s="9" t="s">
        <v>134</v>
      </c>
      <c r="AO307" t="s">
        <v>135</v>
      </c>
    </row>
    <row r="308" spans="1:41" x14ac:dyDescent="0.25">
      <c r="A308" s="193" t="s">
        <v>487</v>
      </c>
      <c r="B308" s="149" t="s">
        <v>88</v>
      </c>
      <c r="C308" s="149" t="s">
        <v>88</v>
      </c>
      <c r="D308" s="90" t="s">
        <v>88</v>
      </c>
      <c r="E308" s="90" t="s">
        <v>88</v>
      </c>
      <c r="F308" s="90" t="s">
        <v>88</v>
      </c>
      <c r="G308" s="153" t="e">
        <f>AVERAGE(Table1422[[#This Row],[IQ1_2019]:[IQ1_2023]])</f>
        <v>#DIV/0!</v>
      </c>
      <c r="H308" s="131" t="s">
        <v>88</v>
      </c>
      <c r="I308" s="131" t="s">
        <v>88</v>
      </c>
      <c r="J308" s="90" t="s">
        <v>88</v>
      </c>
      <c r="K308" s="90" t="s">
        <v>88</v>
      </c>
      <c r="L308" s="90" t="s">
        <v>88</v>
      </c>
      <c r="M308" s="153" t="e">
        <f>AVERAGE(Table1422[[#This Row],[IQ2_2019]:[IQ2_2023]])</f>
        <v>#DIV/0!</v>
      </c>
      <c r="N308" s="131" t="s">
        <v>88</v>
      </c>
      <c r="O308" s="131" t="s">
        <v>88</v>
      </c>
      <c r="P308" s="90" t="s">
        <v>88</v>
      </c>
      <c r="Q308" t="s">
        <v>88</v>
      </c>
      <c r="R308" s="90" t="s">
        <v>88</v>
      </c>
      <c r="S308" s="153" t="e">
        <f>AVERAGE(Table1422[[#This Row],[IQ3_2019]:[IQ3_2023]])</f>
        <v>#DIV/0!</v>
      </c>
      <c r="T308" s="130">
        <v>0</v>
      </c>
      <c r="U308" s="130">
        <v>0</v>
      </c>
      <c r="V308">
        <v>0</v>
      </c>
      <c r="W308" s="90">
        <v>0</v>
      </c>
      <c r="X308" s="90">
        <v>0</v>
      </c>
      <c r="Y308" s="154">
        <f>AVERAGE(Table1422[[#This Row],[SNAP_2019
(Percentage Points)]:[SNAP_2023
(Percentage Points)]])</f>
        <v>0</v>
      </c>
      <c r="Z308" s="127">
        <v>0</v>
      </c>
      <c r="AA308" s="127">
        <v>0</v>
      </c>
      <c r="AB308" s="129" t="s">
        <v>88</v>
      </c>
      <c r="AC308" s="129" t="s">
        <v>88</v>
      </c>
      <c r="AD308" s="129" t="s">
        <v>88</v>
      </c>
      <c r="AE308" s="155">
        <f>AVERAGE(Table1422[[#This Row],[Poverty_2019
(Percentage Points)]:[Poverty_2023
(Percentage Points)]])</f>
        <v>0</v>
      </c>
      <c r="AF308" s="128">
        <v>100</v>
      </c>
      <c r="AG308" s="128" t="s">
        <v>88</v>
      </c>
      <c r="AH308" s="129" t="s">
        <v>88</v>
      </c>
      <c r="AI308" s="129" t="s">
        <v>88</v>
      </c>
      <c r="AJ308" s="190" t="s">
        <v>88</v>
      </c>
      <c r="AK308" s="156">
        <f>AVERAGE(Table1422[[#This Row],[Full Time Employment_2019
(Percentage Points)]:[Full Time Employment_2023
(Percentage Points)]])</f>
        <v>100</v>
      </c>
      <c r="AL308" s="175"/>
      <c r="AM308" s="9" t="s">
        <v>134</v>
      </c>
      <c r="AO308" t="s">
        <v>135</v>
      </c>
    </row>
    <row r="309" spans="1:41" x14ac:dyDescent="0.25">
      <c r="A309" s="193" t="s">
        <v>488</v>
      </c>
      <c r="B309" s="149" t="s">
        <v>88</v>
      </c>
      <c r="C309" s="149" t="s">
        <v>88</v>
      </c>
      <c r="D309" s="90" t="s">
        <v>88</v>
      </c>
      <c r="E309" s="90" t="s">
        <v>88</v>
      </c>
      <c r="F309" s="90" t="s">
        <v>88</v>
      </c>
      <c r="G309" s="153" t="e">
        <f>AVERAGE(Table1422[[#This Row],[IQ1_2019]:[IQ1_2023]])</f>
        <v>#DIV/0!</v>
      </c>
      <c r="H309" s="131" t="s">
        <v>88</v>
      </c>
      <c r="I309" s="131" t="s">
        <v>88</v>
      </c>
      <c r="J309" s="90" t="s">
        <v>88</v>
      </c>
      <c r="K309" s="90" t="s">
        <v>88</v>
      </c>
      <c r="L309" s="90" t="s">
        <v>88</v>
      </c>
      <c r="M309" s="153" t="e">
        <f>AVERAGE(Table1422[[#This Row],[IQ2_2019]:[IQ2_2023]])</f>
        <v>#DIV/0!</v>
      </c>
      <c r="N309" s="131" t="s">
        <v>88</v>
      </c>
      <c r="O309" s="131" t="s">
        <v>88</v>
      </c>
      <c r="P309" s="90" t="s">
        <v>88</v>
      </c>
      <c r="Q309" t="s">
        <v>88</v>
      </c>
      <c r="R309" s="90" t="s">
        <v>88</v>
      </c>
      <c r="S309" s="153" t="e">
        <f>AVERAGE(Table1422[[#This Row],[IQ3_2019]:[IQ3_2023]])</f>
        <v>#DIV/0!</v>
      </c>
      <c r="T309" s="130" t="s">
        <v>88</v>
      </c>
      <c r="U309" s="130" t="s">
        <v>88</v>
      </c>
      <c r="V309" t="s">
        <v>88</v>
      </c>
      <c r="W309" s="90" t="s">
        <v>88</v>
      </c>
      <c r="X309" s="90">
        <v>0</v>
      </c>
      <c r="Y309" s="154">
        <f>AVERAGE(Table1422[[#This Row],[SNAP_2019
(Percentage Points)]:[SNAP_2023
(Percentage Points)]])</f>
        <v>0</v>
      </c>
      <c r="Z309" s="127" t="s">
        <v>88</v>
      </c>
      <c r="AA309" s="127" t="s">
        <v>88</v>
      </c>
      <c r="AB309" s="129" t="s">
        <v>88</v>
      </c>
      <c r="AC309" s="129" t="s">
        <v>88</v>
      </c>
      <c r="AD309" s="129" t="s">
        <v>88</v>
      </c>
      <c r="AE309" s="155" t="e">
        <f>AVERAGE(Table1422[[#This Row],[Poverty_2019
(Percentage Points)]:[Poverty_2023
(Percentage Points)]])</f>
        <v>#DIV/0!</v>
      </c>
      <c r="AF309" s="128" t="s">
        <v>88</v>
      </c>
      <c r="AG309" s="128" t="s">
        <v>88</v>
      </c>
      <c r="AH309" s="129" t="s">
        <v>88</v>
      </c>
      <c r="AI309" s="129" t="s">
        <v>88</v>
      </c>
      <c r="AJ309" s="190">
        <v>0</v>
      </c>
      <c r="AK309" s="156">
        <f>AVERAGE(Table1422[[#This Row],[Full Time Employment_2019
(Percentage Points)]:[Full Time Employment_2023
(Percentage Points)]])</f>
        <v>0</v>
      </c>
      <c r="AL309" s="175"/>
      <c r="AM309" s="9" t="s">
        <v>134</v>
      </c>
      <c r="AO309" t="s">
        <v>135</v>
      </c>
    </row>
    <row r="310" spans="1:41" x14ac:dyDescent="0.25">
      <c r="A310" s="193" t="s">
        <v>489</v>
      </c>
      <c r="B310" s="149">
        <v>25431</v>
      </c>
      <c r="C310" s="149">
        <v>25275</v>
      </c>
      <c r="D310" s="90">
        <v>25431</v>
      </c>
      <c r="E310" s="90">
        <v>25275</v>
      </c>
      <c r="F310" s="90">
        <v>27721</v>
      </c>
      <c r="G310" s="153">
        <f>AVERAGE(Table1422[[#This Row],[IQ1_2019]:[IQ1_2023]])</f>
        <v>25826.6</v>
      </c>
      <c r="H310" s="131">
        <v>33167</v>
      </c>
      <c r="I310" s="131">
        <v>32875</v>
      </c>
      <c r="J310" s="90">
        <v>33167</v>
      </c>
      <c r="K310" s="90">
        <v>32875</v>
      </c>
      <c r="L310" s="90">
        <v>35886</v>
      </c>
      <c r="M310" s="153">
        <f>AVERAGE(Table1422[[#This Row],[IQ2_2019]:[IQ2_2023]])</f>
        <v>33594</v>
      </c>
      <c r="N310" s="131">
        <v>55375</v>
      </c>
      <c r="O310" s="131">
        <v>53938</v>
      </c>
      <c r="P310" s="90">
        <v>55375</v>
      </c>
      <c r="Q310">
        <v>53938</v>
      </c>
      <c r="R310" s="90">
        <v>62400</v>
      </c>
      <c r="S310" s="153">
        <f>AVERAGE(Table1422[[#This Row],[IQ3_2019]:[IQ3_2023]])</f>
        <v>56205.2</v>
      </c>
      <c r="T310" s="130">
        <v>13.5</v>
      </c>
      <c r="U310" s="130">
        <v>14.5</v>
      </c>
      <c r="V310">
        <v>11.5</v>
      </c>
      <c r="W310" s="90">
        <v>14.5</v>
      </c>
      <c r="X310" s="90">
        <v>13.7</v>
      </c>
      <c r="Y310" s="154">
        <f>AVERAGE(Table1422[[#This Row],[SNAP_2019
(Percentage Points)]:[SNAP_2023
(Percentage Points)]])</f>
        <v>13.540000000000001</v>
      </c>
      <c r="Z310" s="127">
        <v>15.3</v>
      </c>
      <c r="AA310" s="127">
        <v>14.8</v>
      </c>
      <c r="AB310" s="129">
        <v>66.7</v>
      </c>
      <c r="AC310" s="129">
        <v>39.200000000000003</v>
      </c>
      <c r="AD310" s="129">
        <v>30.3</v>
      </c>
      <c r="AE310" s="155">
        <f>AVERAGE(Table1422[[#This Row],[Poverty_2019
(Percentage Points)]:[Poverty_2023
(Percentage Points)]])</f>
        <v>33.260000000000005</v>
      </c>
      <c r="AF310" s="128">
        <v>44.9</v>
      </c>
      <c r="AG310" s="128">
        <v>35.5</v>
      </c>
      <c r="AH310" s="129">
        <v>38.5</v>
      </c>
      <c r="AI310" s="129">
        <v>35.5</v>
      </c>
      <c r="AJ310" s="190">
        <v>42.9</v>
      </c>
      <c r="AK310" s="156">
        <f>AVERAGE(Table1422[[#This Row],[Full Time Employment_2019
(Percentage Points)]:[Full Time Employment_2023
(Percentage Points)]])</f>
        <v>39.46</v>
      </c>
      <c r="AL310" s="175"/>
      <c r="AM310" s="9" t="s">
        <v>134</v>
      </c>
      <c r="AO310" t="s">
        <v>135</v>
      </c>
    </row>
    <row r="311" spans="1:41" x14ac:dyDescent="0.25">
      <c r="A311" s="193" t="s">
        <v>490</v>
      </c>
      <c r="B311" s="149">
        <v>27000</v>
      </c>
      <c r="C311" s="149">
        <v>34026</v>
      </c>
      <c r="D311" s="90">
        <v>27000</v>
      </c>
      <c r="E311" s="90">
        <v>34026</v>
      </c>
      <c r="F311" s="90">
        <v>29000</v>
      </c>
      <c r="G311" s="153">
        <f>AVERAGE(Table1422[[#This Row],[IQ1_2019]:[IQ1_2023]])</f>
        <v>30210.400000000001</v>
      </c>
      <c r="H311" s="131">
        <v>56553</v>
      </c>
      <c r="I311" s="131">
        <v>63607</v>
      </c>
      <c r="J311" s="90">
        <v>56553</v>
      </c>
      <c r="K311" s="90">
        <v>63607</v>
      </c>
      <c r="L311" s="90">
        <v>64938</v>
      </c>
      <c r="M311" s="153">
        <f>AVERAGE(Table1422[[#This Row],[IQ2_2019]:[IQ2_2023]])</f>
        <v>61051.6</v>
      </c>
      <c r="N311" s="131">
        <v>87583</v>
      </c>
      <c r="O311" s="131">
        <v>92444</v>
      </c>
      <c r="P311" s="90">
        <v>87583</v>
      </c>
      <c r="Q311">
        <v>92444</v>
      </c>
      <c r="R311" s="90">
        <v>88500</v>
      </c>
      <c r="S311" s="153">
        <f>AVERAGE(Table1422[[#This Row],[IQ3_2019]:[IQ3_2023]])</f>
        <v>89710.8</v>
      </c>
      <c r="T311" s="130">
        <v>18.600000000000001</v>
      </c>
      <c r="U311" s="130">
        <v>7.9</v>
      </c>
      <c r="V311">
        <v>8.1999999999999993</v>
      </c>
      <c r="W311" s="90">
        <v>7.9</v>
      </c>
      <c r="X311" s="90">
        <v>2</v>
      </c>
      <c r="Y311" s="154">
        <f>AVERAGE(Table1422[[#This Row],[SNAP_2019
(Percentage Points)]:[SNAP_2023
(Percentage Points)]])</f>
        <v>8.92</v>
      </c>
      <c r="Z311" s="127">
        <v>14.5</v>
      </c>
      <c r="AA311" s="127">
        <v>2.7</v>
      </c>
      <c r="AB311" s="129">
        <v>13.3</v>
      </c>
      <c r="AC311" s="129">
        <v>17.2</v>
      </c>
      <c r="AD311" s="129">
        <v>0</v>
      </c>
      <c r="AE311" s="155">
        <f>AVERAGE(Table1422[[#This Row],[Poverty_2019
(Percentage Points)]:[Poverty_2023
(Percentage Points)]])</f>
        <v>9.5400000000000009</v>
      </c>
      <c r="AF311" s="128">
        <v>44.2</v>
      </c>
      <c r="AG311" s="128">
        <v>49.5</v>
      </c>
      <c r="AH311" s="129">
        <v>49.5</v>
      </c>
      <c r="AI311" s="129">
        <v>49.5</v>
      </c>
      <c r="AJ311" s="190">
        <v>49.2</v>
      </c>
      <c r="AK311" s="156">
        <f>AVERAGE(Table1422[[#This Row],[Full Time Employment_2019
(Percentage Points)]:[Full Time Employment_2023
(Percentage Points)]])</f>
        <v>48.379999999999995</v>
      </c>
      <c r="AL311" s="175"/>
      <c r="AM311" s="9" t="s">
        <v>134</v>
      </c>
      <c r="AO311" t="s">
        <v>135</v>
      </c>
    </row>
    <row r="312" spans="1:41" s="32" customFormat="1" ht="30" x14ac:dyDescent="0.25">
      <c r="A312" s="193" t="s">
        <v>491</v>
      </c>
      <c r="B312" s="149">
        <v>23875</v>
      </c>
      <c r="C312" s="149">
        <v>26375</v>
      </c>
      <c r="D312" s="90">
        <v>23875</v>
      </c>
      <c r="E312" s="90">
        <v>26375</v>
      </c>
      <c r="F312" s="90">
        <v>27000</v>
      </c>
      <c r="G312" s="153">
        <f>AVERAGE(Table1422[[#This Row],[IQ1_2019]:[IQ1_2023]])</f>
        <v>25500</v>
      </c>
      <c r="H312" s="131">
        <v>33000</v>
      </c>
      <c r="I312" s="131">
        <v>35500</v>
      </c>
      <c r="J312" s="90">
        <v>33000</v>
      </c>
      <c r="K312" s="90">
        <v>35500</v>
      </c>
      <c r="L312" s="90">
        <v>39375</v>
      </c>
      <c r="M312" s="153">
        <f>AVERAGE(Table1422[[#This Row],[IQ2_2019]:[IQ2_2023]])</f>
        <v>35275</v>
      </c>
      <c r="N312" s="131">
        <v>41500</v>
      </c>
      <c r="O312" s="131">
        <v>71500</v>
      </c>
      <c r="P312" s="90">
        <v>41500</v>
      </c>
      <c r="Q312">
        <v>71500</v>
      </c>
      <c r="R312" s="90">
        <v>63500</v>
      </c>
      <c r="S312" s="153">
        <f>AVERAGE(Table1422[[#This Row],[IQ3_2019]:[IQ3_2023]])</f>
        <v>57900</v>
      </c>
      <c r="T312" s="130">
        <v>81.3</v>
      </c>
      <c r="U312" s="130">
        <v>54.5</v>
      </c>
      <c r="V312">
        <v>54.5</v>
      </c>
      <c r="W312" s="90">
        <v>54.5</v>
      </c>
      <c r="X312" s="90">
        <v>36</v>
      </c>
      <c r="Y312" s="156">
        <f>AVERAGE(Table1422[[#This Row],[SNAP_2019
(Percentage Points)]:[SNAP_2023
(Percentage Points)]])</f>
        <v>56.160000000000004</v>
      </c>
      <c r="Z312" s="127">
        <v>68.8</v>
      </c>
      <c r="AA312" s="127">
        <v>54.5</v>
      </c>
      <c r="AB312" s="129">
        <v>100</v>
      </c>
      <c r="AC312" s="129">
        <v>100</v>
      </c>
      <c r="AD312" s="129">
        <v>100</v>
      </c>
      <c r="AE312" s="155">
        <f>AVERAGE(Table1422[[#This Row],[Poverty_2019
(Percentage Points)]:[Poverty_2023
(Percentage Points)]])</f>
        <v>84.66</v>
      </c>
      <c r="AF312" s="127">
        <v>25</v>
      </c>
      <c r="AG312" s="127">
        <v>47.6</v>
      </c>
      <c r="AH312" s="129">
        <v>45.5</v>
      </c>
      <c r="AI312" s="129">
        <v>47.6</v>
      </c>
      <c r="AJ312" s="190">
        <v>54.5</v>
      </c>
      <c r="AK312" s="156">
        <f>AVERAGE(Table1422[[#This Row],[Full Time Employment_2019
(Percentage Points)]:[Full Time Employment_2023
(Percentage Points)]])</f>
        <v>44.04</v>
      </c>
      <c r="AL312" s="176"/>
      <c r="AM312" s="182" t="s">
        <v>492</v>
      </c>
      <c r="AN312" s="186"/>
      <c r="AO312" t="s">
        <v>135</v>
      </c>
    </row>
    <row r="313" spans="1:41" x14ac:dyDescent="0.25">
      <c r="A313" s="193" t="s">
        <v>493</v>
      </c>
      <c r="B313" s="149">
        <v>23045</v>
      </c>
      <c r="C313" s="149">
        <v>35333</v>
      </c>
      <c r="D313" s="90">
        <v>23045</v>
      </c>
      <c r="E313" s="90">
        <v>35333</v>
      </c>
      <c r="F313" s="90">
        <v>37979</v>
      </c>
      <c r="G313" s="153">
        <f>AVERAGE(Table1422[[#This Row],[IQ1_2019]:[IQ1_2023]])</f>
        <v>30947</v>
      </c>
      <c r="H313" s="131">
        <v>62875</v>
      </c>
      <c r="I313" s="131">
        <v>67750</v>
      </c>
      <c r="J313" s="90">
        <v>62875</v>
      </c>
      <c r="K313" s="90">
        <v>67750</v>
      </c>
      <c r="L313" s="90">
        <v>52281</v>
      </c>
      <c r="M313" s="153">
        <f>AVERAGE(Table1422[[#This Row],[IQ2_2019]:[IQ2_2023]])</f>
        <v>62706.2</v>
      </c>
      <c r="N313" s="131">
        <v>84833</v>
      </c>
      <c r="O313" s="131">
        <v>94700</v>
      </c>
      <c r="P313" s="90">
        <v>84833</v>
      </c>
      <c r="Q313">
        <v>94700</v>
      </c>
      <c r="R313" s="90">
        <v>99700</v>
      </c>
      <c r="S313" s="153">
        <f>AVERAGE(Table1422[[#This Row],[IQ3_2019]:[IQ3_2023]])</f>
        <v>91753.2</v>
      </c>
      <c r="T313" s="130">
        <v>6</v>
      </c>
      <c r="U313" s="130">
        <v>0</v>
      </c>
      <c r="V313">
        <v>0</v>
      </c>
      <c r="W313" s="90">
        <v>0</v>
      </c>
      <c r="X313" s="90">
        <v>3.3</v>
      </c>
      <c r="Y313" s="154">
        <f>AVERAGE(Table1422[[#This Row],[SNAP_2019
(Percentage Points)]:[SNAP_2023
(Percentage Points)]])</f>
        <v>1.86</v>
      </c>
      <c r="Z313" s="127">
        <v>7.5</v>
      </c>
      <c r="AA313" s="127">
        <v>21.3</v>
      </c>
      <c r="AB313" s="129" t="s">
        <v>88</v>
      </c>
      <c r="AC313" s="129" t="s">
        <v>88</v>
      </c>
      <c r="AD313" s="129">
        <v>0</v>
      </c>
      <c r="AE313" s="155">
        <f>AVERAGE(Table1422[[#This Row],[Poverty_2019
(Percentage Points)]:[Poverty_2023
(Percentage Points)]])</f>
        <v>9.6</v>
      </c>
      <c r="AF313" s="128">
        <v>55.8</v>
      </c>
      <c r="AG313" s="128">
        <v>62.3</v>
      </c>
      <c r="AH313" s="129">
        <v>54.1</v>
      </c>
      <c r="AI313" s="129">
        <v>62.3</v>
      </c>
      <c r="AJ313" s="190">
        <v>53.7</v>
      </c>
      <c r="AK313" s="156">
        <f>AVERAGE(Table1422[[#This Row],[Full Time Employment_2019
(Percentage Points)]:[Full Time Employment_2023
(Percentage Points)]])</f>
        <v>57.64</v>
      </c>
      <c r="AL313" s="175"/>
      <c r="AM313" s="9" t="s">
        <v>134</v>
      </c>
      <c r="AO313" t="s">
        <v>135</v>
      </c>
    </row>
    <row r="314" spans="1:41" ht="30" x14ac:dyDescent="0.25">
      <c r="A314" s="165" t="s">
        <v>494</v>
      </c>
      <c r="B314" s="149">
        <v>28800</v>
      </c>
      <c r="C314" s="149">
        <v>20750</v>
      </c>
      <c r="D314" s="90">
        <v>28800</v>
      </c>
      <c r="E314" s="90">
        <v>20750</v>
      </c>
      <c r="F314" s="90">
        <v>16833</v>
      </c>
      <c r="G314" s="153">
        <f>AVERAGE(Table1422[[#This Row],[IQ1_2019]:[IQ1_2023]])</f>
        <v>23186.6</v>
      </c>
      <c r="H314" s="131">
        <v>35167</v>
      </c>
      <c r="I314" s="131">
        <v>39000</v>
      </c>
      <c r="J314" s="90">
        <v>35167</v>
      </c>
      <c r="K314" s="90">
        <v>39000</v>
      </c>
      <c r="L314" s="90">
        <v>38500</v>
      </c>
      <c r="M314" s="153">
        <f>AVERAGE(Table1422[[#This Row],[IQ2_2019]:[IQ2_2023]])</f>
        <v>37366.800000000003</v>
      </c>
      <c r="N314" s="131">
        <v>49750</v>
      </c>
      <c r="O314" s="131">
        <v>54875</v>
      </c>
      <c r="P314" s="90">
        <v>49750</v>
      </c>
      <c r="Q314">
        <v>54875</v>
      </c>
      <c r="R314" s="90">
        <v>83875</v>
      </c>
      <c r="S314" s="153">
        <f>AVERAGE(Table1422[[#This Row],[IQ3_2019]:[IQ3_2023]])</f>
        <v>58625</v>
      </c>
      <c r="T314" s="130">
        <v>31.3</v>
      </c>
      <c r="U314" s="130">
        <v>35.700000000000003</v>
      </c>
      <c r="V314">
        <v>56.5</v>
      </c>
      <c r="W314" s="90">
        <v>35.700000000000003</v>
      </c>
      <c r="X314" s="90">
        <v>37.799999999999997</v>
      </c>
      <c r="Y314" s="154">
        <f>AVERAGE(Table1422[[#This Row],[SNAP_2019
(Percentage Points)]:[SNAP_2023
(Percentage Points)]])</f>
        <v>39.4</v>
      </c>
      <c r="Z314" s="127">
        <v>12.5</v>
      </c>
      <c r="AA314" s="127">
        <v>25</v>
      </c>
      <c r="AB314" s="129">
        <v>15.4</v>
      </c>
      <c r="AC314" s="129">
        <v>40</v>
      </c>
      <c r="AD314" s="129">
        <v>42.9</v>
      </c>
      <c r="AE314" s="155">
        <f>AVERAGE(Table1422[[#This Row],[Poverty_2019
(Percentage Points)]:[Poverty_2023
(Percentage Points)]])</f>
        <v>27.160000000000004</v>
      </c>
      <c r="AF314" s="128">
        <v>22</v>
      </c>
      <c r="AG314" s="128">
        <v>22.8</v>
      </c>
      <c r="AH314" s="129">
        <v>11.8</v>
      </c>
      <c r="AI314" s="129">
        <v>22.8</v>
      </c>
      <c r="AJ314" s="190">
        <v>31.3</v>
      </c>
      <c r="AK314" s="156">
        <f>AVERAGE(Table1422[[#This Row],[Full Time Employment_2019
(Percentage Points)]:[Full Time Employment_2023
(Percentage Points)]])</f>
        <v>22.139999999999997</v>
      </c>
      <c r="AL314" s="175">
        <v>20</v>
      </c>
      <c r="AM314" s="9" t="s">
        <v>495</v>
      </c>
      <c r="AO314" t="s">
        <v>142</v>
      </c>
    </row>
    <row r="315" spans="1:41" x14ac:dyDescent="0.25">
      <c r="A315" s="165" t="s">
        <v>496</v>
      </c>
      <c r="B315" s="149">
        <v>43154</v>
      </c>
      <c r="C315" s="149">
        <v>44973</v>
      </c>
      <c r="D315" s="90">
        <v>43154</v>
      </c>
      <c r="E315" s="90">
        <v>44973</v>
      </c>
      <c r="F315" s="90">
        <v>48348</v>
      </c>
      <c r="G315" s="153">
        <f>AVERAGE(Table1422[[#This Row],[IQ1_2019]:[IQ1_2023]])</f>
        <v>44920.4</v>
      </c>
      <c r="H315" s="131">
        <v>69327</v>
      </c>
      <c r="I315" s="131">
        <v>75392</v>
      </c>
      <c r="J315" s="90">
        <v>69327</v>
      </c>
      <c r="K315" s="90">
        <v>75392</v>
      </c>
      <c r="L315" s="90">
        <v>78380</v>
      </c>
      <c r="M315" s="153">
        <f>AVERAGE(Table1422[[#This Row],[IQ2_2019]:[IQ2_2023]])</f>
        <v>73563.600000000006</v>
      </c>
      <c r="N315" s="131">
        <v>95667</v>
      </c>
      <c r="O315" s="131">
        <v>102366</v>
      </c>
      <c r="P315" s="90">
        <v>95667</v>
      </c>
      <c r="Q315">
        <v>102366</v>
      </c>
      <c r="R315" s="90">
        <v>113365</v>
      </c>
      <c r="S315" s="153">
        <f>AVERAGE(Table1422[[#This Row],[IQ3_2019]:[IQ3_2023]])</f>
        <v>101886.2</v>
      </c>
      <c r="T315" s="130">
        <v>9.6</v>
      </c>
      <c r="U315" s="130">
        <v>11.4</v>
      </c>
      <c r="V315">
        <v>9.9</v>
      </c>
      <c r="W315" s="90">
        <v>11.4</v>
      </c>
      <c r="X315" s="90">
        <v>10.3</v>
      </c>
      <c r="Y315" s="154">
        <f>AVERAGE(Table1422[[#This Row],[SNAP_2019
(Percentage Points)]:[SNAP_2023
(Percentage Points)]])</f>
        <v>10.52</v>
      </c>
      <c r="Z315" s="127">
        <v>9.6</v>
      </c>
      <c r="AA315" s="127">
        <v>9.3000000000000007</v>
      </c>
      <c r="AB315" s="129">
        <v>32.299999999999997</v>
      </c>
      <c r="AC315" s="129">
        <v>28.3</v>
      </c>
      <c r="AD315" s="129">
        <v>30</v>
      </c>
      <c r="AE315" s="155">
        <f>AVERAGE(Table1422[[#This Row],[Poverty_2019
(Percentage Points)]:[Poverty_2023
(Percentage Points)]])</f>
        <v>21.9</v>
      </c>
      <c r="AF315" s="128">
        <v>54.7</v>
      </c>
      <c r="AG315" s="128">
        <v>58.3</v>
      </c>
      <c r="AH315" s="129">
        <v>56.3</v>
      </c>
      <c r="AI315" s="129">
        <v>58.3</v>
      </c>
      <c r="AJ315" s="190">
        <v>60.9</v>
      </c>
      <c r="AK315" s="156">
        <f>AVERAGE(Table1422[[#This Row],[Full Time Employment_2019
(Percentage Points)]:[Full Time Employment_2023
(Percentage Points)]])</f>
        <v>57.7</v>
      </c>
      <c r="AL315" s="175"/>
      <c r="AM315" s="9" t="s">
        <v>134</v>
      </c>
      <c r="AO315" t="s">
        <v>135</v>
      </c>
    </row>
    <row r="316" spans="1:41" ht="30" x14ac:dyDescent="0.25">
      <c r="A316" s="165" t="s">
        <v>497</v>
      </c>
      <c r="B316" s="149">
        <v>12500</v>
      </c>
      <c r="C316" s="149">
        <v>28000</v>
      </c>
      <c r="D316" s="90">
        <v>12500</v>
      </c>
      <c r="E316" s="90">
        <v>28000</v>
      </c>
      <c r="F316" s="90">
        <v>29625</v>
      </c>
      <c r="G316" s="153">
        <f>AVERAGE(Table1422[[#This Row],[IQ1_2019]:[IQ1_2023]])</f>
        <v>22125</v>
      </c>
      <c r="H316" s="131">
        <v>38571</v>
      </c>
      <c r="I316" s="131">
        <v>41700</v>
      </c>
      <c r="J316" s="90">
        <v>38571</v>
      </c>
      <c r="K316" s="90">
        <v>41700</v>
      </c>
      <c r="L316" s="90">
        <v>52571</v>
      </c>
      <c r="M316" s="153">
        <f>AVERAGE(Table1422[[#This Row],[IQ2_2019]:[IQ2_2023]])</f>
        <v>42622.6</v>
      </c>
      <c r="N316" s="131">
        <v>85625</v>
      </c>
      <c r="O316" s="131">
        <v>90300</v>
      </c>
      <c r="P316" s="90">
        <v>85625</v>
      </c>
      <c r="Q316">
        <v>90300</v>
      </c>
      <c r="R316" s="90">
        <v>95318</v>
      </c>
      <c r="S316" s="153">
        <f>AVERAGE(Table1422[[#This Row],[IQ3_2019]:[IQ3_2023]])</f>
        <v>89433.600000000006</v>
      </c>
      <c r="T316" s="130">
        <v>29.6</v>
      </c>
      <c r="U316" s="130">
        <v>13.6</v>
      </c>
      <c r="V316">
        <v>20</v>
      </c>
      <c r="W316" s="90">
        <v>13.6</v>
      </c>
      <c r="X316" s="90">
        <v>17.2</v>
      </c>
      <c r="Y316" s="154">
        <f>AVERAGE(Table1422[[#This Row],[SNAP_2019
(Percentage Points)]:[SNAP_2023
(Percentage Points)]])</f>
        <v>18.8</v>
      </c>
      <c r="Z316" s="127">
        <v>22.2</v>
      </c>
      <c r="AA316" s="127">
        <v>23.5</v>
      </c>
      <c r="AB316" s="129">
        <v>71.400000000000006</v>
      </c>
      <c r="AC316" s="129">
        <v>72.7</v>
      </c>
      <c r="AD316" s="129">
        <v>34.799999999999997</v>
      </c>
      <c r="AE316" s="155">
        <f>AVERAGE(Table1422[[#This Row],[Poverty_2019
(Percentage Points)]:[Poverty_2023
(Percentage Points)]])</f>
        <v>44.92</v>
      </c>
      <c r="AF316" s="128">
        <v>30</v>
      </c>
      <c r="AG316" s="128">
        <v>42.7</v>
      </c>
      <c r="AH316" s="129">
        <v>36.700000000000003</v>
      </c>
      <c r="AI316" s="129">
        <v>42.7</v>
      </c>
      <c r="AJ316" s="190">
        <v>37.799999999999997</v>
      </c>
      <c r="AK316" s="156">
        <f>AVERAGE(Table1422[[#This Row],[Full Time Employment_2019
(Percentage Points)]:[Full Time Employment_2023
(Percentage Points)]])</f>
        <v>37.980000000000004</v>
      </c>
      <c r="AL316" s="175">
        <v>140</v>
      </c>
      <c r="AM316" s="9" t="s">
        <v>272</v>
      </c>
      <c r="AO316" t="s">
        <v>142</v>
      </c>
    </row>
    <row r="317" spans="1:41" x14ac:dyDescent="0.25">
      <c r="A317" s="165" t="s">
        <v>498</v>
      </c>
      <c r="B317" s="149">
        <v>54000</v>
      </c>
      <c r="C317" s="149">
        <v>56167</v>
      </c>
      <c r="D317" s="90">
        <v>54000</v>
      </c>
      <c r="E317" s="90">
        <v>56167</v>
      </c>
      <c r="F317" s="90">
        <v>19000</v>
      </c>
      <c r="G317" s="153">
        <f>AVERAGE(Table1422[[#This Row],[IQ1_2019]:[IQ1_2023]])</f>
        <v>47866.8</v>
      </c>
      <c r="H317" s="131">
        <v>66500</v>
      </c>
      <c r="I317" s="131">
        <v>59750</v>
      </c>
      <c r="J317" s="90">
        <v>66500</v>
      </c>
      <c r="K317" s="90">
        <v>59750</v>
      </c>
      <c r="L317" s="90">
        <v>60750</v>
      </c>
      <c r="M317" s="153">
        <f>AVERAGE(Table1422[[#This Row],[IQ2_2019]:[IQ2_2023]])</f>
        <v>62650</v>
      </c>
      <c r="N317" s="131">
        <v>72250</v>
      </c>
      <c r="O317" s="131">
        <v>71833</v>
      </c>
      <c r="P317" s="90">
        <v>72250</v>
      </c>
      <c r="Q317">
        <v>71833</v>
      </c>
      <c r="R317" s="90">
        <v>63000</v>
      </c>
      <c r="S317" s="153">
        <f>AVERAGE(Table1422[[#This Row],[IQ3_2019]:[IQ3_2023]])</f>
        <v>70233.2</v>
      </c>
      <c r="T317" s="130">
        <v>0</v>
      </c>
      <c r="U317" s="130">
        <v>0</v>
      </c>
      <c r="V317">
        <v>0</v>
      </c>
      <c r="W317" s="90">
        <v>0</v>
      </c>
      <c r="X317" s="90">
        <v>0</v>
      </c>
      <c r="Y317" s="154">
        <f>AVERAGE(Table1422[[#This Row],[SNAP_2019
(Percentage Points)]:[SNAP_2023
(Percentage Points)]])</f>
        <v>0</v>
      </c>
      <c r="Z317" s="127">
        <v>0</v>
      </c>
      <c r="AA317" s="127">
        <v>11.8</v>
      </c>
      <c r="AB317" s="129" t="s">
        <v>88</v>
      </c>
      <c r="AC317" s="129" t="s">
        <v>88</v>
      </c>
      <c r="AD317" s="129" t="s">
        <v>88</v>
      </c>
      <c r="AE317" s="155">
        <f>AVERAGE(Table1422[[#This Row],[Poverty_2019
(Percentage Points)]:[Poverty_2023
(Percentage Points)]])</f>
        <v>5.9</v>
      </c>
      <c r="AF317" s="128">
        <v>40</v>
      </c>
      <c r="AG317" s="128">
        <v>25</v>
      </c>
      <c r="AH317" s="129">
        <v>22.2</v>
      </c>
      <c r="AI317" s="129">
        <v>25</v>
      </c>
      <c r="AJ317" s="190">
        <v>0</v>
      </c>
      <c r="AK317" s="156">
        <f>AVERAGE(Table1422[[#This Row],[Full Time Employment_2019
(Percentage Points)]:[Full Time Employment_2023
(Percentage Points)]])</f>
        <v>22.44</v>
      </c>
      <c r="AL317" s="175">
        <v>100</v>
      </c>
      <c r="AM317" s="9" t="s">
        <v>499</v>
      </c>
      <c r="AO317" t="s">
        <v>142</v>
      </c>
    </row>
    <row r="318" spans="1:41" x14ac:dyDescent="0.25">
      <c r="A318" s="193" t="s">
        <v>500</v>
      </c>
      <c r="B318" s="149">
        <v>52500</v>
      </c>
      <c r="C318" s="149">
        <v>51333</v>
      </c>
      <c r="D318" s="90">
        <v>52500</v>
      </c>
      <c r="E318" s="90">
        <v>51333</v>
      </c>
      <c r="F318" s="90">
        <v>36250</v>
      </c>
      <c r="G318" s="153">
        <f>AVERAGE(Table1422[[#This Row],[IQ1_2019]:[IQ1_2023]])</f>
        <v>48783.199999999997</v>
      </c>
      <c r="H318" s="131">
        <v>76250</v>
      </c>
      <c r="I318" s="131">
        <v>89667</v>
      </c>
      <c r="J318" s="90">
        <v>76250</v>
      </c>
      <c r="K318" s="90">
        <v>89667</v>
      </c>
      <c r="L318" s="90">
        <v>95000</v>
      </c>
      <c r="M318" s="153">
        <f>AVERAGE(Table1422[[#This Row],[IQ2_2019]:[IQ2_2023]])</f>
        <v>85366.8</v>
      </c>
      <c r="N318" s="131">
        <v>131875</v>
      </c>
      <c r="O318" s="131">
        <v>139750</v>
      </c>
      <c r="P318" s="90">
        <v>131875</v>
      </c>
      <c r="Q318">
        <v>139750</v>
      </c>
      <c r="R318" s="90">
        <v>149583</v>
      </c>
      <c r="S318" s="153">
        <f>AVERAGE(Table1422[[#This Row],[IQ3_2019]:[IQ3_2023]])</f>
        <v>138566.6</v>
      </c>
      <c r="T318" s="130">
        <v>7.5</v>
      </c>
      <c r="U318" s="130">
        <v>6.7</v>
      </c>
      <c r="V318">
        <v>2.8</v>
      </c>
      <c r="W318" s="90">
        <v>6.7</v>
      </c>
      <c r="X318" s="90">
        <v>4.5</v>
      </c>
      <c r="Y318" s="154">
        <f>AVERAGE(Table1422[[#This Row],[SNAP_2019
(Percentage Points)]:[SNAP_2023
(Percentage Points)]])</f>
        <v>5.64</v>
      </c>
      <c r="Z318" s="127">
        <v>6.5</v>
      </c>
      <c r="AA318" s="127">
        <v>9.8000000000000007</v>
      </c>
      <c r="AB318" s="129">
        <v>0</v>
      </c>
      <c r="AC318" s="129">
        <v>54.5</v>
      </c>
      <c r="AD318" s="129">
        <v>42.9</v>
      </c>
      <c r="AE318" s="155">
        <f>AVERAGE(Table1422[[#This Row],[Poverty_2019
(Percentage Points)]:[Poverty_2023
(Percentage Points)]])</f>
        <v>22.74</v>
      </c>
      <c r="AF318" s="128">
        <v>66.2</v>
      </c>
      <c r="AG318" s="128">
        <v>65.7</v>
      </c>
      <c r="AH318" s="129">
        <v>68.099999999999994</v>
      </c>
      <c r="AI318" s="129">
        <v>65.7</v>
      </c>
      <c r="AJ318" s="190">
        <v>62.9</v>
      </c>
      <c r="AK318" s="156">
        <f>AVERAGE(Table1422[[#This Row],[Full Time Employment_2019
(Percentage Points)]:[Full Time Employment_2023
(Percentage Points)]])</f>
        <v>65.72</v>
      </c>
      <c r="AL318" s="175"/>
      <c r="AM318" s="9" t="s">
        <v>134</v>
      </c>
      <c r="AO318" t="s">
        <v>135</v>
      </c>
    </row>
    <row r="319" spans="1:41" x14ac:dyDescent="0.25">
      <c r="A319" s="193" t="s">
        <v>501</v>
      </c>
      <c r="B319" s="149">
        <v>13667</v>
      </c>
      <c r="C319" s="149">
        <v>15906</v>
      </c>
      <c r="D319" s="90">
        <v>13667</v>
      </c>
      <c r="E319" s="90">
        <v>15906</v>
      </c>
      <c r="F319" s="90">
        <v>16750</v>
      </c>
      <c r="G319" s="153">
        <f>AVERAGE(Table1422[[#This Row],[IQ1_2019]:[IQ1_2023]])</f>
        <v>15179.2</v>
      </c>
      <c r="H319" s="131">
        <v>26250</v>
      </c>
      <c r="I319" s="131">
        <v>27250</v>
      </c>
      <c r="J319" s="90">
        <v>26250</v>
      </c>
      <c r="K319" s="90">
        <v>27250</v>
      </c>
      <c r="L319" s="90">
        <v>34750</v>
      </c>
      <c r="M319" s="153">
        <f>AVERAGE(Table1422[[#This Row],[IQ2_2019]:[IQ2_2023]])</f>
        <v>28350</v>
      </c>
      <c r="N319" s="131">
        <v>34688</v>
      </c>
      <c r="O319" s="131">
        <v>44250</v>
      </c>
      <c r="P319" s="90">
        <v>34688</v>
      </c>
      <c r="Q319">
        <v>44250</v>
      </c>
      <c r="R319" s="90">
        <v>57250</v>
      </c>
      <c r="S319" s="153">
        <f>AVERAGE(Table1422[[#This Row],[IQ3_2019]:[IQ3_2023]])</f>
        <v>43025.2</v>
      </c>
      <c r="T319" s="130">
        <v>58.3</v>
      </c>
      <c r="U319" s="130">
        <v>34.799999999999997</v>
      </c>
      <c r="V319">
        <v>38.700000000000003</v>
      </c>
      <c r="W319" s="90">
        <v>34.799999999999997</v>
      </c>
      <c r="X319" s="90">
        <v>30.2</v>
      </c>
      <c r="Y319" s="154">
        <f>AVERAGE(Table1422[[#This Row],[SNAP_2019
(Percentage Points)]:[SNAP_2023
(Percentage Points)]])</f>
        <v>39.36</v>
      </c>
      <c r="Z319" s="127">
        <v>40</v>
      </c>
      <c r="AA319" s="127">
        <v>40.4</v>
      </c>
      <c r="AB319" s="129">
        <v>41.4</v>
      </c>
      <c r="AC319" s="129">
        <v>35.5</v>
      </c>
      <c r="AD319" s="129">
        <v>27.6</v>
      </c>
      <c r="AE319" s="155">
        <f>AVERAGE(Table1422[[#This Row],[Poverty_2019
(Percentage Points)]:[Poverty_2023
(Percentage Points)]])</f>
        <v>36.980000000000004</v>
      </c>
      <c r="AF319" s="128">
        <v>25.7</v>
      </c>
      <c r="AG319" s="128">
        <v>31.8</v>
      </c>
      <c r="AH319" s="129">
        <v>28.1</v>
      </c>
      <c r="AI319" s="129">
        <v>31.8</v>
      </c>
      <c r="AJ319" s="190">
        <v>30</v>
      </c>
      <c r="AK319" s="156">
        <f>AVERAGE(Table1422[[#This Row],[Full Time Employment_2019
(Percentage Points)]:[Full Time Employment_2023
(Percentage Points)]])</f>
        <v>29.479999999999997</v>
      </c>
      <c r="AL319" s="175"/>
      <c r="AM319" s="9" t="s">
        <v>134</v>
      </c>
      <c r="AO319" t="s">
        <v>135</v>
      </c>
    </row>
    <row r="320" spans="1:41" x14ac:dyDescent="0.25">
      <c r="A320" s="193" t="s">
        <v>502</v>
      </c>
      <c r="B320" s="149">
        <v>40543</v>
      </c>
      <c r="C320" s="149">
        <v>12333</v>
      </c>
      <c r="D320" s="90">
        <v>40543</v>
      </c>
      <c r="E320" s="90">
        <v>12333</v>
      </c>
      <c r="F320" s="90">
        <v>44000</v>
      </c>
      <c r="G320" s="153">
        <f>AVERAGE(Table1422[[#This Row],[IQ1_2019]:[IQ1_2023]])</f>
        <v>29950.400000000001</v>
      </c>
      <c r="H320" s="131">
        <v>45192</v>
      </c>
      <c r="I320" s="131">
        <v>44300</v>
      </c>
      <c r="J320" s="90">
        <v>45192</v>
      </c>
      <c r="K320" s="90">
        <v>44300</v>
      </c>
      <c r="L320" s="90">
        <v>51540</v>
      </c>
      <c r="M320" s="153">
        <f>AVERAGE(Table1422[[#This Row],[IQ2_2019]:[IQ2_2023]])</f>
        <v>46104.800000000003</v>
      </c>
      <c r="N320" s="131">
        <v>46538</v>
      </c>
      <c r="O320" s="131">
        <v>67833</v>
      </c>
      <c r="P320" s="90">
        <v>46538</v>
      </c>
      <c r="Q320">
        <v>67833</v>
      </c>
      <c r="R320" s="90">
        <v>71893</v>
      </c>
      <c r="S320" s="153">
        <f>AVERAGE(Table1422[[#This Row],[IQ3_2019]:[IQ3_2023]])</f>
        <v>60127</v>
      </c>
      <c r="T320" s="130">
        <v>3</v>
      </c>
      <c r="U320" s="130">
        <v>5.0999999999999996</v>
      </c>
      <c r="V320">
        <v>1.9</v>
      </c>
      <c r="W320" s="90">
        <v>5.0999999999999996</v>
      </c>
      <c r="X320" s="90">
        <v>5.4</v>
      </c>
      <c r="Y320" s="154">
        <f>AVERAGE(Table1422[[#This Row],[SNAP_2019
(Percentage Points)]:[SNAP_2023
(Percentage Points)]])</f>
        <v>4.0999999999999996</v>
      </c>
      <c r="Z320" s="127">
        <v>10.4</v>
      </c>
      <c r="AA320" s="127">
        <v>20.399999999999999</v>
      </c>
      <c r="AB320" s="129">
        <v>100</v>
      </c>
      <c r="AC320" s="129">
        <v>60</v>
      </c>
      <c r="AD320" s="129">
        <v>66.7</v>
      </c>
      <c r="AE320" s="155">
        <f>AVERAGE(Table1422[[#This Row],[Poverty_2019
(Percentage Points)]:[Poverty_2023
(Percentage Points)]])</f>
        <v>51.5</v>
      </c>
      <c r="AF320" s="128">
        <v>11.1</v>
      </c>
      <c r="AG320" s="128">
        <v>5.6</v>
      </c>
      <c r="AH320" s="129">
        <v>6.8</v>
      </c>
      <c r="AI320" s="129">
        <v>5.6</v>
      </c>
      <c r="AJ320" s="190">
        <v>7.8</v>
      </c>
      <c r="AK320" s="156">
        <f>AVERAGE(Table1422[[#This Row],[Full Time Employment_2019
(Percentage Points)]:[Full Time Employment_2023
(Percentage Points)]])</f>
        <v>7.38</v>
      </c>
      <c r="AL320" s="175"/>
      <c r="AM320" s="9" t="s">
        <v>134</v>
      </c>
      <c r="AO320" t="s">
        <v>135</v>
      </c>
    </row>
    <row r="321" spans="1:41" x14ac:dyDescent="0.25">
      <c r="A321" s="193" t="s">
        <v>503</v>
      </c>
      <c r="B321" s="149">
        <v>8667</v>
      </c>
      <c r="C321" s="149">
        <v>8900</v>
      </c>
      <c r="D321" s="90">
        <v>8667</v>
      </c>
      <c r="E321" s="90">
        <v>8900</v>
      </c>
      <c r="F321" s="90">
        <v>9650</v>
      </c>
      <c r="G321" s="153">
        <f>AVERAGE(Table1422[[#This Row],[IQ1_2019]:[IQ1_2023]])</f>
        <v>8956.7999999999993</v>
      </c>
      <c r="H321" s="131">
        <v>14500</v>
      </c>
      <c r="I321" s="131">
        <v>14250</v>
      </c>
      <c r="J321" s="90">
        <v>14500</v>
      </c>
      <c r="K321" s="90">
        <v>14250</v>
      </c>
      <c r="L321" s="90">
        <v>25250</v>
      </c>
      <c r="M321" s="153">
        <f>AVERAGE(Table1422[[#This Row],[IQ2_2019]:[IQ2_2023]])</f>
        <v>16550</v>
      </c>
      <c r="N321" s="131">
        <v>27333</v>
      </c>
      <c r="O321" s="131">
        <v>28400</v>
      </c>
      <c r="P321" s="90">
        <v>27333</v>
      </c>
      <c r="Q321">
        <v>28400</v>
      </c>
      <c r="R321" s="90">
        <v>39833</v>
      </c>
      <c r="S321" s="153">
        <f>AVERAGE(Table1422[[#This Row],[IQ3_2019]:[IQ3_2023]])</f>
        <v>30259.8</v>
      </c>
      <c r="T321" s="130">
        <v>52.3</v>
      </c>
      <c r="U321" s="130">
        <v>22.6</v>
      </c>
      <c r="V321">
        <v>34.4</v>
      </c>
      <c r="W321" s="90">
        <v>22.6</v>
      </c>
      <c r="X321" s="90">
        <v>19</v>
      </c>
      <c r="Y321" s="154">
        <f>AVERAGE(Table1422[[#This Row],[SNAP_2019
(Percentage Points)]:[SNAP_2023
(Percentage Points)]])</f>
        <v>30.18</v>
      </c>
      <c r="Z321" s="127">
        <v>50</v>
      </c>
      <c r="AA321" s="127">
        <v>49.1</v>
      </c>
      <c r="AB321" s="129">
        <v>38.1</v>
      </c>
      <c r="AC321" s="129">
        <v>25</v>
      </c>
      <c r="AD321" s="129">
        <v>0</v>
      </c>
      <c r="AE321" s="155">
        <f>AVERAGE(Table1422[[#This Row],[Poverty_2019
(Percentage Points)]:[Poverty_2023
(Percentage Points)]])</f>
        <v>32.44</v>
      </c>
      <c r="AF321" s="128">
        <v>12.6</v>
      </c>
      <c r="AG321" s="128">
        <v>23.8</v>
      </c>
      <c r="AH321" s="129">
        <v>20.5</v>
      </c>
      <c r="AI321" s="129">
        <v>23.8</v>
      </c>
      <c r="AJ321" s="190">
        <v>27.3</v>
      </c>
      <c r="AK321" s="156">
        <f>AVERAGE(Table1422[[#This Row],[Full Time Employment_2019
(Percentage Points)]:[Full Time Employment_2023
(Percentage Points)]])</f>
        <v>21.6</v>
      </c>
      <c r="AL321" s="175"/>
      <c r="AM321" s="9" t="s">
        <v>134</v>
      </c>
      <c r="AO321" t="s">
        <v>135</v>
      </c>
    </row>
    <row r="322" spans="1:41" x14ac:dyDescent="0.25">
      <c r="A322" s="165" t="s">
        <v>504</v>
      </c>
      <c r="B322" s="149">
        <v>15875</v>
      </c>
      <c r="C322" s="149">
        <v>32600</v>
      </c>
      <c r="D322" s="90">
        <v>15875</v>
      </c>
      <c r="E322" s="90">
        <v>32600</v>
      </c>
      <c r="F322" s="90">
        <v>25125</v>
      </c>
      <c r="G322" s="153">
        <f>AVERAGE(Table1422[[#This Row],[IQ1_2019]:[IQ1_2023]])</f>
        <v>24415</v>
      </c>
      <c r="H322" s="131">
        <v>37333</v>
      </c>
      <c r="I322" s="131">
        <v>54750</v>
      </c>
      <c r="J322" s="90">
        <v>37333</v>
      </c>
      <c r="K322" s="90">
        <v>54750</v>
      </c>
      <c r="L322" s="90">
        <v>54310</v>
      </c>
      <c r="M322" s="153">
        <f>AVERAGE(Table1422[[#This Row],[IQ2_2019]:[IQ2_2023]])</f>
        <v>47695.199999999997</v>
      </c>
      <c r="N322" s="131">
        <v>58682</v>
      </c>
      <c r="O322" s="131">
        <v>77000</v>
      </c>
      <c r="P322" s="90">
        <v>58682</v>
      </c>
      <c r="Q322">
        <v>77000</v>
      </c>
      <c r="R322" s="90">
        <v>77846</v>
      </c>
      <c r="S322" s="153">
        <f>AVERAGE(Table1422[[#This Row],[IQ3_2019]:[IQ3_2023]])</f>
        <v>69842</v>
      </c>
      <c r="T322" s="130">
        <v>8.1</v>
      </c>
      <c r="U322" s="130">
        <v>8.8000000000000007</v>
      </c>
      <c r="V322">
        <v>6.8</v>
      </c>
      <c r="W322" s="90">
        <v>8.8000000000000007</v>
      </c>
      <c r="X322" s="90">
        <v>12.8</v>
      </c>
      <c r="Y322" s="154">
        <f>AVERAGE(Table1422[[#This Row],[SNAP_2019
(Percentage Points)]:[SNAP_2023
(Percentage Points)]])</f>
        <v>9.0599999999999987</v>
      </c>
      <c r="Z322" s="127">
        <v>12.7</v>
      </c>
      <c r="AA322" s="127">
        <v>12.8</v>
      </c>
      <c r="AB322" s="129">
        <v>26.7</v>
      </c>
      <c r="AC322" s="129">
        <v>25</v>
      </c>
      <c r="AD322" s="129">
        <v>25</v>
      </c>
      <c r="AE322" s="155">
        <f>AVERAGE(Table1422[[#This Row],[Poverty_2019
(Percentage Points)]:[Poverty_2023
(Percentage Points)]])</f>
        <v>20.440000000000001</v>
      </c>
      <c r="AF322" s="128">
        <v>37.799999999999997</v>
      </c>
      <c r="AG322" s="128">
        <v>41.2</v>
      </c>
      <c r="AH322" s="129">
        <v>34</v>
      </c>
      <c r="AI322" s="129">
        <v>41.2</v>
      </c>
      <c r="AJ322" s="190">
        <v>37.700000000000003</v>
      </c>
      <c r="AK322" s="156">
        <f>AVERAGE(Table1422[[#This Row],[Full Time Employment_2019
(Percentage Points)]:[Full Time Employment_2023
(Percentage Points)]])</f>
        <v>38.379999999999995</v>
      </c>
      <c r="AL322" s="175">
        <v>163.31</v>
      </c>
      <c r="AM322" s="9" t="s">
        <v>505</v>
      </c>
      <c r="AO322" t="s">
        <v>142</v>
      </c>
    </row>
    <row r="323" spans="1:41" ht="30" x14ac:dyDescent="0.25">
      <c r="A323" s="165" t="s">
        <v>506</v>
      </c>
      <c r="B323" s="149">
        <v>19500</v>
      </c>
      <c r="C323" s="149">
        <v>22750</v>
      </c>
      <c r="D323" s="90">
        <v>19500</v>
      </c>
      <c r="E323" s="90">
        <v>22750</v>
      </c>
      <c r="F323" s="90">
        <v>27674</v>
      </c>
      <c r="G323" s="153">
        <f>AVERAGE(Table1422[[#This Row],[IQ1_2019]:[IQ1_2023]])</f>
        <v>22434.799999999999</v>
      </c>
      <c r="H323" s="131">
        <v>34808</v>
      </c>
      <c r="I323" s="131">
        <v>38300</v>
      </c>
      <c r="J323" s="90">
        <v>34808</v>
      </c>
      <c r="K323" s="90">
        <v>38300</v>
      </c>
      <c r="L323" s="90">
        <v>45083</v>
      </c>
      <c r="M323" s="153">
        <f>AVERAGE(Table1422[[#This Row],[IQ2_2019]:[IQ2_2023]])</f>
        <v>38259.800000000003</v>
      </c>
      <c r="N323" s="131">
        <v>60714</v>
      </c>
      <c r="O323" s="131">
        <v>63941</v>
      </c>
      <c r="P323" s="90">
        <v>60714</v>
      </c>
      <c r="Q323">
        <v>63941</v>
      </c>
      <c r="R323" s="90">
        <v>66467</v>
      </c>
      <c r="S323" s="153">
        <f>AVERAGE(Table1422[[#This Row],[IQ3_2019]:[IQ3_2023]])</f>
        <v>63155.4</v>
      </c>
      <c r="T323" s="130">
        <v>45.7</v>
      </c>
      <c r="U323" s="130">
        <v>53.4</v>
      </c>
      <c r="V323">
        <v>52.3</v>
      </c>
      <c r="W323" s="90">
        <v>53.4</v>
      </c>
      <c r="X323" s="90">
        <v>53</v>
      </c>
      <c r="Y323" s="154">
        <f>AVERAGE(Table1422[[#This Row],[SNAP_2019
(Percentage Points)]:[SNAP_2023
(Percentage Points)]])</f>
        <v>51.559999999999988</v>
      </c>
      <c r="Z323" s="127">
        <v>26.9</v>
      </c>
      <c r="AA323" s="127">
        <v>22.3</v>
      </c>
      <c r="AB323" s="129">
        <v>41.7</v>
      </c>
      <c r="AC323" s="129">
        <v>36.200000000000003</v>
      </c>
      <c r="AD323" s="129">
        <v>33.1</v>
      </c>
      <c r="AE323" s="155">
        <f>AVERAGE(Table1422[[#This Row],[Poverty_2019
(Percentage Points)]:[Poverty_2023
(Percentage Points)]])</f>
        <v>32.040000000000006</v>
      </c>
      <c r="AF323" s="128">
        <v>20.5</v>
      </c>
      <c r="AG323" s="128">
        <v>23.4</v>
      </c>
      <c r="AH323" s="129">
        <v>15.5</v>
      </c>
      <c r="AI323" s="129">
        <v>23.4</v>
      </c>
      <c r="AJ323" s="190">
        <v>20.5</v>
      </c>
      <c r="AK323" s="156">
        <f>AVERAGE(Table1422[[#This Row],[Full Time Employment_2019
(Percentage Points)]:[Full Time Employment_2023
(Percentage Points)]])</f>
        <v>20.66</v>
      </c>
      <c r="AL323" s="175">
        <v>80</v>
      </c>
      <c r="AM323" s="9" t="s">
        <v>272</v>
      </c>
      <c r="AO323" t="s">
        <v>142</v>
      </c>
    </row>
    <row r="324" spans="1:41" x14ac:dyDescent="0.25">
      <c r="A324" s="193" t="s">
        <v>507</v>
      </c>
      <c r="B324" s="149">
        <v>20645</v>
      </c>
      <c r="C324" s="149">
        <v>23192</v>
      </c>
      <c r="D324" s="90">
        <v>20645</v>
      </c>
      <c r="E324" s="90">
        <v>23192</v>
      </c>
      <c r="F324" s="90">
        <v>23771</v>
      </c>
      <c r="G324" s="153">
        <f>AVERAGE(Table1422[[#This Row],[IQ1_2019]:[IQ1_2023]])</f>
        <v>22289</v>
      </c>
      <c r="H324" s="131">
        <v>36250</v>
      </c>
      <c r="I324" s="131">
        <v>34974</v>
      </c>
      <c r="J324" s="90">
        <v>36250</v>
      </c>
      <c r="K324" s="90">
        <v>34974</v>
      </c>
      <c r="L324" s="90">
        <v>37013</v>
      </c>
      <c r="M324" s="153">
        <f>AVERAGE(Table1422[[#This Row],[IQ2_2019]:[IQ2_2023]])</f>
        <v>35892.199999999997</v>
      </c>
      <c r="N324" s="131">
        <v>67788</v>
      </c>
      <c r="O324" s="131">
        <v>62179</v>
      </c>
      <c r="P324" s="90">
        <v>67788</v>
      </c>
      <c r="Q324">
        <v>62179</v>
      </c>
      <c r="R324" s="90">
        <v>62429</v>
      </c>
      <c r="S324" s="153">
        <f>AVERAGE(Table1422[[#This Row],[IQ3_2019]:[IQ3_2023]])</f>
        <v>64472.6</v>
      </c>
      <c r="T324" s="130">
        <v>6.3</v>
      </c>
      <c r="U324" s="130">
        <v>11.8</v>
      </c>
      <c r="V324">
        <v>7.4</v>
      </c>
      <c r="W324" s="90">
        <v>11.8</v>
      </c>
      <c r="X324" s="90">
        <v>12.9</v>
      </c>
      <c r="Y324" s="154">
        <f>AVERAGE(Table1422[[#This Row],[SNAP_2019
(Percentage Points)]:[SNAP_2023
(Percentage Points)]])</f>
        <v>10.039999999999999</v>
      </c>
      <c r="Z324" s="127">
        <v>13.4</v>
      </c>
      <c r="AA324" s="127">
        <v>17.5</v>
      </c>
      <c r="AB324" s="129">
        <v>84.6</v>
      </c>
      <c r="AC324" s="129">
        <v>79.099999999999994</v>
      </c>
      <c r="AD324" s="129">
        <v>70</v>
      </c>
      <c r="AE324" s="155">
        <f>AVERAGE(Table1422[[#This Row],[Poverty_2019
(Percentage Points)]:[Poverty_2023
(Percentage Points)]])</f>
        <v>52.92</v>
      </c>
      <c r="AF324" s="128">
        <v>61.6</v>
      </c>
      <c r="AG324" s="128">
        <v>60.7</v>
      </c>
      <c r="AH324" s="129">
        <v>60.9</v>
      </c>
      <c r="AI324" s="129">
        <v>60.7</v>
      </c>
      <c r="AJ324" s="190">
        <v>57.7</v>
      </c>
      <c r="AK324" s="156">
        <f>AVERAGE(Table1422[[#This Row],[Full Time Employment_2019
(Percentage Points)]:[Full Time Employment_2023
(Percentage Points)]])</f>
        <v>60.320000000000007</v>
      </c>
      <c r="AL324" s="175"/>
      <c r="AM324" s="9" t="s">
        <v>134</v>
      </c>
      <c r="AO324" t="s">
        <v>135</v>
      </c>
    </row>
    <row r="325" spans="1:41" ht="30" x14ac:dyDescent="0.25">
      <c r="A325" s="180" t="s">
        <v>508</v>
      </c>
      <c r="B325" s="149">
        <v>23700</v>
      </c>
      <c r="C325" s="149">
        <v>30778</v>
      </c>
      <c r="D325" s="90">
        <v>23700</v>
      </c>
      <c r="E325" s="90">
        <v>30778</v>
      </c>
      <c r="F325" s="90">
        <v>28500</v>
      </c>
      <c r="G325" s="153">
        <f>AVERAGE(Table1422[[#This Row],[IQ1_2019]:[IQ1_2023]])</f>
        <v>27491.200000000001</v>
      </c>
      <c r="H325" s="131">
        <v>36611</v>
      </c>
      <c r="I325" s="131">
        <v>41500</v>
      </c>
      <c r="J325" s="90">
        <v>36611</v>
      </c>
      <c r="K325" s="90">
        <v>41500</v>
      </c>
      <c r="L325" s="90">
        <v>43357</v>
      </c>
      <c r="M325" s="153">
        <f>AVERAGE(Table1422[[#This Row],[IQ2_2019]:[IQ2_2023]])</f>
        <v>39915.800000000003</v>
      </c>
      <c r="N325" s="131">
        <v>59333</v>
      </c>
      <c r="O325" s="131">
        <v>57000</v>
      </c>
      <c r="P325" s="90">
        <v>59333</v>
      </c>
      <c r="Q325">
        <v>57000</v>
      </c>
      <c r="R325" s="90">
        <v>65500</v>
      </c>
      <c r="S325" s="153">
        <f>AVERAGE(Table1422[[#This Row],[IQ3_2019]:[IQ3_2023]])</f>
        <v>59633.2</v>
      </c>
      <c r="T325" s="130">
        <v>53.7</v>
      </c>
      <c r="U325" s="130">
        <v>62</v>
      </c>
      <c r="V325">
        <v>53.7</v>
      </c>
      <c r="W325" s="90">
        <v>62</v>
      </c>
      <c r="X325" s="90">
        <v>57.3</v>
      </c>
      <c r="Y325" s="154">
        <f>AVERAGE(Table1422[[#This Row],[SNAP_2019
(Percentage Points)]:[SNAP_2023
(Percentage Points)]])</f>
        <v>57.739999999999995</v>
      </c>
      <c r="Z325" s="127">
        <v>33.9</v>
      </c>
      <c r="AA325" s="127">
        <v>25.5</v>
      </c>
      <c r="AB325" s="129">
        <v>40</v>
      </c>
      <c r="AC325" s="129">
        <v>30.7</v>
      </c>
      <c r="AD325" s="129">
        <v>32.200000000000003</v>
      </c>
      <c r="AE325" s="155">
        <f>AVERAGE(Table1422[[#This Row],[Poverty_2019
(Percentage Points)]:[Poverty_2023
(Percentage Points)]])</f>
        <v>32.46</v>
      </c>
      <c r="AF325" s="128">
        <v>15.4</v>
      </c>
      <c r="AG325" s="128">
        <v>18.2</v>
      </c>
      <c r="AH325" s="129">
        <v>24.6</v>
      </c>
      <c r="AI325" s="129">
        <v>18.2</v>
      </c>
      <c r="AJ325" s="190">
        <v>22.7</v>
      </c>
      <c r="AK325" s="156">
        <f>AVERAGE(Table1422[[#This Row],[Full Time Employment_2019
(Percentage Points)]:[Full Time Employment_2023
(Percentage Points)]])</f>
        <v>19.82</v>
      </c>
      <c r="AL325" s="175">
        <v>88.4</v>
      </c>
      <c r="AM325" s="9" t="s">
        <v>272</v>
      </c>
      <c r="AO325" t="s">
        <v>142</v>
      </c>
    </row>
    <row r="326" spans="1:41" x14ac:dyDescent="0.25">
      <c r="A326" s="193" t="s">
        <v>509</v>
      </c>
      <c r="B326" s="149" t="s">
        <v>88</v>
      </c>
      <c r="C326" s="149" t="s">
        <v>88</v>
      </c>
      <c r="D326" s="90" t="s">
        <v>88</v>
      </c>
      <c r="E326" s="90" t="s">
        <v>88</v>
      </c>
      <c r="F326" s="90" t="s">
        <v>88</v>
      </c>
      <c r="G326" s="153" t="e">
        <f>AVERAGE(Table1422[[#This Row],[IQ1_2019]:[IQ1_2023]])</f>
        <v>#DIV/0!</v>
      </c>
      <c r="H326" s="131" t="s">
        <v>88</v>
      </c>
      <c r="I326" s="131" t="s">
        <v>88</v>
      </c>
      <c r="J326" s="90" t="s">
        <v>88</v>
      </c>
      <c r="K326" s="90" t="s">
        <v>88</v>
      </c>
      <c r="L326" s="90" t="s">
        <v>88</v>
      </c>
      <c r="M326" s="153" t="e">
        <f>AVERAGE(Table1422[[#This Row],[IQ2_2019]:[IQ2_2023]])</f>
        <v>#DIV/0!</v>
      </c>
      <c r="N326" s="131" t="s">
        <v>88</v>
      </c>
      <c r="O326" s="131" t="s">
        <v>88</v>
      </c>
      <c r="P326" s="90" t="s">
        <v>88</v>
      </c>
      <c r="Q326" t="s">
        <v>88</v>
      </c>
      <c r="R326" s="90" t="s">
        <v>88</v>
      </c>
      <c r="S326" s="153" t="e">
        <f>AVERAGE(Table1422[[#This Row],[IQ3_2019]:[IQ3_2023]])</f>
        <v>#DIV/0!</v>
      </c>
      <c r="T326" s="130" t="s">
        <v>88</v>
      </c>
      <c r="U326" s="130">
        <v>0</v>
      </c>
      <c r="V326">
        <v>0</v>
      </c>
      <c r="W326" s="90">
        <v>0</v>
      </c>
      <c r="X326" s="90">
        <v>0</v>
      </c>
      <c r="Y326" s="154">
        <f>AVERAGE(Table1422[[#This Row],[SNAP_2019
(Percentage Points)]:[SNAP_2023
(Percentage Points)]])</f>
        <v>0</v>
      </c>
      <c r="Z326" s="127" t="s">
        <v>88</v>
      </c>
      <c r="AA326" s="127">
        <v>0</v>
      </c>
      <c r="AB326" s="129" t="s">
        <v>88</v>
      </c>
      <c r="AC326" s="129" t="s">
        <v>88</v>
      </c>
      <c r="AD326" s="129" t="s">
        <v>88</v>
      </c>
      <c r="AE326" s="155">
        <f>AVERAGE(Table1422[[#This Row],[Poverty_2019
(Percentage Points)]:[Poverty_2023
(Percentage Points)]])</f>
        <v>0</v>
      </c>
      <c r="AF326" s="128" t="s">
        <v>88</v>
      </c>
      <c r="AG326" s="128">
        <v>100</v>
      </c>
      <c r="AH326" s="129">
        <v>100</v>
      </c>
      <c r="AI326" s="129">
        <v>100</v>
      </c>
      <c r="AJ326" s="190">
        <v>100</v>
      </c>
      <c r="AK326" s="156">
        <f>AVERAGE(Table1422[[#This Row],[Full Time Employment_2019
(Percentage Points)]:[Full Time Employment_2023
(Percentage Points)]])</f>
        <v>100</v>
      </c>
      <c r="AL326" s="175"/>
      <c r="AM326" s="9" t="s">
        <v>134</v>
      </c>
      <c r="AO326" t="s">
        <v>135</v>
      </c>
    </row>
    <row r="327" spans="1:41" x14ac:dyDescent="0.25">
      <c r="A327" s="193" t="s">
        <v>510</v>
      </c>
      <c r="B327" s="149" t="s">
        <v>88</v>
      </c>
      <c r="C327" s="149" t="s">
        <v>88</v>
      </c>
      <c r="D327" s="90" t="s">
        <v>88</v>
      </c>
      <c r="E327" s="90" t="s">
        <v>88</v>
      </c>
      <c r="F327" s="90" t="s">
        <v>88</v>
      </c>
      <c r="G327" s="153" t="e">
        <f>AVERAGE(Table1422[[#This Row],[IQ1_2019]:[IQ1_2023]])</f>
        <v>#DIV/0!</v>
      </c>
      <c r="H327" s="131" t="s">
        <v>88</v>
      </c>
      <c r="I327" s="131" t="s">
        <v>88</v>
      </c>
      <c r="J327" s="90" t="s">
        <v>88</v>
      </c>
      <c r="K327" s="90" t="s">
        <v>88</v>
      </c>
      <c r="L327" s="90" t="s">
        <v>88</v>
      </c>
      <c r="M327" s="153" t="e">
        <f>AVERAGE(Table1422[[#This Row],[IQ2_2019]:[IQ2_2023]])</f>
        <v>#DIV/0!</v>
      </c>
      <c r="N327" s="131" t="s">
        <v>88</v>
      </c>
      <c r="O327" s="131" t="s">
        <v>88</v>
      </c>
      <c r="P327" s="90" t="s">
        <v>88</v>
      </c>
      <c r="Q327" t="s">
        <v>88</v>
      </c>
      <c r="R327" s="90" t="s">
        <v>88</v>
      </c>
      <c r="S327" s="153" t="e">
        <f>AVERAGE(Table1422[[#This Row],[IQ3_2019]:[IQ3_2023]])</f>
        <v>#DIV/0!</v>
      </c>
      <c r="T327" s="130">
        <v>0</v>
      </c>
      <c r="U327" s="130">
        <v>0</v>
      </c>
      <c r="V327">
        <v>0</v>
      </c>
      <c r="W327" s="90">
        <v>0</v>
      </c>
      <c r="X327" s="90">
        <v>0</v>
      </c>
      <c r="Y327" s="154">
        <f>AVERAGE(Table1422[[#This Row],[SNAP_2019
(Percentage Points)]:[SNAP_2023
(Percentage Points)]])</f>
        <v>0</v>
      </c>
      <c r="Z327" s="127">
        <v>0</v>
      </c>
      <c r="AA327" s="127">
        <v>0</v>
      </c>
      <c r="AB327" s="129" t="s">
        <v>88</v>
      </c>
      <c r="AC327" s="129" t="s">
        <v>88</v>
      </c>
      <c r="AD327" s="129" t="s">
        <v>88</v>
      </c>
      <c r="AE327" s="155">
        <f>AVERAGE(Table1422[[#This Row],[Poverty_2019
(Percentage Points)]:[Poverty_2023
(Percentage Points)]])</f>
        <v>0</v>
      </c>
      <c r="AF327" s="128">
        <v>100</v>
      </c>
      <c r="AG327" s="128">
        <v>100</v>
      </c>
      <c r="AH327" s="129">
        <v>100</v>
      </c>
      <c r="AI327" s="129">
        <v>100</v>
      </c>
      <c r="AJ327" s="190">
        <v>0</v>
      </c>
      <c r="AK327" s="156">
        <f>AVERAGE(Table1422[[#This Row],[Full Time Employment_2019
(Percentage Points)]:[Full Time Employment_2023
(Percentage Points)]])</f>
        <v>80</v>
      </c>
      <c r="AL327" s="175"/>
      <c r="AM327" s="9" t="s">
        <v>134</v>
      </c>
      <c r="AO327" t="s">
        <v>135</v>
      </c>
    </row>
    <row r="328" spans="1:41" x14ac:dyDescent="0.25">
      <c r="A328" s="193" t="s">
        <v>511</v>
      </c>
      <c r="B328" s="149">
        <v>18500</v>
      </c>
      <c r="C328" s="149">
        <v>19357</v>
      </c>
      <c r="D328" s="90">
        <v>18500</v>
      </c>
      <c r="E328" s="90">
        <v>19357</v>
      </c>
      <c r="F328" s="90">
        <v>31231</v>
      </c>
      <c r="G328" s="153">
        <f>AVERAGE(Table1422[[#This Row],[IQ1_2019]:[IQ1_2023]])</f>
        <v>21389</v>
      </c>
      <c r="H328" s="131">
        <v>32750</v>
      </c>
      <c r="I328" s="131">
        <v>36417</v>
      </c>
      <c r="J328" s="90">
        <v>32750</v>
      </c>
      <c r="K328" s="90">
        <v>36417</v>
      </c>
      <c r="L328" s="90">
        <v>50679</v>
      </c>
      <c r="M328" s="153">
        <f>AVERAGE(Table1422[[#This Row],[IQ2_2019]:[IQ2_2023]])</f>
        <v>37802.6</v>
      </c>
      <c r="N328" s="131">
        <v>52125</v>
      </c>
      <c r="O328" s="131">
        <v>70214</v>
      </c>
      <c r="P328" s="90">
        <v>52125</v>
      </c>
      <c r="Q328">
        <v>70214</v>
      </c>
      <c r="R328" s="90">
        <v>75429</v>
      </c>
      <c r="S328" s="153">
        <f>AVERAGE(Table1422[[#This Row],[IQ3_2019]:[IQ3_2023]])</f>
        <v>64021.4</v>
      </c>
      <c r="T328" s="130">
        <v>2.9</v>
      </c>
      <c r="U328" s="130">
        <v>4</v>
      </c>
      <c r="V328">
        <v>3.7</v>
      </c>
      <c r="W328" s="90">
        <v>4</v>
      </c>
      <c r="X328" s="90">
        <v>3.4</v>
      </c>
      <c r="Y328" s="154">
        <f>AVERAGE(Table1422[[#This Row],[SNAP_2019
(Percentage Points)]:[SNAP_2023
(Percentage Points)]])</f>
        <v>3.6</v>
      </c>
      <c r="Z328" s="127">
        <v>20.7</v>
      </c>
      <c r="AA328" s="127">
        <v>17</v>
      </c>
      <c r="AB328" s="129">
        <v>100</v>
      </c>
      <c r="AC328" s="129">
        <v>0</v>
      </c>
      <c r="AD328" s="129">
        <v>0</v>
      </c>
      <c r="AE328" s="155">
        <f>AVERAGE(Table1422[[#This Row],[Poverty_2019
(Percentage Points)]:[Poverty_2023
(Percentage Points)]])</f>
        <v>27.54</v>
      </c>
      <c r="AF328" s="128">
        <v>47.9</v>
      </c>
      <c r="AG328" s="128">
        <v>41.4</v>
      </c>
      <c r="AH328" s="129">
        <v>45.8</v>
      </c>
      <c r="AI328" s="129">
        <v>41.4</v>
      </c>
      <c r="AJ328" s="190">
        <v>43.8</v>
      </c>
      <c r="AK328" s="156">
        <f>AVERAGE(Table1422[[#This Row],[Full Time Employment_2019
(Percentage Points)]:[Full Time Employment_2023
(Percentage Points)]])</f>
        <v>44.06</v>
      </c>
      <c r="AL328" s="175"/>
      <c r="AM328" s="9" t="s">
        <v>134</v>
      </c>
      <c r="AO328" t="s">
        <v>135</v>
      </c>
    </row>
    <row r="329" spans="1:41" x14ac:dyDescent="0.25">
      <c r="A329" s="193" t="s">
        <v>512</v>
      </c>
      <c r="B329" s="149">
        <v>12667</v>
      </c>
      <c r="C329" s="149">
        <v>11875</v>
      </c>
      <c r="D329" s="90">
        <v>12667</v>
      </c>
      <c r="E329" s="90">
        <v>11875</v>
      </c>
      <c r="F329" s="90">
        <v>11500</v>
      </c>
      <c r="G329" s="153">
        <f>AVERAGE(Table1422[[#This Row],[IQ1_2019]:[IQ1_2023]])</f>
        <v>12116.8</v>
      </c>
      <c r="H329" s="131">
        <v>24250</v>
      </c>
      <c r="I329" s="131">
        <v>16250</v>
      </c>
      <c r="J329" s="90">
        <v>24250</v>
      </c>
      <c r="K329" s="90">
        <v>16250</v>
      </c>
      <c r="L329" s="90">
        <v>55400</v>
      </c>
      <c r="M329" s="153">
        <f>AVERAGE(Table1422[[#This Row],[IQ2_2019]:[IQ2_2023]])</f>
        <v>27280</v>
      </c>
      <c r="N329" s="131">
        <v>42250</v>
      </c>
      <c r="O329" s="131">
        <v>53333</v>
      </c>
      <c r="P329" s="90">
        <v>42250</v>
      </c>
      <c r="Q329">
        <v>53333</v>
      </c>
      <c r="R329" s="90">
        <v>56600</v>
      </c>
      <c r="S329" s="153">
        <f>AVERAGE(Table1422[[#This Row],[IQ3_2019]:[IQ3_2023]])</f>
        <v>49553.2</v>
      </c>
      <c r="T329" s="130">
        <v>69.7</v>
      </c>
      <c r="U329" s="130">
        <v>76</v>
      </c>
      <c r="V329">
        <v>75.400000000000006</v>
      </c>
      <c r="W329" s="90">
        <v>76</v>
      </c>
      <c r="X329" s="90">
        <v>33.299999999999997</v>
      </c>
      <c r="Y329" s="154">
        <f>AVERAGE(Table1422[[#This Row],[SNAP_2019
(Percentage Points)]:[SNAP_2023
(Percentage Points)]])</f>
        <v>66.080000000000013</v>
      </c>
      <c r="Z329" s="127">
        <v>53</v>
      </c>
      <c r="AA329" s="127">
        <v>56</v>
      </c>
      <c r="AB329" s="129">
        <v>67.400000000000006</v>
      </c>
      <c r="AC329" s="129">
        <v>73.7</v>
      </c>
      <c r="AD329" s="129">
        <v>100</v>
      </c>
      <c r="AE329" s="155">
        <f>AVERAGE(Table1422[[#This Row],[Poverty_2019
(Percentage Points)]:[Poverty_2023
(Percentage Points)]])</f>
        <v>70.02000000000001</v>
      </c>
      <c r="AF329" s="128">
        <v>30.9</v>
      </c>
      <c r="AG329" s="128">
        <v>94</v>
      </c>
      <c r="AH329" s="129">
        <v>32.700000000000003</v>
      </c>
      <c r="AI329" s="129">
        <v>94</v>
      </c>
      <c r="AJ329" s="190">
        <v>96.1</v>
      </c>
      <c r="AK329" s="156">
        <f>AVERAGE(Table1422[[#This Row],[Full Time Employment_2019
(Percentage Points)]:[Full Time Employment_2023
(Percentage Points)]])</f>
        <v>69.540000000000006</v>
      </c>
      <c r="AL329" s="175"/>
      <c r="AM329" s="9" t="s">
        <v>134</v>
      </c>
      <c r="AO329" t="s">
        <v>135</v>
      </c>
    </row>
    <row r="330" spans="1:41" x14ac:dyDescent="0.25">
      <c r="A330" s="193" t="s">
        <v>513</v>
      </c>
      <c r="B330" s="149">
        <v>21833</v>
      </c>
      <c r="C330" s="149">
        <v>20278</v>
      </c>
      <c r="D330" s="90">
        <v>21833</v>
      </c>
      <c r="E330" s="90">
        <v>20278</v>
      </c>
      <c r="F330" s="90">
        <v>16250</v>
      </c>
      <c r="G330" s="153">
        <f>AVERAGE(Table1422[[#This Row],[IQ1_2019]:[IQ1_2023]])</f>
        <v>20094.400000000001</v>
      </c>
      <c r="H330" s="131">
        <v>37864</v>
      </c>
      <c r="I330" s="131">
        <v>37083</v>
      </c>
      <c r="J330" s="90">
        <v>37864</v>
      </c>
      <c r="K330" s="90">
        <v>37083</v>
      </c>
      <c r="L330" s="90">
        <v>45833</v>
      </c>
      <c r="M330" s="153">
        <f>AVERAGE(Table1422[[#This Row],[IQ2_2019]:[IQ2_2023]])</f>
        <v>39145.4</v>
      </c>
      <c r="N330" s="131">
        <v>48167</v>
      </c>
      <c r="O330" s="131">
        <v>49583</v>
      </c>
      <c r="P330" s="90">
        <v>48167</v>
      </c>
      <c r="Q330">
        <v>49583</v>
      </c>
      <c r="R330" s="90">
        <v>60455</v>
      </c>
      <c r="S330" s="153">
        <f>AVERAGE(Table1422[[#This Row],[IQ3_2019]:[IQ3_2023]])</f>
        <v>51191</v>
      </c>
      <c r="T330" s="130">
        <v>66</v>
      </c>
      <c r="U330" s="130">
        <v>74.599999999999994</v>
      </c>
      <c r="V330">
        <v>68.599999999999994</v>
      </c>
      <c r="W330" s="90">
        <v>74.599999999999994</v>
      </c>
      <c r="X330" s="90">
        <v>68.599999999999994</v>
      </c>
      <c r="Y330" s="154">
        <f>AVERAGE(Table1422[[#This Row],[SNAP_2019
(Percentage Points)]:[SNAP_2023
(Percentage Points)]])</f>
        <v>70.47999999999999</v>
      </c>
      <c r="Z330" s="127">
        <v>43.3</v>
      </c>
      <c r="AA330" s="127">
        <v>46.2</v>
      </c>
      <c r="AB330" s="129">
        <v>45</v>
      </c>
      <c r="AC330" s="129">
        <v>53.6</v>
      </c>
      <c r="AD330" s="129">
        <v>34.700000000000003</v>
      </c>
      <c r="AE330" s="155">
        <f>AVERAGE(Table1422[[#This Row],[Poverty_2019
(Percentage Points)]:[Poverty_2023
(Percentage Points)]])</f>
        <v>44.56</v>
      </c>
      <c r="AF330" s="128">
        <v>12</v>
      </c>
      <c r="AG330" s="128">
        <v>51.2</v>
      </c>
      <c r="AH330" s="129">
        <v>59.2</v>
      </c>
      <c r="AI330" s="129">
        <v>51.2</v>
      </c>
      <c r="AJ330" s="190">
        <v>53.1</v>
      </c>
      <c r="AK330" s="156">
        <f>AVERAGE(Table1422[[#This Row],[Full Time Employment_2019
(Percentage Points)]:[Full Time Employment_2023
(Percentage Points)]])</f>
        <v>45.34</v>
      </c>
      <c r="AL330" s="175"/>
      <c r="AM330" s="9" t="s">
        <v>134</v>
      </c>
      <c r="AO330" t="s">
        <v>135</v>
      </c>
    </row>
    <row r="331" spans="1:41" x14ac:dyDescent="0.25">
      <c r="A331" s="193" t="s">
        <v>514</v>
      </c>
      <c r="B331" s="149">
        <v>26200</v>
      </c>
      <c r="C331" s="149">
        <v>26000</v>
      </c>
      <c r="D331" s="90">
        <v>26200</v>
      </c>
      <c r="E331" s="90">
        <v>26000</v>
      </c>
      <c r="F331" s="90">
        <v>28929</v>
      </c>
      <c r="G331" s="153">
        <f>AVERAGE(Table1422[[#This Row],[IQ1_2019]:[IQ1_2023]])</f>
        <v>26665.8</v>
      </c>
      <c r="H331" s="131">
        <v>32400</v>
      </c>
      <c r="I331" s="131">
        <v>35667</v>
      </c>
      <c r="J331" s="90">
        <v>32400</v>
      </c>
      <c r="K331" s="90">
        <v>35667</v>
      </c>
      <c r="L331" s="90">
        <v>36944</v>
      </c>
      <c r="M331" s="153">
        <f>AVERAGE(Table1422[[#This Row],[IQ2_2019]:[IQ2_2023]])</f>
        <v>34615.599999999999</v>
      </c>
      <c r="N331" s="131">
        <v>37214</v>
      </c>
      <c r="O331" s="131">
        <v>49500</v>
      </c>
      <c r="P331" s="90">
        <v>37214</v>
      </c>
      <c r="Q331">
        <v>49500</v>
      </c>
      <c r="R331" s="90">
        <v>51875</v>
      </c>
      <c r="S331" s="153">
        <f>AVERAGE(Table1422[[#This Row],[IQ3_2019]:[IQ3_2023]])</f>
        <v>45060.6</v>
      </c>
      <c r="T331" s="130">
        <v>59.8</v>
      </c>
      <c r="U331" s="130">
        <v>61.7</v>
      </c>
      <c r="V331">
        <v>65.400000000000006</v>
      </c>
      <c r="W331" s="90">
        <v>61.7</v>
      </c>
      <c r="X331" s="90">
        <v>60</v>
      </c>
      <c r="Y331" s="154">
        <f>AVERAGE(Table1422[[#This Row],[SNAP_2019
(Percentage Points)]:[SNAP_2023
(Percentage Points)]])</f>
        <v>61.720000000000006</v>
      </c>
      <c r="Z331" s="127">
        <v>43.9</v>
      </c>
      <c r="AA331" s="127">
        <v>33.299999999999997</v>
      </c>
      <c r="AB331" s="129">
        <v>70.599999999999994</v>
      </c>
      <c r="AC331" s="129">
        <v>48</v>
      </c>
      <c r="AD331" s="129">
        <v>40</v>
      </c>
      <c r="AE331" s="155">
        <f>AVERAGE(Table1422[[#This Row],[Poverty_2019
(Percentage Points)]:[Poverty_2023
(Percentage Points)]])</f>
        <v>47.16</v>
      </c>
      <c r="AF331" s="128">
        <v>14</v>
      </c>
      <c r="AG331" s="128">
        <v>9.3000000000000007</v>
      </c>
      <c r="AH331" s="129">
        <v>6.5</v>
      </c>
      <c r="AI331" s="129">
        <v>9.3000000000000007</v>
      </c>
      <c r="AJ331" s="190">
        <v>13.7</v>
      </c>
      <c r="AK331" s="156">
        <f>AVERAGE(Table1422[[#This Row],[Full Time Employment_2019
(Percentage Points)]:[Full Time Employment_2023
(Percentage Points)]])</f>
        <v>10.559999999999999</v>
      </c>
      <c r="AL331" s="175"/>
      <c r="AM331" s="9" t="s">
        <v>134</v>
      </c>
      <c r="AO331" t="s">
        <v>135</v>
      </c>
    </row>
    <row r="332" spans="1:41" ht="30" x14ac:dyDescent="0.25">
      <c r="A332" s="165" t="s">
        <v>515</v>
      </c>
      <c r="B332" s="149">
        <v>19750</v>
      </c>
      <c r="C332" s="149">
        <v>16250</v>
      </c>
      <c r="D332" s="90">
        <v>19750</v>
      </c>
      <c r="E332" s="90">
        <v>16250</v>
      </c>
      <c r="F332" s="90">
        <v>14500</v>
      </c>
      <c r="G332" s="153">
        <f>AVERAGE(Table1422[[#This Row],[IQ1_2019]:[IQ1_2023]])</f>
        <v>17300</v>
      </c>
      <c r="H332" s="131">
        <v>21800</v>
      </c>
      <c r="I332" s="131">
        <v>26250</v>
      </c>
      <c r="J332" s="90">
        <v>21800</v>
      </c>
      <c r="K332" s="90">
        <v>26250</v>
      </c>
      <c r="L332" s="90">
        <v>29000</v>
      </c>
      <c r="M332" s="153">
        <f>AVERAGE(Table1422[[#This Row],[IQ2_2019]:[IQ2_2023]])</f>
        <v>25020</v>
      </c>
      <c r="N332" s="131">
        <v>27000</v>
      </c>
      <c r="O332" s="131">
        <v>56250</v>
      </c>
      <c r="P332" s="90">
        <v>27000</v>
      </c>
      <c r="Q332">
        <v>56250</v>
      </c>
      <c r="R332" s="90">
        <v>52000</v>
      </c>
      <c r="S332" s="153">
        <f>AVERAGE(Table1422[[#This Row],[IQ3_2019]:[IQ3_2023]])</f>
        <v>43700</v>
      </c>
      <c r="T332" s="130">
        <v>35.700000000000003</v>
      </c>
      <c r="U332" s="130">
        <v>13.3</v>
      </c>
      <c r="V332">
        <v>31.6</v>
      </c>
      <c r="W332" s="90">
        <v>13.3</v>
      </c>
      <c r="X332" s="90">
        <v>13</v>
      </c>
      <c r="Y332" s="154">
        <f>AVERAGE(Table1422[[#This Row],[SNAP_2019
(Percentage Points)]:[SNAP_2023
(Percentage Points)]])</f>
        <v>21.38</v>
      </c>
      <c r="Z332" s="127">
        <v>57.1</v>
      </c>
      <c r="AA332" s="127">
        <v>40</v>
      </c>
      <c r="AB332" s="129">
        <v>66.7</v>
      </c>
      <c r="AC332" s="129">
        <v>100</v>
      </c>
      <c r="AD332" s="129">
        <v>100</v>
      </c>
      <c r="AE332" s="155">
        <f>AVERAGE(Table1422[[#This Row],[Poverty_2019
(Percentage Points)]:[Poverty_2023
(Percentage Points)]])</f>
        <v>72.760000000000005</v>
      </c>
      <c r="AF332" s="128">
        <v>40</v>
      </c>
      <c r="AG332" s="128">
        <v>50</v>
      </c>
      <c r="AH332" s="129">
        <v>41.7</v>
      </c>
      <c r="AI332" s="129">
        <v>50</v>
      </c>
      <c r="AJ332" s="190">
        <v>34.799999999999997</v>
      </c>
      <c r="AK332" s="156">
        <f>AVERAGE(Table1422[[#This Row],[Full Time Employment_2019
(Percentage Points)]:[Full Time Employment_2023
(Percentage Points)]])</f>
        <v>43.3</v>
      </c>
      <c r="AL332" s="175">
        <v>50</v>
      </c>
      <c r="AM332" s="9" t="s">
        <v>272</v>
      </c>
      <c r="AO332" t="s">
        <v>142</v>
      </c>
    </row>
    <row r="333" spans="1:41" x14ac:dyDescent="0.25">
      <c r="A333" s="193" t="s">
        <v>516</v>
      </c>
      <c r="B333" s="149">
        <v>40750</v>
      </c>
      <c r="C333" s="149">
        <v>50323</v>
      </c>
      <c r="D333" s="90">
        <v>40750</v>
      </c>
      <c r="E333" s="90">
        <v>50323</v>
      </c>
      <c r="F333" s="90">
        <v>53355</v>
      </c>
      <c r="G333" s="153">
        <f>AVERAGE(Table1422[[#This Row],[IQ1_2019]:[IQ1_2023]])</f>
        <v>47100.2</v>
      </c>
      <c r="H333" s="131">
        <v>46467</v>
      </c>
      <c r="I333" s="131">
        <v>66184</v>
      </c>
      <c r="J333" s="90">
        <v>46467</v>
      </c>
      <c r="K333" s="90">
        <v>66184</v>
      </c>
      <c r="L333" s="90">
        <v>78318</v>
      </c>
      <c r="M333" s="153">
        <f>AVERAGE(Table1422[[#This Row],[IQ2_2019]:[IQ2_2023]])</f>
        <v>60724</v>
      </c>
      <c r="N333" s="131">
        <v>207645</v>
      </c>
      <c r="O333" s="131">
        <v>225382</v>
      </c>
      <c r="P333" s="90">
        <v>207645</v>
      </c>
      <c r="Q333">
        <v>225382</v>
      </c>
      <c r="R333" s="90">
        <v>108423</v>
      </c>
      <c r="S333" s="153">
        <f>AVERAGE(Table1422[[#This Row],[IQ3_2019]:[IQ3_2023]])</f>
        <v>194895.4</v>
      </c>
      <c r="T333" s="130">
        <v>18.5</v>
      </c>
      <c r="U333" s="130">
        <v>17.8</v>
      </c>
      <c r="V333">
        <v>15.6</v>
      </c>
      <c r="W333" s="90">
        <v>17.8</v>
      </c>
      <c r="X333" s="90">
        <v>15.5</v>
      </c>
      <c r="Y333" s="154">
        <f>AVERAGE(Table1422[[#This Row],[SNAP_2019
(Percentage Points)]:[SNAP_2023
(Percentage Points)]])</f>
        <v>17.04</v>
      </c>
      <c r="Z333" s="127">
        <v>16.899999999999999</v>
      </c>
      <c r="AA333" s="127">
        <v>0</v>
      </c>
      <c r="AB333" s="129">
        <v>0</v>
      </c>
      <c r="AC333" s="129">
        <v>0</v>
      </c>
      <c r="AD333" s="129">
        <v>0</v>
      </c>
      <c r="AE333" s="155">
        <f>AVERAGE(Table1422[[#This Row],[Poverty_2019
(Percentage Points)]:[Poverty_2023
(Percentage Points)]])</f>
        <v>3.38</v>
      </c>
      <c r="AF333" s="128">
        <v>88.7</v>
      </c>
      <c r="AG333" s="128">
        <v>83.3</v>
      </c>
      <c r="AH333" s="129">
        <v>90.3</v>
      </c>
      <c r="AI333" s="129">
        <v>83.3</v>
      </c>
      <c r="AJ333" s="190">
        <v>82.6</v>
      </c>
      <c r="AK333" s="156">
        <f>AVERAGE(Table1422[[#This Row],[Full Time Employment_2019
(Percentage Points)]:[Full Time Employment_2023
(Percentage Points)]])</f>
        <v>85.640000000000015</v>
      </c>
      <c r="AL333" s="175"/>
      <c r="AM333" s="9" t="s">
        <v>134</v>
      </c>
      <c r="AO333" t="s">
        <v>135</v>
      </c>
    </row>
    <row r="334" spans="1:41" ht="30" x14ac:dyDescent="0.25">
      <c r="A334" s="180" t="s">
        <v>517</v>
      </c>
      <c r="B334" s="149">
        <v>17250</v>
      </c>
      <c r="C334" s="149">
        <v>18929</v>
      </c>
      <c r="D334" s="90">
        <v>17250</v>
      </c>
      <c r="E334" s="90">
        <v>18929</v>
      </c>
      <c r="F334" s="90">
        <v>18778</v>
      </c>
      <c r="G334" s="153">
        <f>AVERAGE(Table1422[[#This Row],[IQ1_2019]:[IQ1_2023]])</f>
        <v>18227.2</v>
      </c>
      <c r="H334" s="131">
        <v>38194</v>
      </c>
      <c r="I334" s="131">
        <v>39167</v>
      </c>
      <c r="J334" s="90">
        <v>38194</v>
      </c>
      <c r="K334" s="90">
        <v>39167</v>
      </c>
      <c r="L334" s="90">
        <v>41167</v>
      </c>
      <c r="M334" s="153">
        <f>AVERAGE(Table1422[[#This Row],[IQ2_2019]:[IQ2_2023]])</f>
        <v>39177.800000000003</v>
      </c>
      <c r="N334" s="131">
        <v>53750</v>
      </c>
      <c r="O334" s="131">
        <v>60625</v>
      </c>
      <c r="P334" s="90">
        <v>53750</v>
      </c>
      <c r="Q334">
        <v>60625</v>
      </c>
      <c r="R334" s="90">
        <v>64400</v>
      </c>
      <c r="S334" s="153">
        <f>AVERAGE(Table1422[[#This Row],[IQ3_2019]:[IQ3_2023]])</f>
        <v>58630</v>
      </c>
      <c r="T334" s="130">
        <v>44.8</v>
      </c>
      <c r="U334" s="130">
        <v>31.4</v>
      </c>
      <c r="V334">
        <v>28.1</v>
      </c>
      <c r="W334" s="90">
        <v>31.4</v>
      </c>
      <c r="X334" s="90">
        <v>29</v>
      </c>
      <c r="Y334" s="154">
        <f>AVERAGE(Table1422[[#This Row],[SNAP_2019
(Percentage Points)]:[SNAP_2023
(Percentage Points)]])</f>
        <v>32.94</v>
      </c>
      <c r="Z334" s="127">
        <v>28.6</v>
      </c>
      <c r="AA334" s="127">
        <v>20</v>
      </c>
      <c r="AB334" s="129">
        <v>28.9</v>
      </c>
      <c r="AC334" s="129">
        <v>33.299999999999997</v>
      </c>
      <c r="AD334" s="129">
        <v>48.1</v>
      </c>
      <c r="AE334" s="155">
        <f>AVERAGE(Table1422[[#This Row],[Poverty_2019
(Percentage Points)]:[Poverty_2023
(Percentage Points)]])</f>
        <v>31.78</v>
      </c>
      <c r="AF334" s="128">
        <v>26.2</v>
      </c>
      <c r="AG334" s="128">
        <v>50.3</v>
      </c>
      <c r="AH334" s="129">
        <v>41.3</v>
      </c>
      <c r="AI334" s="129">
        <v>50.3</v>
      </c>
      <c r="AJ334" s="190">
        <v>62.6</v>
      </c>
      <c r="AK334" s="156">
        <f>AVERAGE(Table1422[[#This Row],[Full Time Employment_2019
(Percentage Points)]:[Full Time Employment_2023
(Percentage Points)]])</f>
        <v>46.14</v>
      </c>
      <c r="AL334" s="175">
        <v>128.25</v>
      </c>
      <c r="AM334" s="9" t="s">
        <v>272</v>
      </c>
      <c r="AO334" t="s">
        <v>142</v>
      </c>
    </row>
    <row r="335" spans="1:41" x14ac:dyDescent="0.25">
      <c r="A335" s="193" t="s">
        <v>518</v>
      </c>
      <c r="B335" s="149" t="s">
        <v>88</v>
      </c>
      <c r="C335" s="149" t="s">
        <v>88</v>
      </c>
      <c r="D335" s="90" t="s">
        <v>88</v>
      </c>
      <c r="E335" s="90" t="s">
        <v>88</v>
      </c>
      <c r="F335" s="90" t="s">
        <v>88</v>
      </c>
      <c r="G335" s="153" t="e">
        <f>AVERAGE(Table1422[[#This Row],[IQ1_2019]:[IQ1_2023]])</f>
        <v>#DIV/0!</v>
      </c>
      <c r="H335" s="131" t="s">
        <v>88</v>
      </c>
      <c r="I335" s="131" t="s">
        <v>88</v>
      </c>
      <c r="J335" s="90" t="s">
        <v>88</v>
      </c>
      <c r="K335" s="90" t="s">
        <v>88</v>
      </c>
      <c r="L335" s="90" t="s">
        <v>88</v>
      </c>
      <c r="M335" s="153" t="e">
        <f>AVERAGE(Table1422[[#This Row],[IQ2_2019]:[IQ2_2023]])</f>
        <v>#DIV/0!</v>
      </c>
      <c r="N335" s="131" t="s">
        <v>88</v>
      </c>
      <c r="O335" s="131" t="s">
        <v>88</v>
      </c>
      <c r="P335" s="90" t="s">
        <v>88</v>
      </c>
      <c r="Q335" t="s">
        <v>88</v>
      </c>
      <c r="R335" s="90" t="s">
        <v>88</v>
      </c>
      <c r="S335" s="153" t="e">
        <f>AVERAGE(Table1422[[#This Row],[IQ3_2019]:[IQ3_2023]])</f>
        <v>#DIV/0!</v>
      </c>
      <c r="T335" s="130">
        <v>0</v>
      </c>
      <c r="U335" s="130" t="s">
        <v>88</v>
      </c>
      <c r="V335">
        <v>0</v>
      </c>
      <c r="W335" s="90" t="s">
        <v>88</v>
      </c>
      <c r="X335" s="90">
        <v>0</v>
      </c>
      <c r="Y335" s="154">
        <f>AVERAGE(Table1422[[#This Row],[SNAP_2019
(Percentage Points)]:[SNAP_2023
(Percentage Points)]])</f>
        <v>0</v>
      </c>
      <c r="Z335" s="127">
        <v>0</v>
      </c>
      <c r="AA335" s="127" t="s">
        <v>88</v>
      </c>
      <c r="AB335" s="129" t="s">
        <v>88</v>
      </c>
      <c r="AC335" s="129" t="s">
        <v>88</v>
      </c>
      <c r="AD335" s="129" t="s">
        <v>88</v>
      </c>
      <c r="AE335" s="155">
        <f>AVERAGE(Table1422[[#This Row],[Poverty_2019
(Percentage Points)]:[Poverty_2023
(Percentage Points)]])</f>
        <v>0</v>
      </c>
      <c r="AF335" s="128">
        <v>0</v>
      </c>
      <c r="AG335" s="128" t="s">
        <v>88</v>
      </c>
      <c r="AH335" s="129" t="s">
        <v>88</v>
      </c>
      <c r="AI335" s="129" t="s">
        <v>88</v>
      </c>
      <c r="AJ335" s="190">
        <v>0</v>
      </c>
      <c r="AK335" s="156">
        <f>AVERAGE(Table1422[[#This Row],[Full Time Employment_2019
(Percentage Points)]:[Full Time Employment_2023
(Percentage Points)]])</f>
        <v>0</v>
      </c>
      <c r="AL335" s="175"/>
      <c r="AM335" s="9" t="s">
        <v>134</v>
      </c>
      <c r="AO335" t="s">
        <v>135</v>
      </c>
    </row>
    <row r="336" spans="1:41" ht="30" x14ac:dyDescent="0.25">
      <c r="A336" s="165" t="s">
        <v>519</v>
      </c>
      <c r="B336" s="149">
        <v>26050</v>
      </c>
      <c r="C336" s="149">
        <v>27438</v>
      </c>
      <c r="D336" s="90">
        <v>26050</v>
      </c>
      <c r="E336" s="90">
        <v>27438</v>
      </c>
      <c r="F336" s="90">
        <v>28929</v>
      </c>
      <c r="G336" s="153">
        <f>AVERAGE(Table1422[[#This Row],[IQ1_2019]:[IQ1_2023]])</f>
        <v>27181</v>
      </c>
      <c r="H336" s="131">
        <v>53563</v>
      </c>
      <c r="I336" s="131">
        <v>61278</v>
      </c>
      <c r="J336" s="90">
        <v>53563</v>
      </c>
      <c r="K336" s="90">
        <v>61278</v>
      </c>
      <c r="L336" s="90">
        <v>62143</v>
      </c>
      <c r="M336" s="153">
        <f>AVERAGE(Table1422[[#This Row],[IQ2_2019]:[IQ2_2023]])</f>
        <v>58365</v>
      </c>
      <c r="N336" s="131">
        <v>96300</v>
      </c>
      <c r="O336" s="131">
        <v>114500</v>
      </c>
      <c r="P336" s="90">
        <v>96300</v>
      </c>
      <c r="Q336">
        <v>114500</v>
      </c>
      <c r="R336" s="90">
        <v>118125</v>
      </c>
      <c r="S336" s="153">
        <f>AVERAGE(Table1422[[#This Row],[IQ3_2019]:[IQ3_2023]])</f>
        <v>107945</v>
      </c>
      <c r="T336" s="130">
        <v>25.9</v>
      </c>
      <c r="U336" s="130">
        <v>20.100000000000001</v>
      </c>
      <c r="V336">
        <v>14.5</v>
      </c>
      <c r="W336" s="90">
        <v>20.100000000000001</v>
      </c>
      <c r="X336" s="90">
        <v>23.7</v>
      </c>
      <c r="Y336" s="154">
        <f>AVERAGE(Table1422[[#This Row],[SNAP_2019
(Percentage Points)]:[SNAP_2023
(Percentage Points)]])</f>
        <v>20.86</v>
      </c>
      <c r="Z336" s="127">
        <v>15.7</v>
      </c>
      <c r="AA336" s="127">
        <v>12.6</v>
      </c>
      <c r="AB336" s="129">
        <v>37.5</v>
      </c>
      <c r="AC336" s="129">
        <v>46.9</v>
      </c>
      <c r="AD336" s="129">
        <v>46.7</v>
      </c>
      <c r="AE336" s="155">
        <f>AVERAGE(Table1422[[#This Row],[Poverty_2019
(Percentage Points)]:[Poverty_2023
(Percentage Points)]])</f>
        <v>31.879999999999995</v>
      </c>
      <c r="AF336" s="128">
        <v>43</v>
      </c>
      <c r="AG336" s="128">
        <v>39.799999999999997</v>
      </c>
      <c r="AH336" s="129">
        <v>45.1</v>
      </c>
      <c r="AI336" s="129">
        <v>39.799999999999997</v>
      </c>
      <c r="AJ336" s="190">
        <v>43.6</v>
      </c>
      <c r="AK336" s="156">
        <f>AVERAGE(Table1422[[#This Row],[Full Time Employment_2019
(Percentage Points)]:[Full Time Employment_2023
(Percentage Points)]])</f>
        <v>42.26</v>
      </c>
      <c r="AL336" s="175">
        <v>90</v>
      </c>
      <c r="AM336" s="9" t="s">
        <v>272</v>
      </c>
      <c r="AO336" t="s">
        <v>142</v>
      </c>
    </row>
    <row r="337" spans="1:41" x14ac:dyDescent="0.25">
      <c r="A337" s="193" t="s">
        <v>520</v>
      </c>
      <c r="B337" s="149">
        <v>63976</v>
      </c>
      <c r="C337" s="149">
        <v>69330</v>
      </c>
      <c r="D337" s="90">
        <v>63976</v>
      </c>
      <c r="E337" s="90">
        <v>69330</v>
      </c>
      <c r="F337" s="90">
        <v>70828</v>
      </c>
      <c r="G337" s="153">
        <f>AVERAGE(Table1422[[#This Row],[IQ1_2019]:[IQ1_2023]])</f>
        <v>67488</v>
      </c>
      <c r="H337" s="131">
        <v>86235</v>
      </c>
      <c r="I337" s="131">
        <v>92853</v>
      </c>
      <c r="J337" s="90">
        <v>86235</v>
      </c>
      <c r="K337" s="90">
        <v>92853</v>
      </c>
      <c r="L337" s="90">
        <v>97158</v>
      </c>
      <c r="M337" s="153">
        <f>AVERAGE(Table1422[[#This Row],[IQ2_2019]:[IQ2_2023]])</f>
        <v>91066.8</v>
      </c>
      <c r="N337" s="131">
        <v>112750</v>
      </c>
      <c r="O337" s="131">
        <v>122409</v>
      </c>
      <c r="P337" s="90">
        <v>112750</v>
      </c>
      <c r="Q337">
        <v>122409</v>
      </c>
      <c r="R337" s="90">
        <v>140042</v>
      </c>
      <c r="S337" s="153">
        <f>AVERAGE(Table1422[[#This Row],[IQ3_2019]:[IQ3_2023]])</f>
        <v>122072</v>
      </c>
      <c r="T337" s="130">
        <v>5.2</v>
      </c>
      <c r="U337" s="130">
        <v>5</v>
      </c>
      <c r="V337">
        <v>4.8</v>
      </c>
      <c r="W337" s="90">
        <v>5</v>
      </c>
      <c r="X337" s="90">
        <v>4.3</v>
      </c>
      <c r="Y337" s="154">
        <f>AVERAGE(Table1422[[#This Row],[SNAP_2019
(Percentage Points)]:[SNAP_2023
(Percentage Points)]])</f>
        <v>4.8600000000000003</v>
      </c>
      <c r="Z337" s="127">
        <v>3.8</v>
      </c>
      <c r="AA337" s="127">
        <v>2.9</v>
      </c>
      <c r="AB337" s="129">
        <v>28.2</v>
      </c>
      <c r="AC337" s="129">
        <v>32.5</v>
      </c>
      <c r="AD337" s="129">
        <v>45.7</v>
      </c>
      <c r="AE337" s="155">
        <f>AVERAGE(Table1422[[#This Row],[Poverty_2019
(Percentage Points)]:[Poverty_2023
(Percentage Points)]])</f>
        <v>22.62</v>
      </c>
      <c r="AF337" s="128">
        <v>78.400000000000006</v>
      </c>
      <c r="AG337" s="128">
        <v>60.4</v>
      </c>
      <c r="AH337" s="129">
        <v>68.099999999999994</v>
      </c>
      <c r="AI337" s="129">
        <v>60.4</v>
      </c>
      <c r="AJ337" s="190">
        <v>61.2</v>
      </c>
      <c r="AK337" s="156">
        <f>AVERAGE(Table1422[[#This Row],[Full Time Employment_2019
(Percentage Points)]:[Full Time Employment_2023
(Percentage Points)]])</f>
        <v>65.7</v>
      </c>
      <c r="AL337" s="175"/>
      <c r="AM337" s="9" t="s">
        <v>134</v>
      </c>
      <c r="AO337" t="s">
        <v>135</v>
      </c>
    </row>
    <row r="338" spans="1:41" ht="30" x14ac:dyDescent="0.25">
      <c r="A338" s="180" t="s">
        <v>521</v>
      </c>
      <c r="B338" s="149">
        <v>18667</v>
      </c>
      <c r="C338" s="149">
        <v>23667</v>
      </c>
      <c r="D338" s="90">
        <v>18667</v>
      </c>
      <c r="E338" s="90">
        <v>23667</v>
      </c>
      <c r="F338" s="90">
        <v>23500</v>
      </c>
      <c r="G338" s="153">
        <f>AVERAGE(Table1422[[#This Row],[IQ1_2019]:[IQ1_2023]])</f>
        <v>21633.599999999999</v>
      </c>
      <c r="H338" s="131">
        <v>27400</v>
      </c>
      <c r="I338" s="131">
        <v>40563</v>
      </c>
      <c r="J338" s="90">
        <v>27400</v>
      </c>
      <c r="K338" s="90">
        <v>40563</v>
      </c>
      <c r="L338" s="90">
        <v>43667</v>
      </c>
      <c r="M338" s="153">
        <f>AVERAGE(Table1422[[#This Row],[IQ2_2019]:[IQ2_2023]])</f>
        <v>35918.6</v>
      </c>
      <c r="N338" s="131">
        <v>60250</v>
      </c>
      <c r="O338" s="131">
        <v>49000</v>
      </c>
      <c r="P338" s="90">
        <v>60250</v>
      </c>
      <c r="Q338">
        <v>49000</v>
      </c>
      <c r="R338" s="90">
        <v>79500</v>
      </c>
      <c r="S338" s="153">
        <f>AVERAGE(Table1422[[#This Row],[IQ3_2019]:[IQ3_2023]])</f>
        <v>59600</v>
      </c>
      <c r="T338" s="130">
        <v>43.1</v>
      </c>
      <c r="U338" s="130">
        <v>38.700000000000003</v>
      </c>
      <c r="V338">
        <v>34.6</v>
      </c>
      <c r="W338" s="90">
        <v>38.700000000000003</v>
      </c>
      <c r="X338" s="90">
        <v>46.4</v>
      </c>
      <c r="Y338" s="154">
        <f>AVERAGE(Table1422[[#This Row],[SNAP_2019
(Percentage Points)]:[SNAP_2023
(Percentage Points)]])</f>
        <v>40.300000000000004</v>
      </c>
      <c r="Z338" s="127">
        <v>30.8</v>
      </c>
      <c r="AA338" s="127">
        <v>30.6</v>
      </c>
      <c r="AB338" s="129">
        <v>50</v>
      </c>
      <c r="AC338" s="129">
        <v>33.299999999999997</v>
      </c>
      <c r="AD338" s="129">
        <v>38.5</v>
      </c>
      <c r="AE338" s="155">
        <f>AVERAGE(Table1422[[#This Row],[Poverty_2019
(Percentage Points)]:[Poverty_2023
(Percentage Points)]])</f>
        <v>36.64</v>
      </c>
      <c r="AF338" s="128">
        <v>24.8</v>
      </c>
      <c r="AG338" s="128">
        <v>20</v>
      </c>
      <c r="AH338" s="129">
        <v>19.2</v>
      </c>
      <c r="AI338" s="129">
        <v>20</v>
      </c>
      <c r="AJ338" s="190">
        <v>21.1</v>
      </c>
      <c r="AK338" s="156">
        <f>AVERAGE(Table1422[[#This Row],[Full Time Employment_2019
(Percentage Points)]:[Full Time Employment_2023
(Percentage Points)]])</f>
        <v>21.02</v>
      </c>
      <c r="AL338" s="175">
        <v>157.38999999999999</v>
      </c>
      <c r="AM338" s="9" t="s">
        <v>522</v>
      </c>
    </row>
    <row r="339" spans="1:41" x14ac:dyDescent="0.25">
      <c r="A339" s="193" t="s">
        <v>523</v>
      </c>
      <c r="B339" s="149">
        <v>39271</v>
      </c>
      <c r="C339" s="149">
        <v>40068</v>
      </c>
      <c r="D339" s="90">
        <v>39271</v>
      </c>
      <c r="E339" s="90">
        <v>40068</v>
      </c>
      <c r="F339" s="90">
        <v>43873</v>
      </c>
      <c r="G339" s="153">
        <f>AVERAGE(Table1422[[#This Row],[IQ1_2019]:[IQ1_2023]])</f>
        <v>40510.199999999997</v>
      </c>
      <c r="H339" s="131">
        <v>69833</v>
      </c>
      <c r="I339" s="131">
        <v>62729</v>
      </c>
      <c r="J339" s="90">
        <v>69833</v>
      </c>
      <c r="K339" s="90">
        <v>62729</v>
      </c>
      <c r="L339" s="90">
        <v>72830</v>
      </c>
      <c r="M339" s="153">
        <f>AVERAGE(Table1422[[#This Row],[IQ2_2019]:[IQ2_2023]])</f>
        <v>67590.8</v>
      </c>
      <c r="N339" s="131">
        <v>109762</v>
      </c>
      <c r="O339" s="131">
        <v>108565</v>
      </c>
      <c r="P339" s="90">
        <v>109762</v>
      </c>
      <c r="Q339">
        <v>108565</v>
      </c>
      <c r="R339" s="90">
        <v>117706</v>
      </c>
      <c r="S339" s="153">
        <f>AVERAGE(Table1422[[#This Row],[IQ3_2019]:[IQ3_2023]])</f>
        <v>110872</v>
      </c>
      <c r="T339" s="130">
        <v>14.5</v>
      </c>
      <c r="U339" s="130">
        <v>11</v>
      </c>
      <c r="V339">
        <v>14.9</v>
      </c>
      <c r="W339" s="90">
        <v>11</v>
      </c>
      <c r="X339" s="90">
        <v>7.5</v>
      </c>
      <c r="Y339" s="154">
        <f>AVERAGE(Table1422[[#This Row],[SNAP_2019
(Percentage Points)]:[SNAP_2023
(Percentage Points)]])</f>
        <v>11.78</v>
      </c>
      <c r="Z339" s="127">
        <v>9.1</v>
      </c>
      <c r="AA339" s="127">
        <v>13.8</v>
      </c>
      <c r="AB339" s="129">
        <v>40.6</v>
      </c>
      <c r="AC339" s="129">
        <v>34.9</v>
      </c>
      <c r="AD339" s="129">
        <v>54.4</v>
      </c>
      <c r="AE339" s="155">
        <f>AVERAGE(Table1422[[#This Row],[Poverty_2019
(Percentage Points)]:[Poverty_2023
(Percentage Points)]])</f>
        <v>30.560000000000002</v>
      </c>
      <c r="AF339" s="128">
        <v>67.599999999999994</v>
      </c>
      <c r="AG339" s="128">
        <v>69.099999999999994</v>
      </c>
      <c r="AH339" s="129">
        <v>64</v>
      </c>
      <c r="AI339" s="129">
        <v>69.099999999999994</v>
      </c>
      <c r="AJ339" s="190">
        <v>65.900000000000006</v>
      </c>
      <c r="AK339" s="156">
        <f>AVERAGE(Table1422[[#This Row],[Full Time Employment_2019
(Percentage Points)]:[Full Time Employment_2023
(Percentage Points)]])</f>
        <v>67.139999999999986</v>
      </c>
      <c r="AL339" s="175"/>
      <c r="AM339" s="9" t="s">
        <v>134</v>
      </c>
      <c r="AO339" t="s">
        <v>135</v>
      </c>
    </row>
    <row r="340" spans="1:41" x14ac:dyDescent="0.25">
      <c r="A340" s="193" t="s">
        <v>524</v>
      </c>
      <c r="B340" s="149">
        <v>43885</v>
      </c>
      <c r="C340" s="149">
        <v>47209</v>
      </c>
      <c r="D340" s="90">
        <v>43885</v>
      </c>
      <c r="E340" s="90">
        <v>47209</v>
      </c>
      <c r="F340" s="90">
        <v>49375</v>
      </c>
      <c r="G340" s="153">
        <f>AVERAGE(Table1422[[#This Row],[IQ1_2019]:[IQ1_2023]])</f>
        <v>46312.6</v>
      </c>
      <c r="H340" s="131">
        <v>71272</v>
      </c>
      <c r="I340" s="131">
        <v>69841</v>
      </c>
      <c r="J340" s="90">
        <v>71272</v>
      </c>
      <c r="K340" s="90">
        <v>69841</v>
      </c>
      <c r="L340" s="90">
        <v>78036</v>
      </c>
      <c r="M340" s="153">
        <f>AVERAGE(Table1422[[#This Row],[IQ2_2019]:[IQ2_2023]])</f>
        <v>72052.399999999994</v>
      </c>
      <c r="N340" s="131">
        <v>104593</v>
      </c>
      <c r="O340" s="131">
        <v>115938</v>
      </c>
      <c r="P340" s="90">
        <v>104593</v>
      </c>
      <c r="Q340">
        <v>115938</v>
      </c>
      <c r="R340" s="90">
        <v>124853</v>
      </c>
      <c r="S340" s="153">
        <f>AVERAGE(Table1422[[#This Row],[IQ3_2019]:[IQ3_2023]])</f>
        <v>113183</v>
      </c>
      <c r="T340" s="130">
        <v>0</v>
      </c>
      <c r="U340" s="130">
        <v>7.6</v>
      </c>
      <c r="V340">
        <v>7.6</v>
      </c>
      <c r="W340" s="90">
        <v>7.6</v>
      </c>
      <c r="X340" s="90">
        <v>8</v>
      </c>
      <c r="Y340" s="154">
        <f>AVERAGE(Table1422[[#This Row],[SNAP_2019
(Percentage Points)]:[SNAP_2023
(Percentage Points)]])</f>
        <v>6.1599999999999993</v>
      </c>
      <c r="Z340" s="127">
        <v>8.8000000000000007</v>
      </c>
      <c r="AA340" s="127">
        <v>3.4</v>
      </c>
      <c r="AB340" s="129">
        <v>0</v>
      </c>
      <c r="AC340" s="129">
        <v>0</v>
      </c>
      <c r="AD340" s="129">
        <v>13.3</v>
      </c>
      <c r="AE340" s="155">
        <f>AVERAGE(Table1422[[#This Row],[Poverty_2019
(Percentage Points)]:[Poverty_2023
(Percentage Points)]])</f>
        <v>5.0999999999999996</v>
      </c>
      <c r="AF340" s="128">
        <v>71.900000000000006</v>
      </c>
      <c r="AG340" s="128">
        <v>63.4</v>
      </c>
      <c r="AH340" s="129">
        <v>62.4</v>
      </c>
      <c r="AI340" s="129">
        <v>63.4</v>
      </c>
      <c r="AJ340" s="190">
        <v>59.5</v>
      </c>
      <c r="AK340" s="156">
        <f>AVERAGE(Table1422[[#This Row],[Full Time Employment_2019
(Percentage Points)]:[Full Time Employment_2023
(Percentage Points)]])</f>
        <v>64.12</v>
      </c>
      <c r="AL340" s="175"/>
      <c r="AM340" s="9" t="s">
        <v>173</v>
      </c>
      <c r="AO340" t="s">
        <v>142</v>
      </c>
    </row>
    <row r="341" spans="1:41" x14ac:dyDescent="0.25">
      <c r="A341" s="193" t="s">
        <v>525</v>
      </c>
      <c r="B341" s="149">
        <v>3333</v>
      </c>
      <c r="C341" s="149">
        <v>10750</v>
      </c>
      <c r="D341" s="90">
        <v>3333</v>
      </c>
      <c r="E341" s="90">
        <v>10750</v>
      </c>
      <c r="F341" s="90">
        <v>11167</v>
      </c>
      <c r="G341" s="153">
        <f>AVERAGE(Table1422[[#This Row],[IQ1_2019]:[IQ1_2023]])</f>
        <v>7866.6</v>
      </c>
      <c r="H341" s="131">
        <v>23750</v>
      </c>
      <c r="I341" s="131">
        <v>51333</v>
      </c>
      <c r="J341" s="90">
        <v>23750</v>
      </c>
      <c r="K341" s="90">
        <v>51333</v>
      </c>
      <c r="L341" s="90">
        <v>60150</v>
      </c>
      <c r="M341" s="153">
        <f>AVERAGE(Table1422[[#This Row],[IQ2_2019]:[IQ2_2023]])</f>
        <v>42063.199999999997</v>
      </c>
      <c r="N341" s="131">
        <v>53500</v>
      </c>
      <c r="O341" s="131">
        <v>59500</v>
      </c>
      <c r="P341" s="90">
        <v>53500</v>
      </c>
      <c r="Q341">
        <v>59500</v>
      </c>
      <c r="R341" s="90">
        <v>61350</v>
      </c>
      <c r="S341" s="153">
        <f>AVERAGE(Table1422[[#This Row],[IQ3_2019]:[IQ3_2023]])</f>
        <v>57470</v>
      </c>
      <c r="T341" s="130">
        <v>56.3</v>
      </c>
      <c r="U341" s="130">
        <v>46.2</v>
      </c>
      <c r="V341">
        <v>51.4</v>
      </c>
      <c r="W341" s="90">
        <v>46.2</v>
      </c>
      <c r="X341" s="90">
        <v>60.4</v>
      </c>
      <c r="Y341" s="154">
        <f>AVERAGE(Table1422[[#This Row],[SNAP_2019
(Percentage Points)]:[SNAP_2023
(Percentage Points)]])</f>
        <v>52.1</v>
      </c>
      <c r="Z341" s="127">
        <v>54.2</v>
      </c>
      <c r="AA341" s="127">
        <v>38.5</v>
      </c>
      <c r="AB341" s="129">
        <v>83.3</v>
      </c>
      <c r="AC341" s="129">
        <v>72.2</v>
      </c>
      <c r="AD341" s="129">
        <v>44.8</v>
      </c>
      <c r="AE341" s="155">
        <f>AVERAGE(Table1422[[#This Row],[Poverty_2019
(Percentage Points)]:[Poverty_2023
(Percentage Points)]])</f>
        <v>58.6</v>
      </c>
      <c r="AF341" s="128">
        <v>28.6</v>
      </c>
      <c r="AG341" s="128">
        <v>43.2</v>
      </c>
      <c r="AH341" s="129">
        <v>41.5</v>
      </c>
      <c r="AI341" s="129">
        <v>43.2</v>
      </c>
      <c r="AJ341" s="190">
        <v>50</v>
      </c>
      <c r="AK341" s="156">
        <f>AVERAGE(Table1422[[#This Row],[Full Time Employment_2019
(Percentage Points)]:[Full Time Employment_2023
(Percentage Points)]])</f>
        <v>41.3</v>
      </c>
      <c r="AL341" s="175"/>
      <c r="AM341" s="9" t="s">
        <v>134</v>
      </c>
      <c r="AO341" t="s">
        <v>135</v>
      </c>
    </row>
    <row r="342" spans="1:41" x14ac:dyDescent="0.25">
      <c r="A342" s="165" t="s">
        <v>526</v>
      </c>
      <c r="B342" s="149">
        <v>43071</v>
      </c>
      <c r="C342" s="149">
        <v>26786</v>
      </c>
      <c r="D342" s="90">
        <v>43071</v>
      </c>
      <c r="E342" s="90">
        <v>26786</v>
      </c>
      <c r="F342" s="90">
        <v>29222</v>
      </c>
      <c r="G342" s="153">
        <f>AVERAGE(Table1422[[#This Row],[IQ1_2019]:[IQ1_2023]])</f>
        <v>33787.199999999997</v>
      </c>
      <c r="H342" s="131">
        <v>64750</v>
      </c>
      <c r="I342" s="131">
        <v>60833</v>
      </c>
      <c r="J342" s="90">
        <v>64750</v>
      </c>
      <c r="K342" s="90">
        <v>60833</v>
      </c>
      <c r="L342" s="90">
        <v>64000</v>
      </c>
      <c r="M342" s="153">
        <f>AVERAGE(Table1422[[#This Row],[IQ2_2019]:[IQ2_2023]])</f>
        <v>63033.2</v>
      </c>
      <c r="N342" s="131">
        <v>95500</v>
      </c>
      <c r="O342" s="131">
        <v>94500</v>
      </c>
      <c r="P342" s="90">
        <v>95500</v>
      </c>
      <c r="Q342">
        <v>94500</v>
      </c>
      <c r="R342" s="90">
        <v>103167</v>
      </c>
      <c r="S342" s="153">
        <f>AVERAGE(Table1422[[#This Row],[IQ3_2019]:[IQ3_2023]])</f>
        <v>96633.4</v>
      </c>
      <c r="T342" s="130">
        <v>10.4</v>
      </c>
      <c r="U342" s="130">
        <v>11.4</v>
      </c>
      <c r="V342">
        <v>11.6</v>
      </c>
      <c r="W342" s="90">
        <v>11.4</v>
      </c>
      <c r="X342" s="90">
        <v>9.9</v>
      </c>
      <c r="Y342" s="154">
        <f>AVERAGE(Table1422[[#This Row],[SNAP_2019
(Percentage Points)]:[SNAP_2023
(Percentage Points)]])</f>
        <v>10.94</v>
      </c>
      <c r="Z342" s="127">
        <v>18.5</v>
      </c>
      <c r="AA342" s="127">
        <v>20.7</v>
      </c>
      <c r="AB342" s="129">
        <v>12.5</v>
      </c>
      <c r="AC342" s="129">
        <v>12.5</v>
      </c>
      <c r="AD342" s="129">
        <v>41.2</v>
      </c>
      <c r="AE342" s="155">
        <f>AVERAGE(Table1422[[#This Row],[Poverty_2019
(Percentage Points)]:[Poverty_2023
(Percentage Points)]])</f>
        <v>21.080000000000002</v>
      </c>
      <c r="AF342" s="128">
        <v>54</v>
      </c>
      <c r="AG342" s="128">
        <v>75.099999999999994</v>
      </c>
      <c r="AH342" s="129">
        <v>53.1</v>
      </c>
      <c r="AI342" s="129">
        <v>75.099999999999994</v>
      </c>
      <c r="AJ342" s="190">
        <v>53.4</v>
      </c>
      <c r="AK342" s="156">
        <f>AVERAGE(Table1422[[#This Row],[Full Time Employment_2019
(Percentage Points)]:[Full Time Employment_2023
(Percentage Points)]])</f>
        <v>62.139999999999986</v>
      </c>
      <c r="AL342" s="175"/>
      <c r="AM342" s="9" t="s">
        <v>134</v>
      </c>
      <c r="AO342" t="s">
        <v>135</v>
      </c>
    </row>
    <row r="343" spans="1:41" x14ac:dyDescent="0.25">
      <c r="A343" s="165" t="s">
        <v>527</v>
      </c>
      <c r="B343" s="149">
        <v>19167</v>
      </c>
      <c r="C343" s="149">
        <v>17250</v>
      </c>
      <c r="D343" s="90">
        <v>19167</v>
      </c>
      <c r="E343" s="90">
        <v>17250</v>
      </c>
      <c r="F343" s="90">
        <v>20286</v>
      </c>
      <c r="G343" s="153">
        <f>AVERAGE(Table1422[[#This Row],[IQ1_2019]:[IQ1_2023]])</f>
        <v>18624</v>
      </c>
      <c r="H343" s="131">
        <v>30556</v>
      </c>
      <c r="I343" s="131">
        <v>27833</v>
      </c>
      <c r="J343" s="90">
        <v>30556</v>
      </c>
      <c r="K343" s="90">
        <v>27833</v>
      </c>
      <c r="L343" s="90">
        <v>32944</v>
      </c>
      <c r="M343" s="153">
        <f>AVERAGE(Table1422[[#This Row],[IQ2_2019]:[IQ2_2023]])</f>
        <v>29944.400000000001</v>
      </c>
      <c r="N343" s="131">
        <v>38750</v>
      </c>
      <c r="O343" s="131">
        <v>40750</v>
      </c>
      <c r="P343" s="90">
        <v>38750</v>
      </c>
      <c r="Q343">
        <v>40750</v>
      </c>
      <c r="R343" s="90">
        <v>55500</v>
      </c>
      <c r="S343" s="153">
        <f>AVERAGE(Table1422[[#This Row],[IQ3_2019]:[IQ3_2023]])</f>
        <v>42900</v>
      </c>
      <c r="T343" s="130">
        <v>49.1</v>
      </c>
      <c r="U343" s="130">
        <v>36</v>
      </c>
      <c r="V343">
        <v>38.700000000000003</v>
      </c>
      <c r="W343" s="90">
        <v>36</v>
      </c>
      <c r="X343" s="90">
        <v>27.8</v>
      </c>
      <c r="Y343" s="154">
        <f>AVERAGE(Table1422[[#This Row],[SNAP_2019
(Percentage Points)]:[SNAP_2023
(Percentage Points)]])</f>
        <v>37.520000000000003</v>
      </c>
      <c r="Z343" s="127">
        <v>23.6</v>
      </c>
      <c r="AA343" s="127">
        <v>27.9</v>
      </c>
      <c r="AB343" s="129">
        <v>51.7</v>
      </c>
      <c r="AC343" s="129">
        <v>51.6</v>
      </c>
      <c r="AD343" s="129">
        <v>45.5</v>
      </c>
      <c r="AE343" s="155">
        <f>AVERAGE(Table1422[[#This Row],[Poverty_2019
(Percentage Points)]:[Poverty_2023
(Percentage Points)]])</f>
        <v>40.06</v>
      </c>
      <c r="AF343" s="128">
        <v>26.7</v>
      </c>
      <c r="AG343" s="128">
        <v>25.4</v>
      </c>
      <c r="AH343" s="129">
        <v>20.2</v>
      </c>
      <c r="AI343" s="129">
        <v>25.4</v>
      </c>
      <c r="AJ343" s="190">
        <v>39</v>
      </c>
      <c r="AK343" s="156">
        <f>AVERAGE(Table1422[[#This Row],[Full Time Employment_2019
(Percentage Points)]:[Full Time Employment_2023
(Percentage Points)]])</f>
        <v>27.339999999999996</v>
      </c>
      <c r="AL343" s="175"/>
      <c r="AM343" s="9" t="s">
        <v>134</v>
      </c>
      <c r="AO343" t="s">
        <v>135</v>
      </c>
    </row>
    <row r="344" spans="1:41" x14ac:dyDescent="0.25">
      <c r="A344" s="165" t="s">
        <v>528</v>
      </c>
      <c r="B344" s="149">
        <v>19692</v>
      </c>
      <c r="C344" s="149">
        <v>20619</v>
      </c>
      <c r="D344" s="90">
        <v>19692</v>
      </c>
      <c r="E344" s="90">
        <v>20619</v>
      </c>
      <c r="F344" s="90">
        <v>20826</v>
      </c>
      <c r="G344" s="153">
        <f>AVERAGE(Table1422[[#This Row],[IQ1_2019]:[IQ1_2023]])</f>
        <v>20289.599999999999</v>
      </c>
      <c r="H344" s="131">
        <v>47750</v>
      </c>
      <c r="I344" s="131">
        <v>53007</v>
      </c>
      <c r="J344" s="90">
        <v>47750</v>
      </c>
      <c r="K344" s="90">
        <v>53007</v>
      </c>
      <c r="L344" s="90">
        <v>52864</v>
      </c>
      <c r="M344" s="153">
        <f>AVERAGE(Table1422[[#This Row],[IQ2_2019]:[IQ2_2023]])</f>
        <v>50875.6</v>
      </c>
      <c r="N344" s="131">
        <v>79947</v>
      </c>
      <c r="O344" s="131">
        <v>86114</v>
      </c>
      <c r="P344" s="90">
        <v>79947</v>
      </c>
      <c r="Q344">
        <v>86114</v>
      </c>
      <c r="R344" s="90">
        <v>87877</v>
      </c>
      <c r="S344" s="153">
        <f>AVERAGE(Table1422[[#This Row],[IQ3_2019]:[IQ3_2023]])</f>
        <v>83999.8</v>
      </c>
      <c r="T344" s="130">
        <v>19</v>
      </c>
      <c r="U344" s="130">
        <v>20.9</v>
      </c>
      <c r="V344">
        <v>20.3</v>
      </c>
      <c r="W344" s="90">
        <v>20.9</v>
      </c>
      <c r="X344" s="90">
        <v>20.3</v>
      </c>
      <c r="Y344" s="154">
        <f>AVERAGE(Table1422[[#This Row],[SNAP_2019
(Percentage Points)]:[SNAP_2023
(Percentage Points)]])</f>
        <v>20.279999999999998</v>
      </c>
      <c r="Z344" s="127">
        <v>11.6</v>
      </c>
      <c r="AA344" s="127">
        <v>15.9</v>
      </c>
      <c r="AB344" s="129">
        <v>33.200000000000003</v>
      </c>
      <c r="AC344" s="129">
        <v>38.5</v>
      </c>
      <c r="AD344" s="129">
        <v>44.7</v>
      </c>
      <c r="AE344" s="155">
        <f>AVERAGE(Table1422[[#This Row],[Poverty_2019
(Percentage Points)]:[Poverty_2023
(Percentage Points)]])</f>
        <v>28.78</v>
      </c>
      <c r="AF344" s="128">
        <v>58.1</v>
      </c>
      <c r="AG344" s="128">
        <v>58.1</v>
      </c>
      <c r="AH344" s="129">
        <v>58.1</v>
      </c>
      <c r="AI344" s="129">
        <v>58.1</v>
      </c>
      <c r="AJ344" s="190">
        <v>61</v>
      </c>
      <c r="AK344" s="156">
        <f>AVERAGE(Table1422[[#This Row],[Full Time Employment_2019
(Percentage Points)]:[Full Time Employment_2023
(Percentage Points)]])</f>
        <v>58.679999999999993</v>
      </c>
      <c r="AL344" s="175"/>
      <c r="AM344" s="9" t="s">
        <v>134</v>
      </c>
      <c r="AO344" t="s">
        <v>135</v>
      </c>
    </row>
    <row r="345" spans="1:41" x14ac:dyDescent="0.25">
      <c r="A345" s="165" t="s">
        <v>529</v>
      </c>
      <c r="B345" s="149">
        <v>31300</v>
      </c>
      <c r="C345" s="149">
        <v>31313</v>
      </c>
      <c r="D345" s="90">
        <v>31300</v>
      </c>
      <c r="E345" s="90">
        <v>31313</v>
      </c>
      <c r="F345" s="90">
        <v>29750</v>
      </c>
      <c r="G345" s="153">
        <f>AVERAGE(Table1422[[#This Row],[IQ1_2019]:[IQ1_2023]])</f>
        <v>30995.200000000001</v>
      </c>
      <c r="H345" s="131">
        <v>45733</v>
      </c>
      <c r="I345" s="131">
        <v>48344</v>
      </c>
      <c r="J345" s="90">
        <v>45733</v>
      </c>
      <c r="K345" s="90">
        <v>48344</v>
      </c>
      <c r="L345" s="90">
        <v>31643</v>
      </c>
      <c r="M345" s="153">
        <f>AVERAGE(Table1422[[#This Row],[IQ2_2019]:[IQ2_2023]])</f>
        <v>43959.4</v>
      </c>
      <c r="N345" s="131">
        <v>47267</v>
      </c>
      <c r="O345" s="131">
        <v>49781</v>
      </c>
      <c r="P345" s="90">
        <v>47267</v>
      </c>
      <c r="Q345">
        <v>49781</v>
      </c>
      <c r="R345" s="90">
        <v>55333</v>
      </c>
      <c r="S345" s="153">
        <f>AVERAGE(Table1422[[#This Row],[IQ3_2019]:[IQ3_2023]])</f>
        <v>49885.8</v>
      </c>
      <c r="T345" s="130">
        <v>0</v>
      </c>
      <c r="U345" s="130">
        <v>0</v>
      </c>
      <c r="V345">
        <v>0</v>
      </c>
      <c r="W345" s="90">
        <v>0</v>
      </c>
      <c r="X345" s="90">
        <v>0</v>
      </c>
      <c r="Y345" s="154">
        <f>AVERAGE(Table1422[[#This Row],[SNAP_2019
(Percentage Points)]:[SNAP_2023
(Percentage Points)]])</f>
        <v>0</v>
      </c>
      <c r="Z345" s="127">
        <v>4.7</v>
      </c>
      <c r="AA345" s="127">
        <v>10.9</v>
      </c>
      <c r="AB345" s="129" t="s">
        <v>88</v>
      </c>
      <c r="AC345" s="129" t="s">
        <v>88</v>
      </c>
      <c r="AD345" s="129" t="s">
        <v>88</v>
      </c>
      <c r="AE345" s="155">
        <f>AVERAGE(Table1422[[#This Row],[Poverty_2019
(Percentage Points)]:[Poverty_2023
(Percentage Points)]])</f>
        <v>7.8000000000000007</v>
      </c>
      <c r="AF345" s="128">
        <v>57.1</v>
      </c>
      <c r="AG345" s="128">
        <v>54.2</v>
      </c>
      <c r="AH345" s="129">
        <v>58.7</v>
      </c>
      <c r="AI345" s="129">
        <v>54.2</v>
      </c>
      <c r="AJ345" s="190">
        <v>62.5</v>
      </c>
      <c r="AK345" s="156">
        <f>AVERAGE(Table1422[[#This Row],[Full Time Employment_2019
(Percentage Points)]:[Full Time Employment_2023
(Percentage Points)]])</f>
        <v>57.339999999999996</v>
      </c>
      <c r="AL345" s="175"/>
      <c r="AM345" s="9" t="s">
        <v>134</v>
      </c>
      <c r="AO345" t="s">
        <v>135</v>
      </c>
    </row>
    <row r="346" spans="1:41" ht="30" x14ac:dyDescent="0.25">
      <c r="A346" s="165" t="s">
        <v>530</v>
      </c>
      <c r="B346" s="149">
        <v>15500</v>
      </c>
      <c r="C346" s="149">
        <v>18750</v>
      </c>
      <c r="D346" s="90">
        <v>15500</v>
      </c>
      <c r="E346" s="90">
        <v>18750</v>
      </c>
      <c r="F346" s="90">
        <v>22667</v>
      </c>
      <c r="G346" s="153">
        <f>AVERAGE(Table1422[[#This Row],[IQ1_2019]:[IQ1_2023]])</f>
        <v>18233.400000000001</v>
      </c>
      <c r="H346" s="131">
        <v>28833</v>
      </c>
      <c r="I346" s="131">
        <v>32500</v>
      </c>
      <c r="J346" s="90">
        <v>28833</v>
      </c>
      <c r="K346" s="90">
        <v>32500</v>
      </c>
      <c r="L346" s="90">
        <v>34813</v>
      </c>
      <c r="M346" s="153">
        <f>AVERAGE(Table1422[[#This Row],[IQ2_2019]:[IQ2_2023]])</f>
        <v>31495.8</v>
      </c>
      <c r="N346" s="131">
        <v>57333</v>
      </c>
      <c r="O346" s="131">
        <v>60833</v>
      </c>
      <c r="P346" s="90">
        <v>57333</v>
      </c>
      <c r="Q346">
        <v>60833</v>
      </c>
      <c r="R346" s="90">
        <v>80500</v>
      </c>
      <c r="S346" s="153">
        <f>AVERAGE(Table1422[[#This Row],[IQ3_2019]:[IQ3_2023]])</f>
        <v>63366.400000000001</v>
      </c>
      <c r="T346" s="130">
        <v>31.7</v>
      </c>
      <c r="U346" s="130">
        <v>41.4</v>
      </c>
      <c r="V346">
        <v>34.9</v>
      </c>
      <c r="W346" s="90">
        <v>41.4</v>
      </c>
      <c r="X346" s="90">
        <v>44.3</v>
      </c>
      <c r="Y346" s="154">
        <f>AVERAGE(Table1422[[#This Row],[SNAP_2019
(Percentage Points)]:[SNAP_2023
(Percentage Points)]])</f>
        <v>38.739999999999995</v>
      </c>
      <c r="Z346" s="127">
        <v>19</v>
      </c>
      <c r="AA346" s="127">
        <v>20</v>
      </c>
      <c r="AB346" s="129">
        <v>45.5</v>
      </c>
      <c r="AC346" s="129">
        <v>41.4</v>
      </c>
      <c r="AD346" s="129">
        <v>37</v>
      </c>
      <c r="AE346" s="155">
        <f>AVERAGE(Table1422[[#This Row],[Poverty_2019
(Percentage Points)]:[Poverty_2023
(Percentage Points)]])</f>
        <v>32.58</v>
      </c>
      <c r="AF346" s="128">
        <v>22.2</v>
      </c>
      <c r="AG346" s="128">
        <v>13.6</v>
      </c>
      <c r="AH346" s="129">
        <v>11</v>
      </c>
      <c r="AI346" s="129">
        <v>13.6</v>
      </c>
      <c r="AJ346" s="190">
        <v>14.3</v>
      </c>
      <c r="AK346" s="156">
        <f>AVERAGE(Table1422[[#This Row],[Full Time Employment_2019
(Percentage Points)]:[Full Time Employment_2023
(Percentage Points)]])</f>
        <v>14.940000000000001</v>
      </c>
      <c r="AL346" s="175">
        <v>105</v>
      </c>
      <c r="AM346" s="9" t="s">
        <v>272</v>
      </c>
    </row>
    <row r="347" spans="1:41" x14ac:dyDescent="0.25">
      <c r="A347" s="193" t="s">
        <v>531</v>
      </c>
      <c r="B347" s="149" t="s">
        <v>88</v>
      </c>
      <c r="C347" s="149" t="s">
        <v>88</v>
      </c>
      <c r="D347" s="90" t="s">
        <v>88</v>
      </c>
      <c r="E347" s="90" t="s">
        <v>88</v>
      </c>
      <c r="F347" s="90" t="s">
        <v>88</v>
      </c>
      <c r="G347" s="153" t="e">
        <f>AVERAGE(Table1422[[#This Row],[IQ1_2019]:[IQ1_2023]])</f>
        <v>#DIV/0!</v>
      </c>
      <c r="H347" s="131" t="s">
        <v>88</v>
      </c>
      <c r="I347" s="131" t="s">
        <v>88</v>
      </c>
      <c r="J347" s="90" t="s">
        <v>88</v>
      </c>
      <c r="K347" s="90" t="s">
        <v>88</v>
      </c>
      <c r="L347" s="90" t="s">
        <v>88</v>
      </c>
      <c r="M347" s="153" t="e">
        <f>AVERAGE(Table1422[[#This Row],[IQ2_2019]:[IQ2_2023]])</f>
        <v>#DIV/0!</v>
      </c>
      <c r="N347" s="131" t="s">
        <v>88</v>
      </c>
      <c r="O347" s="131" t="s">
        <v>88</v>
      </c>
      <c r="P347" s="90" t="s">
        <v>88</v>
      </c>
      <c r="Q347" t="s">
        <v>88</v>
      </c>
      <c r="R347" s="90" t="s">
        <v>88</v>
      </c>
      <c r="S347" s="153" t="e">
        <f>AVERAGE(Table1422[[#This Row],[IQ3_2019]:[IQ3_2023]])</f>
        <v>#DIV/0!</v>
      </c>
      <c r="T347" s="130">
        <v>0</v>
      </c>
      <c r="U347" s="130">
        <v>0</v>
      </c>
      <c r="V347">
        <v>0</v>
      </c>
      <c r="W347" s="90">
        <v>0</v>
      </c>
      <c r="X347" s="90" t="s">
        <v>88</v>
      </c>
      <c r="Y347" s="154">
        <f>AVERAGE(Table1422[[#This Row],[SNAP_2019
(Percentage Points)]:[SNAP_2023
(Percentage Points)]])</f>
        <v>0</v>
      </c>
      <c r="Z347" s="127">
        <v>0</v>
      </c>
      <c r="AA347" s="127">
        <v>0</v>
      </c>
      <c r="AB347" s="129" t="s">
        <v>88</v>
      </c>
      <c r="AC347" s="129" t="s">
        <v>88</v>
      </c>
      <c r="AD347" s="129" t="s">
        <v>88</v>
      </c>
      <c r="AE347" s="155">
        <f>AVERAGE(Table1422[[#This Row],[Poverty_2019
(Percentage Points)]:[Poverty_2023
(Percentage Points)]])</f>
        <v>0</v>
      </c>
      <c r="AF347" s="128">
        <v>55.6</v>
      </c>
      <c r="AG347" s="128">
        <v>100</v>
      </c>
      <c r="AH347" s="129">
        <v>100</v>
      </c>
      <c r="AI347" s="129">
        <v>100</v>
      </c>
      <c r="AJ347" s="190">
        <v>100</v>
      </c>
      <c r="AK347" s="156">
        <f>AVERAGE(Table1422[[#This Row],[Full Time Employment_2019
(Percentage Points)]:[Full Time Employment_2023
(Percentage Points)]])</f>
        <v>91.12</v>
      </c>
      <c r="AL347" s="175"/>
      <c r="AM347" s="9" t="s">
        <v>134</v>
      </c>
      <c r="AO347" t="s">
        <v>135</v>
      </c>
    </row>
    <row r="348" spans="1:41" x14ac:dyDescent="0.25">
      <c r="A348" s="193" t="s">
        <v>532</v>
      </c>
      <c r="B348" s="149" t="s">
        <v>88</v>
      </c>
      <c r="C348" s="149" t="s">
        <v>88</v>
      </c>
      <c r="D348" s="90" t="s">
        <v>88</v>
      </c>
      <c r="E348" s="90" t="s">
        <v>88</v>
      </c>
      <c r="F348" s="90" t="s">
        <v>88</v>
      </c>
      <c r="G348" s="153" t="e">
        <f>AVERAGE(Table1422[[#This Row],[IQ1_2019]:[IQ1_2023]])</f>
        <v>#DIV/0!</v>
      </c>
      <c r="H348" s="131" t="s">
        <v>88</v>
      </c>
      <c r="I348" s="131" t="s">
        <v>88</v>
      </c>
      <c r="J348" s="90" t="s">
        <v>88</v>
      </c>
      <c r="K348" s="90" t="s">
        <v>88</v>
      </c>
      <c r="L348" s="90" t="s">
        <v>88</v>
      </c>
      <c r="M348" s="153" t="e">
        <f>AVERAGE(Table1422[[#This Row],[IQ2_2019]:[IQ2_2023]])</f>
        <v>#DIV/0!</v>
      </c>
      <c r="N348" s="131" t="s">
        <v>88</v>
      </c>
      <c r="O348" s="131" t="s">
        <v>88</v>
      </c>
      <c r="P348" s="90" t="s">
        <v>88</v>
      </c>
      <c r="Q348" t="s">
        <v>88</v>
      </c>
      <c r="R348" s="90" t="s">
        <v>88</v>
      </c>
      <c r="S348" s="153" t="e">
        <f>AVERAGE(Table1422[[#This Row],[IQ3_2019]:[IQ3_2023]])</f>
        <v>#DIV/0!</v>
      </c>
      <c r="T348" s="130" t="s">
        <v>88</v>
      </c>
      <c r="U348" s="130" t="s">
        <v>88</v>
      </c>
      <c r="V348" t="s">
        <v>88</v>
      </c>
      <c r="W348" s="90" t="s">
        <v>88</v>
      </c>
      <c r="X348" s="90" t="s">
        <v>88</v>
      </c>
      <c r="Y348" s="154" t="e">
        <f>AVERAGE(Table1422[[#This Row],[SNAP_2019
(Percentage Points)]:[SNAP_2023
(Percentage Points)]])</f>
        <v>#DIV/0!</v>
      </c>
      <c r="Z348" s="127" t="s">
        <v>88</v>
      </c>
      <c r="AA348" s="127" t="s">
        <v>88</v>
      </c>
      <c r="AB348" s="129" t="s">
        <v>88</v>
      </c>
      <c r="AC348" s="129" t="s">
        <v>88</v>
      </c>
      <c r="AD348" s="129" t="s">
        <v>88</v>
      </c>
      <c r="AE348" s="155" t="e">
        <f>AVERAGE(Table1422[[#This Row],[Poverty_2019
(Percentage Points)]:[Poverty_2023
(Percentage Points)]])</f>
        <v>#DIV/0!</v>
      </c>
      <c r="AF348" s="128" t="s">
        <v>88</v>
      </c>
      <c r="AG348" s="128" t="s">
        <v>88</v>
      </c>
      <c r="AH348" s="129" t="s">
        <v>88</v>
      </c>
      <c r="AI348" s="129" t="s">
        <v>88</v>
      </c>
      <c r="AJ348" s="190" t="s">
        <v>88</v>
      </c>
      <c r="AK348" s="156" t="e">
        <f>AVERAGE(Table1422[[#This Row],[Full Time Employment_2019
(Percentage Points)]:[Full Time Employment_2023
(Percentage Points)]])</f>
        <v>#DIV/0!</v>
      </c>
      <c r="AL348" s="175"/>
      <c r="AM348" s="9" t="s">
        <v>134</v>
      </c>
      <c r="AO348" t="s">
        <v>135</v>
      </c>
    </row>
    <row r="349" spans="1:41" ht="45" x14ac:dyDescent="0.25">
      <c r="A349" s="165" t="s">
        <v>533</v>
      </c>
      <c r="B349" s="149">
        <v>22111</v>
      </c>
      <c r="C349" s="149">
        <v>24167</v>
      </c>
      <c r="D349" s="90">
        <v>22111</v>
      </c>
      <c r="E349" s="90">
        <v>24167</v>
      </c>
      <c r="F349" s="90">
        <v>28667</v>
      </c>
      <c r="G349" s="153">
        <f>AVERAGE(Table1422[[#This Row],[IQ1_2019]:[IQ1_2023]])</f>
        <v>24244.6</v>
      </c>
      <c r="H349" s="131">
        <v>38000</v>
      </c>
      <c r="I349" s="131">
        <v>43750</v>
      </c>
      <c r="J349" s="90">
        <v>38000</v>
      </c>
      <c r="K349" s="90">
        <v>43750</v>
      </c>
      <c r="L349" s="90">
        <v>50143</v>
      </c>
      <c r="M349" s="153">
        <f>AVERAGE(Table1422[[#This Row],[IQ2_2019]:[IQ2_2023]])</f>
        <v>42728.6</v>
      </c>
      <c r="N349" s="131">
        <v>66750</v>
      </c>
      <c r="O349" s="131">
        <v>66250</v>
      </c>
      <c r="P349" s="90">
        <v>66750</v>
      </c>
      <c r="Q349">
        <v>66250</v>
      </c>
      <c r="R349" s="90">
        <v>78833</v>
      </c>
      <c r="S349" s="153">
        <f>AVERAGE(Table1422[[#This Row],[IQ3_2019]:[IQ3_2023]])</f>
        <v>68966.600000000006</v>
      </c>
      <c r="T349" s="130">
        <v>20.2</v>
      </c>
      <c r="U349" s="130">
        <v>31</v>
      </c>
      <c r="V349">
        <v>17.100000000000001</v>
      </c>
      <c r="W349" s="90">
        <v>31</v>
      </c>
      <c r="X349" s="90">
        <v>22.2</v>
      </c>
      <c r="Y349" s="154">
        <f>AVERAGE(Table1422[[#This Row],[SNAP_2019
(Percentage Points)]:[SNAP_2023
(Percentage Points)]])</f>
        <v>24.300000000000004</v>
      </c>
      <c r="Z349" s="127">
        <v>6.5</v>
      </c>
      <c r="AA349" s="127">
        <v>21.9</v>
      </c>
      <c r="AB349" s="129">
        <v>42.9</v>
      </c>
      <c r="AC349" s="129">
        <v>35.4</v>
      </c>
      <c r="AD349" s="129">
        <v>37.799999999999997</v>
      </c>
      <c r="AE349" s="155">
        <f>AVERAGE(Table1422[[#This Row],[Poverty_2019
(Percentage Points)]:[Poverty_2023
(Percentage Points)]])</f>
        <v>28.9</v>
      </c>
      <c r="AF349" s="128">
        <v>37.1</v>
      </c>
      <c r="AG349" s="128">
        <v>53.3</v>
      </c>
      <c r="AH349" s="129">
        <v>40.200000000000003</v>
      </c>
      <c r="AI349" s="129">
        <v>53.3</v>
      </c>
      <c r="AJ349" s="190">
        <v>49.1</v>
      </c>
      <c r="AK349" s="156">
        <f>AVERAGE(Table1422[[#This Row],[Full Time Employment_2019
(Percentage Points)]:[Full Time Employment_2023
(Percentage Points)]])</f>
        <v>46.600000000000009</v>
      </c>
      <c r="AL349" s="175" t="s">
        <v>211</v>
      </c>
      <c r="AM349" s="9" t="s">
        <v>534</v>
      </c>
      <c r="AO349" t="s">
        <v>535</v>
      </c>
    </row>
    <row r="350" spans="1:41" x14ac:dyDescent="0.25">
      <c r="A350" s="193" t="s">
        <v>536</v>
      </c>
      <c r="B350" s="149">
        <v>24200</v>
      </c>
      <c r="C350" s="149">
        <v>30326</v>
      </c>
      <c r="D350" s="90">
        <v>24200</v>
      </c>
      <c r="E350" s="90">
        <v>30326</v>
      </c>
      <c r="F350" s="90">
        <v>27864</v>
      </c>
      <c r="G350" s="153">
        <f>AVERAGE(Table1422[[#This Row],[IQ1_2019]:[IQ1_2023]])</f>
        <v>27383.200000000001</v>
      </c>
      <c r="H350" s="131">
        <v>45604</v>
      </c>
      <c r="I350" s="131">
        <v>60278</v>
      </c>
      <c r="J350" s="90">
        <v>45604</v>
      </c>
      <c r="K350" s="90">
        <v>60278</v>
      </c>
      <c r="L350" s="90">
        <v>61000</v>
      </c>
      <c r="M350" s="153">
        <f>AVERAGE(Table1422[[#This Row],[IQ2_2019]:[IQ2_2023]])</f>
        <v>54552.800000000003</v>
      </c>
      <c r="N350" s="131">
        <v>72714</v>
      </c>
      <c r="O350" s="131">
        <v>82300</v>
      </c>
      <c r="P350" s="90">
        <v>72714</v>
      </c>
      <c r="Q350">
        <v>82300</v>
      </c>
      <c r="R350" s="90">
        <v>89100</v>
      </c>
      <c r="S350" s="153">
        <f>AVERAGE(Table1422[[#This Row],[IQ3_2019]:[IQ3_2023]])</f>
        <v>79825.600000000006</v>
      </c>
      <c r="T350" s="130">
        <v>11.9</v>
      </c>
      <c r="U350" s="130">
        <v>7</v>
      </c>
      <c r="V350">
        <v>12.4</v>
      </c>
      <c r="W350" s="90">
        <v>7</v>
      </c>
      <c r="X350" s="90">
        <v>5.3</v>
      </c>
      <c r="Y350" s="154">
        <f>AVERAGE(Table1422[[#This Row],[SNAP_2019
(Percentage Points)]:[SNAP_2023
(Percentage Points)]])</f>
        <v>8.7199999999999989</v>
      </c>
      <c r="Z350" s="127">
        <v>15.5</v>
      </c>
      <c r="AA350" s="127">
        <v>11.4</v>
      </c>
      <c r="AB350" s="129">
        <v>54</v>
      </c>
      <c r="AC350" s="129">
        <v>50.8</v>
      </c>
      <c r="AD350" s="129">
        <v>60.5</v>
      </c>
      <c r="AE350" s="155">
        <f>AVERAGE(Table1422[[#This Row],[Poverty_2019
(Percentage Points)]:[Poverty_2023
(Percentage Points)]])</f>
        <v>38.44</v>
      </c>
      <c r="AF350" s="128">
        <v>40.700000000000003</v>
      </c>
      <c r="AG350" s="128">
        <v>52.8</v>
      </c>
      <c r="AH350" s="129">
        <v>40.5</v>
      </c>
      <c r="AI350" s="129">
        <v>52.8</v>
      </c>
      <c r="AJ350" s="190">
        <v>63.6</v>
      </c>
      <c r="AK350" s="156">
        <f>AVERAGE(Table1422[[#This Row],[Full Time Employment_2019
(Percentage Points)]:[Full Time Employment_2023
(Percentage Points)]])</f>
        <v>50.08</v>
      </c>
      <c r="AL350" s="175"/>
      <c r="AM350" s="9" t="s">
        <v>134</v>
      </c>
      <c r="AO350" t="s">
        <v>135</v>
      </c>
    </row>
    <row r="351" spans="1:41" x14ac:dyDescent="0.25">
      <c r="A351" s="193" t="s">
        <v>537</v>
      </c>
      <c r="B351" s="149">
        <v>65759</v>
      </c>
      <c r="C351" s="149">
        <v>70885</v>
      </c>
      <c r="D351" s="90">
        <v>65759</v>
      </c>
      <c r="E351" s="90">
        <v>70885</v>
      </c>
      <c r="F351" s="90">
        <v>75217</v>
      </c>
      <c r="G351" s="153">
        <f>AVERAGE(Table1422[[#This Row],[IQ1_2019]:[IQ1_2023]])</f>
        <v>69701</v>
      </c>
      <c r="H351" s="131">
        <v>66519</v>
      </c>
      <c r="I351" s="131">
        <v>71769</v>
      </c>
      <c r="J351" s="90">
        <v>66519</v>
      </c>
      <c r="K351" s="90">
        <v>71769</v>
      </c>
      <c r="L351" s="90">
        <v>76100</v>
      </c>
      <c r="M351" s="153">
        <f>AVERAGE(Table1422[[#This Row],[IQ2_2019]:[IQ2_2023]])</f>
        <v>70535.199999999997</v>
      </c>
      <c r="N351" s="131">
        <v>67278</v>
      </c>
      <c r="O351" s="131">
        <v>102864</v>
      </c>
      <c r="P351" s="90">
        <v>67278</v>
      </c>
      <c r="Q351">
        <v>102864</v>
      </c>
      <c r="R351" s="90">
        <v>76983</v>
      </c>
      <c r="S351" s="153">
        <f>AVERAGE(Table1422[[#This Row],[IQ3_2019]:[IQ3_2023]])</f>
        <v>83453.399999999994</v>
      </c>
      <c r="T351" s="130" t="s">
        <v>88</v>
      </c>
      <c r="U351" s="130">
        <v>0</v>
      </c>
      <c r="V351">
        <v>0</v>
      </c>
      <c r="W351" s="90">
        <v>0</v>
      </c>
      <c r="X351" s="90">
        <v>0</v>
      </c>
      <c r="Y351" s="154">
        <f>AVERAGE(Table1422[[#This Row],[SNAP_2019
(Percentage Points)]:[SNAP_2023
(Percentage Points)]])</f>
        <v>0</v>
      </c>
      <c r="Z351" s="127" t="s">
        <v>88</v>
      </c>
      <c r="AA351" s="127">
        <v>0</v>
      </c>
      <c r="AB351" s="129" t="s">
        <v>88</v>
      </c>
      <c r="AC351" s="129" t="s">
        <v>88</v>
      </c>
      <c r="AD351" s="129" t="s">
        <v>88</v>
      </c>
      <c r="AE351" s="155">
        <f>AVERAGE(Table1422[[#This Row],[Poverty_2019
(Percentage Points)]:[Poverty_2023
(Percentage Points)]])</f>
        <v>0</v>
      </c>
      <c r="AF351" s="128" t="s">
        <v>88</v>
      </c>
      <c r="AG351" s="128">
        <v>37.5</v>
      </c>
      <c r="AH351" s="129">
        <v>25.3</v>
      </c>
      <c r="AI351" s="129">
        <v>37.5</v>
      </c>
      <c r="AJ351" s="190">
        <v>72.400000000000006</v>
      </c>
      <c r="AK351" s="156">
        <f>AVERAGE(Table1422[[#This Row],[Full Time Employment_2019
(Percentage Points)]:[Full Time Employment_2023
(Percentage Points)]])</f>
        <v>43.174999999999997</v>
      </c>
      <c r="AL351" s="175"/>
      <c r="AM351" s="9" t="s">
        <v>134</v>
      </c>
      <c r="AO351" t="s">
        <v>135</v>
      </c>
    </row>
    <row r="352" spans="1:41" x14ac:dyDescent="0.25">
      <c r="A352" s="193" t="s">
        <v>538</v>
      </c>
      <c r="B352" s="149" t="s">
        <v>88</v>
      </c>
      <c r="C352" s="149" t="s">
        <v>88</v>
      </c>
      <c r="D352" s="90" t="s">
        <v>88</v>
      </c>
      <c r="E352" s="90" t="s">
        <v>88</v>
      </c>
      <c r="F352" s="90" t="s">
        <v>88</v>
      </c>
      <c r="G352" s="153" t="e">
        <f>AVERAGE(Table1422[[#This Row],[IQ1_2019]:[IQ1_2023]])</f>
        <v>#DIV/0!</v>
      </c>
      <c r="H352" s="131" t="s">
        <v>88</v>
      </c>
      <c r="I352" s="131" t="s">
        <v>88</v>
      </c>
      <c r="J352" s="90" t="s">
        <v>88</v>
      </c>
      <c r="K352" s="90" t="s">
        <v>88</v>
      </c>
      <c r="L352" s="90" t="s">
        <v>88</v>
      </c>
      <c r="M352" s="153" t="e">
        <f>AVERAGE(Table1422[[#This Row],[IQ2_2019]:[IQ2_2023]])</f>
        <v>#DIV/0!</v>
      </c>
      <c r="N352" s="131" t="s">
        <v>88</v>
      </c>
      <c r="O352" s="131" t="s">
        <v>88</v>
      </c>
      <c r="P352" s="90" t="s">
        <v>88</v>
      </c>
      <c r="Q352" t="s">
        <v>88</v>
      </c>
      <c r="R352" s="90" t="s">
        <v>88</v>
      </c>
      <c r="S352" s="153" t="e">
        <f>AVERAGE(Table1422[[#This Row],[IQ3_2019]:[IQ3_2023]])</f>
        <v>#DIV/0!</v>
      </c>
      <c r="T352" s="130">
        <v>0</v>
      </c>
      <c r="U352" s="130">
        <v>0</v>
      </c>
      <c r="V352">
        <v>0</v>
      </c>
      <c r="W352" s="90">
        <v>0</v>
      </c>
      <c r="X352" s="90">
        <v>0</v>
      </c>
      <c r="Y352" s="154">
        <f>AVERAGE(Table1422[[#This Row],[SNAP_2019
(Percentage Points)]:[SNAP_2023
(Percentage Points)]])</f>
        <v>0</v>
      </c>
      <c r="Z352" s="127">
        <v>0</v>
      </c>
      <c r="AA352" s="127">
        <v>0</v>
      </c>
      <c r="AB352" s="129" t="s">
        <v>88</v>
      </c>
      <c r="AC352" s="129" t="s">
        <v>88</v>
      </c>
      <c r="AD352" s="129" t="s">
        <v>88</v>
      </c>
      <c r="AE352" s="155">
        <f>AVERAGE(Table1422[[#This Row],[Poverty_2019
(Percentage Points)]:[Poverty_2023
(Percentage Points)]])</f>
        <v>0</v>
      </c>
      <c r="AF352" s="128">
        <v>30</v>
      </c>
      <c r="AG352" s="128">
        <v>26.3</v>
      </c>
      <c r="AH352" s="129">
        <v>30.8</v>
      </c>
      <c r="AI352" s="129">
        <v>26.3</v>
      </c>
      <c r="AJ352" s="190">
        <v>36.4</v>
      </c>
      <c r="AK352" s="156">
        <f>AVERAGE(Table1422[[#This Row],[Full Time Employment_2019
(Percentage Points)]:[Full Time Employment_2023
(Percentage Points)]])</f>
        <v>29.959999999999997</v>
      </c>
      <c r="AL352" s="175"/>
      <c r="AM352" s="9" t="s">
        <v>134</v>
      </c>
      <c r="AO352" t="s">
        <v>135</v>
      </c>
    </row>
    <row r="353" spans="1:41" x14ac:dyDescent="0.25">
      <c r="A353" s="193" t="s">
        <v>539</v>
      </c>
      <c r="B353" s="149">
        <v>43667</v>
      </c>
      <c r="C353" s="149">
        <v>39440</v>
      </c>
      <c r="D353" s="90">
        <v>43667</v>
      </c>
      <c r="E353" s="90">
        <v>39440</v>
      </c>
      <c r="F353" s="90">
        <v>21500</v>
      </c>
      <c r="G353" s="153">
        <f>AVERAGE(Table1422[[#This Row],[IQ1_2019]:[IQ1_2023]])</f>
        <v>37542.800000000003</v>
      </c>
      <c r="H353" s="131">
        <v>90694</v>
      </c>
      <c r="I353" s="131">
        <v>98104</v>
      </c>
      <c r="J353" s="90">
        <v>90694</v>
      </c>
      <c r="K353" s="90">
        <v>98104</v>
      </c>
      <c r="L353" s="90">
        <v>84357</v>
      </c>
      <c r="M353" s="153">
        <f>AVERAGE(Table1422[[#This Row],[IQ2_2019]:[IQ2_2023]])</f>
        <v>92390.6</v>
      </c>
      <c r="N353" s="131">
        <v>134222</v>
      </c>
      <c r="O353" s="131">
        <v>150400</v>
      </c>
      <c r="P353" s="90">
        <v>134222</v>
      </c>
      <c r="Q353">
        <v>150400</v>
      </c>
      <c r="R353" s="90">
        <v>158117</v>
      </c>
      <c r="S353" s="153">
        <f>AVERAGE(Table1422[[#This Row],[IQ3_2019]:[IQ3_2023]])</f>
        <v>145472.20000000001</v>
      </c>
      <c r="T353" s="130">
        <v>0</v>
      </c>
      <c r="U353" s="130">
        <v>1.4</v>
      </c>
      <c r="V353">
        <v>1.2</v>
      </c>
      <c r="W353" s="90">
        <v>1.4</v>
      </c>
      <c r="X353" s="90">
        <v>2.5</v>
      </c>
      <c r="Y353" s="154">
        <f>AVERAGE(Table1422[[#This Row],[SNAP_2019
(Percentage Points)]:[SNAP_2023
(Percentage Points)]])</f>
        <v>1.3</v>
      </c>
      <c r="Z353" s="127">
        <v>11.7</v>
      </c>
      <c r="AA353" s="127">
        <v>13.7</v>
      </c>
      <c r="AB353" s="129">
        <v>100</v>
      </c>
      <c r="AC353" s="129">
        <v>100</v>
      </c>
      <c r="AD353" s="129">
        <v>100</v>
      </c>
      <c r="AE353" s="155">
        <f>AVERAGE(Table1422[[#This Row],[Poverty_2019
(Percentage Points)]:[Poverty_2023
(Percentage Points)]])</f>
        <v>65.08</v>
      </c>
      <c r="AF353" s="128">
        <v>54.7</v>
      </c>
      <c r="AG353" s="128">
        <v>54.6</v>
      </c>
      <c r="AH353" s="129">
        <v>60</v>
      </c>
      <c r="AI353" s="129">
        <v>54.6</v>
      </c>
      <c r="AJ353" s="190">
        <v>52.7</v>
      </c>
      <c r="AK353" s="156">
        <f>AVERAGE(Table1422[[#This Row],[Full Time Employment_2019
(Percentage Points)]:[Full Time Employment_2023
(Percentage Points)]])</f>
        <v>55.320000000000007</v>
      </c>
      <c r="AL353" s="175"/>
      <c r="AM353" s="9" t="s">
        <v>134</v>
      </c>
      <c r="AO353" t="s">
        <v>135</v>
      </c>
    </row>
    <row r="354" spans="1:41" x14ac:dyDescent="0.25">
      <c r="A354" s="165" t="s">
        <v>540</v>
      </c>
      <c r="B354" s="149">
        <v>27943</v>
      </c>
      <c r="C354" s="149">
        <v>30793</v>
      </c>
      <c r="D354" s="90">
        <v>27943</v>
      </c>
      <c r="E354" s="90">
        <v>30793</v>
      </c>
      <c r="F354" s="90">
        <v>34500</v>
      </c>
      <c r="G354" s="153">
        <f>AVERAGE(Table1422[[#This Row],[IQ1_2019]:[IQ1_2023]])</f>
        <v>30394.400000000001</v>
      </c>
      <c r="H354" s="131">
        <v>43211</v>
      </c>
      <c r="I354" s="131">
        <v>48633</v>
      </c>
      <c r="J354" s="90">
        <v>43211</v>
      </c>
      <c r="K354" s="90">
        <v>48633</v>
      </c>
      <c r="L354" s="90">
        <v>50453</v>
      </c>
      <c r="M354" s="153">
        <f>AVERAGE(Table1422[[#This Row],[IQ2_2019]:[IQ2_2023]])</f>
        <v>46828.2</v>
      </c>
      <c r="N354" s="131">
        <v>65976</v>
      </c>
      <c r="O354" s="131">
        <v>76450</v>
      </c>
      <c r="P354" s="90">
        <v>65976</v>
      </c>
      <c r="Q354">
        <v>76450</v>
      </c>
      <c r="R354" s="90">
        <v>74683</v>
      </c>
      <c r="S354" s="153">
        <f>AVERAGE(Table1422[[#This Row],[IQ3_2019]:[IQ3_2023]])</f>
        <v>71907</v>
      </c>
      <c r="T354" s="130">
        <v>15.5</v>
      </c>
      <c r="U354" s="130">
        <v>13.4</v>
      </c>
      <c r="V354">
        <v>12.8</v>
      </c>
      <c r="W354" s="90">
        <v>13.4</v>
      </c>
      <c r="X354" s="90">
        <v>11.5</v>
      </c>
      <c r="Y354" s="154">
        <f>AVERAGE(Table1422[[#This Row],[SNAP_2019
(Percentage Points)]:[SNAP_2023
(Percentage Points)]])</f>
        <v>13.319999999999999</v>
      </c>
      <c r="Z354" s="127">
        <v>5.7</v>
      </c>
      <c r="AA354" s="127">
        <v>5</v>
      </c>
      <c r="AB354" s="129">
        <v>21.3</v>
      </c>
      <c r="AC354" s="129">
        <v>16.100000000000001</v>
      </c>
      <c r="AD354" s="129">
        <v>29.5</v>
      </c>
      <c r="AE354" s="155">
        <f>AVERAGE(Table1422[[#This Row],[Poverty_2019
(Percentage Points)]:[Poverty_2023
(Percentage Points)]])</f>
        <v>15.52</v>
      </c>
      <c r="AF354" s="128">
        <v>48.3</v>
      </c>
      <c r="AG354" s="128">
        <v>53.2</v>
      </c>
      <c r="AH354" s="129">
        <v>49.4</v>
      </c>
      <c r="AI354" s="129">
        <v>53.2</v>
      </c>
      <c r="AJ354" s="190">
        <v>50.2</v>
      </c>
      <c r="AK354" s="156">
        <f>AVERAGE(Table1422[[#This Row],[Full Time Employment_2019
(Percentage Points)]:[Full Time Employment_2023
(Percentage Points)]])</f>
        <v>50.86</v>
      </c>
      <c r="AL354" s="175">
        <v>128.13999999999999</v>
      </c>
      <c r="AM354" s="9" t="s">
        <v>541</v>
      </c>
      <c r="AO354" t="s">
        <v>142</v>
      </c>
    </row>
    <row r="355" spans="1:41" ht="30" x14ac:dyDescent="0.25">
      <c r="A355" s="165" t="s">
        <v>542</v>
      </c>
      <c r="B355" s="149">
        <v>50214</v>
      </c>
      <c r="C355" s="149">
        <v>56192</v>
      </c>
      <c r="D355" s="90">
        <v>50214</v>
      </c>
      <c r="E355" s="90">
        <v>56192</v>
      </c>
      <c r="F355" s="90">
        <v>45500</v>
      </c>
      <c r="G355" s="153">
        <f>AVERAGE(Table1422[[#This Row],[IQ1_2019]:[IQ1_2023]])</f>
        <v>51662.400000000001</v>
      </c>
      <c r="H355" s="131">
        <v>61516</v>
      </c>
      <c r="I355" s="131">
        <v>66732</v>
      </c>
      <c r="J355" s="90">
        <v>61516</v>
      </c>
      <c r="K355" s="90">
        <v>66732</v>
      </c>
      <c r="L355" s="90">
        <v>69115</v>
      </c>
      <c r="M355" s="153">
        <f>AVERAGE(Table1422[[#This Row],[IQ2_2019]:[IQ2_2023]])</f>
        <v>65122.2</v>
      </c>
      <c r="N355" s="131">
        <v>86000</v>
      </c>
      <c r="O355" s="131">
        <v>94000</v>
      </c>
      <c r="P355" s="90">
        <v>86000</v>
      </c>
      <c r="Q355">
        <v>94000</v>
      </c>
      <c r="R355" s="90">
        <v>105250</v>
      </c>
      <c r="S355" s="153">
        <f>AVERAGE(Table1422[[#This Row],[IQ3_2019]:[IQ3_2023]])</f>
        <v>93050</v>
      </c>
      <c r="T355" s="130">
        <v>10</v>
      </c>
      <c r="U355" s="130">
        <v>3.9</v>
      </c>
      <c r="V355">
        <v>4.5999999999999996</v>
      </c>
      <c r="W355" s="90">
        <v>3.9</v>
      </c>
      <c r="X355" s="90">
        <v>5.8</v>
      </c>
      <c r="Y355" s="154">
        <f>AVERAGE(Table1422[[#This Row],[SNAP_2019
(Percentage Points)]:[SNAP_2023
(Percentage Points)]])</f>
        <v>5.64</v>
      </c>
      <c r="Z355" s="127">
        <v>3.7</v>
      </c>
      <c r="AA355" s="127">
        <v>1.7</v>
      </c>
      <c r="AB355" s="129">
        <v>10</v>
      </c>
      <c r="AC355" s="129">
        <v>22.2</v>
      </c>
      <c r="AD355" s="129">
        <v>16.7</v>
      </c>
      <c r="AE355" s="155">
        <f>AVERAGE(Table1422[[#This Row],[Poverty_2019
(Percentage Points)]:[Poverty_2023
(Percentage Points)]])</f>
        <v>10.86</v>
      </c>
      <c r="AF355" s="128">
        <v>42.4</v>
      </c>
      <c r="AG355" s="128">
        <v>43.9</v>
      </c>
      <c r="AH355" s="129">
        <v>43.7</v>
      </c>
      <c r="AI355" s="129">
        <v>43.9</v>
      </c>
      <c r="AJ355" s="190">
        <v>42.2</v>
      </c>
      <c r="AK355" s="156">
        <f>AVERAGE(Table1422[[#This Row],[Full Time Employment_2019
(Percentage Points)]:[Full Time Employment_2023
(Percentage Points)]])</f>
        <v>43.220000000000006</v>
      </c>
      <c r="AL355" s="175">
        <v>84</v>
      </c>
      <c r="AM355" s="9" t="s">
        <v>272</v>
      </c>
      <c r="AO355" t="s">
        <v>142</v>
      </c>
    </row>
  </sheetData>
  <phoneticPr fontId="3" type="noConversion"/>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A30B-E691-4FCF-ADCA-1C3003E66986}">
  <dimension ref="A1:Z359"/>
  <sheetViews>
    <sheetView workbookViewId="0">
      <pane xSplit="1" ySplit="1" topLeftCell="B2" activePane="bottomRight" state="frozen"/>
      <selection pane="topRight" activeCell="B1" sqref="B1"/>
      <selection pane="bottomLeft" activeCell="A2" sqref="A2"/>
      <selection pane="bottomRight" activeCell="H25" sqref="H25"/>
    </sheetView>
  </sheetViews>
  <sheetFormatPr defaultColWidth="15.140625" defaultRowHeight="15" x14ac:dyDescent="0.25"/>
  <sheetData>
    <row r="1" spans="1:26" x14ac:dyDescent="0.25">
      <c r="A1" t="s">
        <v>1</v>
      </c>
      <c r="B1" t="s">
        <v>543</v>
      </c>
      <c r="C1" t="s">
        <v>544</v>
      </c>
      <c r="D1" t="s">
        <v>545</v>
      </c>
      <c r="E1" t="s">
        <v>546</v>
      </c>
      <c r="F1" t="s">
        <v>547</v>
      </c>
      <c r="G1" t="s">
        <v>548</v>
      </c>
      <c r="H1" t="s">
        <v>77</v>
      </c>
      <c r="I1" t="s">
        <v>79</v>
      </c>
      <c r="J1" t="s">
        <v>81</v>
      </c>
      <c r="K1" t="s">
        <v>549</v>
      </c>
      <c r="L1" t="s">
        <v>550</v>
      </c>
      <c r="M1" t="s">
        <v>551</v>
      </c>
      <c r="N1" s="173" t="s">
        <v>122</v>
      </c>
      <c r="O1" t="s">
        <v>552</v>
      </c>
      <c r="P1" t="s">
        <v>51</v>
      </c>
      <c r="Q1" t="s">
        <v>53</v>
      </c>
      <c r="R1" t="s">
        <v>55</v>
      </c>
      <c r="S1" t="s">
        <v>553</v>
      </c>
      <c r="T1" t="s">
        <v>554</v>
      </c>
      <c r="U1" t="s">
        <v>555</v>
      </c>
      <c r="V1" t="s">
        <v>556</v>
      </c>
      <c r="W1" t="s">
        <v>557</v>
      </c>
      <c r="X1" t="s">
        <v>558</v>
      </c>
      <c r="Y1" t="s">
        <v>559</v>
      </c>
      <c r="Z1" t="s">
        <v>71</v>
      </c>
    </row>
    <row r="2" spans="1:26" x14ac:dyDescent="0.25">
      <c r="A2" t="s">
        <v>124</v>
      </c>
      <c r="C2" t="s">
        <v>560</v>
      </c>
      <c r="D2" t="s">
        <v>561</v>
      </c>
      <c r="E2" t="s">
        <v>562</v>
      </c>
      <c r="F2" t="s">
        <v>563</v>
      </c>
      <c r="G2" t="s">
        <v>564</v>
      </c>
      <c r="H2">
        <v>27615.4</v>
      </c>
      <c r="I2">
        <v>58067.8</v>
      </c>
      <c r="J2">
        <v>85183.4</v>
      </c>
      <c r="K2">
        <v>6.720000000000001E-2</v>
      </c>
      <c r="L2">
        <v>9.9199999999999997E-2</v>
      </c>
      <c r="M2">
        <v>0.67559999999999987</v>
      </c>
      <c r="N2" s="188">
        <v>65</v>
      </c>
      <c r="O2">
        <v>780</v>
      </c>
      <c r="P2">
        <v>2.8245109612752305E-2</v>
      </c>
      <c r="Q2">
        <v>1.3432573646668205E-2</v>
      </c>
      <c r="R2">
        <v>9.1567136319987228E-3</v>
      </c>
      <c r="S2">
        <v>1.694479896380641E-2</v>
      </c>
      <c r="T2">
        <v>3</v>
      </c>
      <c r="U2">
        <v>3</v>
      </c>
      <c r="V2">
        <v>3</v>
      </c>
      <c r="W2">
        <v>3</v>
      </c>
      <c r="X2" t="s">
        <v>565</v>
      </c>
      <c r="Y2">
        <v>191.79926577718061</v>
      </c>
      <c r="Z2">
        <v>306.87882524348896</v>
      </c>
    </row>
    <row r="3" spans="1:26" x14ac:dyDescent="0.25">
      <c r="A3" t="s">
        <v>127</v>
      </c>
      <c r="C3" t="s">
        <v>560</v>
      </c>
      <c r="D3" t="s">
        <v>561</v>
      </c>
      <c r="E3" t="s">
        <v>562</v>
      </c>
      <c r="F3" t="s">
        <v>563</v>
      </c>
      <c r="G3" t="s">
        <v>566</v>
      </c>
      <c r="H3">
        <v>30500</v>
      </c>
      <c r="I3">
        <v>41543.199999999997</v>
      </c>
      <c r="J3">
        <v>53743.4</v>
      </c>
      <c r="K3">
        <v>0.44359999999999999</v>
      </c>
      <c r="L3">
        <v>0.14859999999999998</v>
      </c>
      <c r="M3">
        <v>0.105</v>
      </c>
      <c r="N3" s="188">
        <v>35</v>
      </c>
      <c r="O3">
        <v>420</v>
      </c>
      <c r="P3">
        <v>1.3770491803278689E-2</v>
      </c>
      <c r="Q3">
        <v>1.0109957827033065E-2</v>
      </c>
      <c r="R3">
        <v>7.8149130870023113E-3</v>
      </c>
      <c r="S3">
        <v>1.0565120905771353E-2</v>
      </c>
      <c r="T3">
        <v>1</v>
      </c>
      <c r="U3">
        <v>2</v>
      </c>
      <c r="V3">
        <v>1</v>
      </c>
      <c r="W3">
        <v>1.3333333333333333</v>
      </c>
      <c r="X3" t="s">
        <v>567</v>
      </c>
      <c r="Y3" t="e">
        <v>#DIV/0!</v>
      </c>
      <c r="Z3">
        <v>66.255749105305043</v>
      </c>
    </row>
    <row r="4" spans="1:26" x14ac:dyDescent="0.25">
      <c r="A4" t="s">
        <v>128</v>
      </c>
      <c r="C4" t="s">
        <v>568</v>
      </c>
      <c r="D4" t="s">
        <v>569</v>
      </c>
      <c r="G4" t="s">
        <v>570</v>
      </c>
      <c r="H4">
        <v>14246.6</v>
      </c>
      <c r="I4">
        <v>27542</v>
      </c>
      <c r="J4">
        <v>48383.4</v>
      </c>
      <c r="K4">
        <v>0.59619999999999995</v>
      </c>
      <c r="L4">
        <v>0.35200000000000004</v>
      </c>
      <c r="M4">
        <v>0.28839999999999999</v>
      </c>
      <c r="N4" s="188">
        <v>118</v>
      </c>
      <c r="O4">
        <v>1416</v>
      </c>
      <c r="P4">
        <v>9.9392135667457499E-2</v>
      </c>
      <c r="Q4">
        <v>5.1412388352334616E-2</v>
      </c>
      <c r="R4">
        <v>2.9266235940425846E-2</v>
      </c>
      <c r="S4">
        <v>6.0023586653405986E-2</v>
      </c>
      <c r="T4">
        <v>1</v>
      </c>
      <c r="U4">
        <v>1</v>
      </c>
      <c r="V4">
        <v>1</v>
      </c>
      <c r="W4">
        <v>1</v>
      </c>
      <c r="X4" t="s">
        <v>571</v>
      </c>
      <c r="Y4" t="e">
        <v>#DIV/0!</v>
      </c>
      <c r="Z4">
        <v>39.317877047690281</v>
      </c>
    </row>
    <row r="5" spans="1:26" x14ac:dyDescent="0.25">
      <c r="A5" t="s">
        <v>129</v>
      </c>
      <c r="C5" t="s">
        <v>568</v>
      </c>
      <c r="D5" t="s">
        <v>561</v>
      </c>
      <c r="E5" t="s">
        <v>572</v>
      </c>
      <c r="F5" t="s">
        <v>563</v>
      </c>
      <c r="G5" t="s">
        <v>570</v>
      </c>
      <c r="H5">
        <v>21221.599999999999</v>
      </c>
      <c r="I5">
        <v>40961.599999999999</v>
      </c>
      <c r="J5">
        <v>59656</v>
      </c>
      <c r="K5">
        <v>0.59460000000000002</v>
      </c>
      <c r="L5">
        <v>0.36</v>
      </c>
      <c r="M5">
        <v>0.21280000000000002</v>
      </c>
      <c r="N5" s="188">
        <v>105</v>
      </c>
      <c r="O5">
        <v>1260</v>
      </c>
      <c r="P5">
        <v>5.9373468541486035E-2</v>
      </c>
      <c r="Q5">
        <v>3.0760517167298152E-2</v>
      </c>
      <c r="R5">
        <v>2.1121094273836665E-2</v>
      </c>
      <c r="S5">
        <v>3.708502666087362E-2</v>
      </c>
      <c r="T5">
        <v>1</v>
      </c>
      <c r="U5">
        <v>1</v>
      </c>
      <c r="V5">
        <v>1</v>
      </c>
      <c r="W5">
        <v>1</v>
      </c>
      <c r="X5" t="s">
        <v>571</v>
      </c>
      <c r="Y5" t="b">
        <v>0</v>
      </c>
      <c r="Z5">
        <v>56.626627754742721</v>
      </c>
    </row>
    <row r="6" spans="1:26" x14ac:dyDescent="0.25">
      <c r="A6" t="s">
        <v>130</v>
      </c>
      <c r="C6" t="s">
        <v>560</v>
      </c>
      <c r="D6" t="s">
        <v>561</v>
      </c>
      <c r="E6" t="s">
        <v>562</v>
      </c>
      <c r="F6" t="s">
        <v>563</v>
      </c>
      <c r="G6" t="s">
        <v>566</v>
      </c>
      <c r="H6">
        <v>18857</v>
      </c>
      <c r="I6">
        <v>27616.6</v>
      </c>
      <c r="J6">
        <v>37750</v>
      </c>
      <c r="K6">
        <v>0.14099999999999999</v>
      </c>
      <c r="L6">
        <v>0.20359999999999995</v>
      </c>
      <c r="M6">
        <v>0.52859999999999996</v>
      </c>
      <c r="N6" s="188">
        <v>10</v>
      </c>
      <c r="O6">
        <v>120</v>
      </c>
      <c r="P6">
        <v>6.3636845733679804E-3</v>
      </c>
      <c r="Q6">
        <v>4.3452126619496975E-3</v>
      </c>
      <c r="R6">
        <v>3.1788079470198675E-3</v>
      </c>
      <c r="S6">
        <v>4.6292350607791818E-3</v>
      </c>
      <c r="T6">
        <v>2</v>
      </c>
      <c r="U6">
        <v>1</v>
      </c>
      <c r="V6">
        <v>3</v>
      </c>
      <c r="W6">
        <v>2</v>
      </c>
      <c r="X6" t="s">
        <v>573</v>
      </c>
      <c r="Y6">
        <v>43.203682114672425</v>
      </c>
      <c r="Z6">
        <v>108.00920528668105</v>
      </c>
    </row>
    <row r="7" spans="1:26" x14ac:dyDescent="0.25">
      <c r="A7" t="s">
        <v>132</v>
      </c>
      <c r="C7" t="s">
        <v>568</v>
      </c>
      <c r="D7" t="s">
        <v>561</v>
      </c>
      <c r="E7" t="s">
        <v>572</v>
      </c>
      <c r="F7" t="s">
        <v>574</v>
      </c>
      <c r="G7" t="s">
        <v>570</v>
      </c>
      <c r="H7">
        <v>15486.2</v>
      </c>
      <c r="I7">
        <v>30096.2</v>
      </c>
      <c r="J7">
        <v>51113.4</v>
      </c>
      <c r="K7">
        <v>0.47979999999999995</v>
      </c>
      <c r="L7">
        <v>0.38299999999999995</v>
      </c>
      <c r="M7">
        <v>0.18760000000000002</v>
      </c>
      <c r="N7" s="188">
        <v>75</v>
      </c>
      <c r="O7">
        <v>900</v>
      </c>
      <c r="P7">
        <v>5.8116258346140433E-2</v>
      </c>
      <c r="Q7">
        <v>2.9904107495298409E-2</v>
      </c>
      <c r="R7">
        <v>1.7607907124159224E-2</v>
      </c>
      <c r="S7">
        <v>3.5209424321866023E-2</v>
      </c>
      <c r="T7">
        <v>1</v>
      </c>
      <c r="U7">
        <v>1</v>
      </c>
      <c r="V7">
        <v>1</v>
      </c>
      <c r="W7">
        <v>1</v>
      </c>
      <c r="X7" t="s">
        <v>571</v>
      </c>
      <c r="Y7" t="b">
        <v>0</v>
      </c>
      <c r="Z7">
        <v>42.602230195182671</v>
      </c>
    </row>
    <row r="8" spans="1:26" x14ac:dyDescent="0.25">
      <c r="A8" t="s">
        <v>133</v>
      </c>
      <c r="B8" t="s">
        <v>575</v>
      </c>
      <c r="C8" t="s">
        <v>576</v>
      </c>
      <c r="D8" t="s">
        <v>577</v>
      </c>
      <c r="H8">
        <v>33333</v>
      </c>
      <c r="I8">
        <v>41625</v>
      </c>
      <c r="J8">
        <v>51125</v>
      </c>
      <c r="K8">
        <v>0</v>
      </c>
      <c r="L8">
        <v>0</v>
      </c>
      <c r="M8">
        <v>0.32325000000000004</v>
      </c>
      <c r="N8" s="188"/>
      <c r="O8">
        <v>0</v>
      </c>
      <c r="P8">
        <v>0</v>
      </c>
      <c r="Q8">
        <v>0</v>
      </c>
      <c r="R8">
        <v>0</v>
      </c>
      <c r="S8">
        <v>0</v>
      </c>
      <c r="T8">
        <v>3</v>
      </c>
      <c r="U8">
        <v>3</v>
      </c>
      <c r="V8">
        <v>2</v>
      </c>
      <c r="W8">
        <v>2.6666666666666665</v>
      </c>
      <c r="X8" t="s">
        <v>565</v>
      </c>
      <c r="Y8">
        <v>169.87336336664865</v>
      </c>
      <c r="Z8">
        <v>271.79738138663777</v>
      </c>
    </row>
    <row r="9" spans="1:26" x14ac:dyDescent="0.25">
      <c r="A9" t="s">
        <v>136</v>
      </c>
      <c r="H9" t="e">
        <v>#DIV/0!</v>
      </c>
      <c r="I9" t="e">
        <v>#DIV/0!</v>
      </c>
      <c r="J9" t="e">
        <v>#DIV/0!</v>
      </c>
      <c r="K9">
        <v>0</v>
      </c>
      <c r="L9">
        <v>0</v>
      </c>
      <c r="M9">
        <v>0.9506</v>
      </c>
      <c r="N9" s="188"/>
      <c r="O9">
        <v>0</v>
      </c>
      <c r="P9" t="e">
        <v>#DIV/0!</v>
      </c>
      <c r="Q9" t="e">
        <v>#DIV/0!</v>
      </c>
      <c r="R9" t="e">
        <v>#DIV/0!</v>
      </c>
      <c r="S9" t="e">
        <v>#DIV/0!</v>
      </c>
      <c r="T9">
        <v>3</v>
      </c>
      <c r="U9">
        <v>3</v>
      </c>
      <c r="V9">
        <v>3</v>
      </c>
      <c r="W9">
        <v>3</v>
      </c>
      <c r="X9" t="e">
        <v>#DIV/0!</v>
      </c>
      <c r="Y9" t="e">
        <v>#DIV/0!</v>
      </c>
      <c r="Z9" t="e">
        <v>#DIV/0!</v>
      </c>
    </row>
    <row r="10" spans="1:26" x14ac:dyDescent="0.25">
      <c r="A10" t="s">
        <v>137</v>
      </c>
      <c r="C10" t="s">
        <v>578</v>
      </c>
      <c r="D10" t="s">
        <v>579</v>
      </c>
      <c r="E10" t="s">
        <v>580</v>
      </c>
      <c r="F10" t="s">
        <v>581</v>
      </c>
      <c r="G10" t="s">
        <v>582</v>
      </c>
      <c r="H10">
        <v>28125</v>
      </c>
      <c r="I10">
        <v>38038</v>
      </c>
      <c r="J10">
        <v>73070</v>
      </c>
      <c r="K10">
        <v>0.16259999999999997</v>
      </c>
      <c r="L10">
        <v>0.183</v>
      </c>
      <c r="M10">
        <v>0.29880000000000001</v>
      </c>
      <c r="N10" s="188">
        <v>36</v>
      </c>
      <c r="O10">
        <v>432</v>
      </c>
      <c r="P10">
        <v>1.536E-2</v>
      </c>
      <c r="Q10">
        <v>1.1357063988642935E-2</v>
      </c>
      <c r="R10">
        <v>5.9121390447516081E-3</v>
      </c>
      <c r="S10">
        <v>1.0876401011131515E-2</v>
      </c>
      <c r="T10">
        <v>2</v>
      </c>
      <c r="U10">
        <v>2</v>
      </c>
      <c r="V10">
        <v>1</v>
      </c>
      <c r="W10">
        <v>1.6666666666666667</v>
      </c>
      <c r="X10" t="s">
        <v>573</v>
      </c>
      <c r="Y10">
        <v>66.198368307964358</v>
      </c>
      <c r="Z10">
        <v>165.49592076991095</v>
      </c>
    </row>
    <row r="11" spans="1:26" x14ac:dyDescent="0.25">
      <c r="A11" t="s">
        <v>139</v>
      </c>
      <c r="H11" t="e">
        <v>#DIV/0!</v>
      </c>
      <c r="I11" t="e">
        <v>#DIV/0!</v>
      </c>
      <c r="J11" t="e">
        <v>#DIV/0!</v>
      </c>
      <c r="K11">
        <v>0</v>
      </c>
      <c r="L11">
        <v>0</v>
      </c>
      <c r="M11" t="e">
        <v>#DIV/0!</v>
      </c>
      <c r="N11" s="188"/>
      <c r="O11">
        <v>0</v>
      </c>
      <c r="P11" t="e">
        <v>#DIV/0!</v>
      </c>
      <c r="Q11" t="e">
        <v>#DIV/0!</v>
      </c>
      <c r="R11" t="e">
        <v>#DIV/0!</v>
      </c>
      <c r="S11" t="e">
        <v>#DIV/0!</v>
      </c>
      <c r="T11">
        <v>3</v>
      </c>
      <c r="U11">
        <v>3</v>
      </c>
      <c r="V11" t="e">
        <v>#DIV/0!</v>
      </c>
      <c r="W11" t="e">
        <v>#DIV/0!</v>
      </c>
      <c r="X11" t="e">
        <v>#DIV/0!</v>
      </c>
      <c r="Y11" t="e">
        <v>#DIV/0!</v>
      </c>
      <c r="Z11" t="e">
        <v>#DIV/0!</v>
      </c>
    </row>
    <row r="12" spans="1:26" x14ac:dyDescent="0.25">
      <c r="A12" t="s">
        <v>140</v>
      </c>
      <c r="B12" t="s">
        <v>575</v>
      </c>
      <c r="C12" t="s">
        <v>576</v>
      </c>
      <c r="D12" t="s">
        <v>583</v>
      </c>
      <c r="H12">
        <v>10458.4</v>
      </c>
      <c r="I12">
        <v>19150</v>
      </c>
      <c r="J12">
        <v>29916.6</v>
      </c>
      <c r="K12">
        <v>0.50259999999999994</v>
      </c>
      <c r="L12">
        <v>0.41019999999999995</v>
      </c>
      <c r="M12">
        <v>0.19219999999999998</v>
      </c>
      <c r="N12" s="188"/>
      <c r="O12">
        <v>0</v>
      </c>
      <c r="P12">
        <v>0</v>
      </c>
      <c r="Q12">
        <v>0</v>
      </c>
      <c r="R12">
        <v>0</v>
      </c>
      <c r="S12">
        <v>0</v>
      </c>
      <c r="T12">
        <v>1</v>
      </c>
      <c r="U12">
        <v>1</v>
      </c>
      <c r="V12">
        <v>1</v>
      </c>
      <c r="W12">
        <v>1</v>
      </c>
      <c r="X12" t="s">
        <v>567</v>
      </c>
      <c r="Y12" t="b">
        <v>0</v>
      </c>
      <c r="Z12">
        <v>27.584304553465333</v>
      </c>
    </row>
    <row r="13" spans="1:26" x14ac:dyDescent="0.25">
      <c r="A13" s="179" t="s">
        <v>143</v>
      </c>
      <c r="C13" t="s">
        <v>584</v>
      </c>
      <c r="D13" t="s">
        <v>561</v>
      </c>
      <c r="E13" t="s">
        <v>572</v>
      </c>
      <c r="F13" t="s">
        <v>563</v>
      </c>
      <c r="G13" t="s">
        <v>570</v>
      </c>
      <c r="H13">
        <v>19490.599999999999</v>
      </c>
      <c r="I13">
        <v>32253.4</v>
      </c>
      <c r="J13">
        <v>56368.800000000003</v>
      </c>
      <c r="K13">
        <v>0.41480000000000006</v>
      </c>
      <c r="L13">
        <v>0.21679999999999999</v>
      </c>
      <c r="M13">
        <v>0.40799999999999997</v>
      </c>
      <c r="N13" s="188">
        <v>71.400000000000006</v>
      </c>
      <c r="O13">
        <v>856.80000000000007</v>
      </c>
      <c r="P13">
        <v>4.3959652345233094E-2</v>
      </c>
      <c r="Q13">
        <v>2.6564641247124335E-2</v>
      </c>
      <c r="R13">
        <v>1.5199897815813003E-2</v>
      </c>
      <c r="S13">
        <v>2.8574730469390144E-2</v>
      </c>
      <c r="T13">
        <v>1</v>
      </c>
      <c r="U13">
        <v>1</v>
      </c>
      <c r="V13">
        <v>2</v>
      </c>
      <c r="W13">
        <v>1.3333333333333333</v>
      </c>
      <c r="X13" t="s">
        <v>571</v>
      </c>
      <c r="Y13" t="b">
        <v>0</v>
      </c>
      <c r="Z13">
        <v>49.974224657331547</v>
      </c>
    </row>
    <row r="14" spans="1:26" x14ac:dyDescent="0.25">
      <c r="A14" t="s">
        <v>145</v>
      </c>
      <c r="H14">
        <v>32200</v>
      </c>
      <c r="I14">
        <v>51883.4</v>
      </c>
      <c r="J14">
        <v>76295.600000000006</v>
      </c>
      <c r="K14">
        <v>0.30280000000000001</v>
      </c>
      <c r="L14">
        <v>0.2132</v>
      </c>
      <c r="M14">
        <v>0.33739999999999992</v>
      </c>
      <c r="N14" s="188"/>
      <c r="O14">
        <v>0</v>
      </c>
      <c r="P14">
        <v>0</v>
      </c>
      <c r="Q14">
        <v>0</v>
      </c>
      <c r="R14">
        <v>0</v>
      </c>
      <c r="S14">
        <v>0</v>
      </c>
      <c r="T14">
        <v>1</v>
      </c>
      <c r="U14">
        <v>1</v>
      </c>
      <c r="V14">
        <v>2</v>
      </c>
      <c r="W14">
        <v>1.3333333333333333</v>
      </c>
      <c r="X14" t="s">
        <v>567</v>
      </c>
      <c r="Y14" t="e">
        <v>#DIV/0!</v>
      </c>
      <c r="Z14">
        <v>78.818598997226303</v>
      </c>
    </row>
    <row r="15" spans="1:26" x14ac:dyDescent="0.25">
      <c r="A15" t="s">
        <v>146</v>
      </c>
      <c r="H15">
        <v>26651.200000000001</v>
      </c>
      <c r="I15">
        <v>45142.8</v>
      </c>
      <c r="J15">
        <v>72250.600000000006</v>
      </c>
      <c r="K15">
        <v>9.7599999999999992E-2</v>
      </c>
      <c r="L15">
        <v>0.1052</v>
      </c>
      <c r="M15">
        <v>0.46799999999999997</v>
      </c>
      <c r="N15" s="188"/>
      <c r="O15">
        <v>0</v>
      </c>
      <c r="P15">
        <v>0</v>
      </c>
      <c r="Q15">
        <v>0</v>
      </c>
      <c r="R15">
        <v>0</v>
      </c>
      <c r="S15">
        <v>0</v>
      </c>
      <c r="T15">
        <v>3</v>
      </c>
      <c r="U15">
        <v>2</v>
      </c>
      <c r="V15">
        <v>2</v>
      </c>
      <c r="W15">
        <v>2.3333333333333335</v>
      </c>
      <c r="X15" t="s">
        <v>573</v>
      </c>
      <c r="Y15">
        <v>68.013881175485594</v>
      </c>
      <c r="Z15">
        <v>170.03470293871405</v>
      </c>
    </row>
    <row r="16" spans="1:26" x14ac:dyDescent="0.25">
      <c r="A16" t="s">
        <v>147</v>
      </c>
      <c r="H16">
        <v>40630.6</v>
      </c>
      <c r="I16">
        <v>70414.600000000006</v>
      </c>
      <c r="J16">
        <v>105295.2</v>
      </c>
      <c r="K16">
        <v>8.5999999999999993E-2</v>
      </c>
      <c r="L16">
        <v>7.4800000000000019E-2</v>
      </c>
      <c r="M16">
        <v>0.64480000000000004</v>
      </c>
      <c r="N16" s="188"/>
      <c r="O16">
        <v>0</v>
      </c>
      <c r="P16">
        <v>0</v>
      </c>
      <c r="Q16">
        <v>0</v>
      </c>
      <c r="R16">
        <v>0</v>
      </c>
      <c r="S16">
        <v>0</v>
      </c>
      <c r="T16">
        <v>3</v>
      </c>
      <c r="U16">
        <v>3</v>
      </c>
      <c r="V16">
        <v>3</v>
      </c>
      <c r="W16">
        <v>3</v>
      </c>
      <c r="X16" t="s">
        <v>565</v>
      </c>
      <c r="Y16">
        <v>258.74184545328444</v>
      </c>
      <c r="Z16">
        <v>413.98695272525498</v>
      </c>
    </row>
    <row r="17" spans="1:26" x14ac:dyDescent="0.25">
      <c r="A17" t="s">
        <v>148</v>
      </c>
      <c r="C17" t="s">
        <v>576</v>
      </c>
      <c r="D17" t="s">
        <v>579</v>
      </c>
      <c r="E17" t="s">
        <v>580</v>
      </c>
      <c r="F17" t="s">
        <v>563</v>
      </c>
      <c r="G17" t="s">
        <v>570</v>
      </c>
      <c r="H17">
        <v>49013.4</v>
      </c>
      <c r="I17">
        <v>87857.2</v>
      </c>
      <c r="J17">
        <v>109700</v>
      </c>
      <c r="K17">
        <v>3.2399999999999998E-2</v>
      </c>
      <c r="L17">
        <v>2.52E-2</v>
      </c>
      <c r="M17">
        <v>0.8014</v>
      </c>
      <c r="N17" s="188">
        <v>42.4</v>
      </c>
      <c r="O17">
        <v>508.79999999999995</v>
      </c>
      <c r="P17">
        <v>1.0380834628897403E-2</v>
      </c>
      <c r="Q17">
        <v>5.7912157455507346E-3</v>
      </c>
      <c r="R17">
        <v>4.638103919781221E-3</v>
      </c>
      <c r="S17">
        <v>6.9367180980764538E-3</v>
      </c>
      <c r="T17">
        <v>3</v>
      </c>
      <c r="U17">
        <v>3</v>
      </c>
      <c r="V17">
        <v>3</v>
      </c>
      <c r="W17">
        <v>3</v>
      </c>
      <c r="X17" t="s">
        <v>565</v>
      </c>
      <c r="Y17">
        <v>305.62003097514867</v>
      </c>
      <c r="Z17">
        <v>488.99204956023777</v>
      </c>
    </row>
    <row r="18" spans="1:26" x14ac:dyDescent="0.25">
      <c r="A18" t="s">
        <v>150</v>
      </c>
      <c r="C18" t="s">
        <v>585</v>
      </c>
      <c r="D18" t="s">
        <v>561</v>
      </c>
      <c r="E18" t="s">
        <v>562</v>
      </c>
      <c r="F18" t="s">
        <v>563</v>
      </c>
      <c r="G18" t="s">
        <v>566</v>
      </c>
      <c r="H18">
        <v>18570.8</v>
      </c>
      <c r="I18">
        <v>29536.2</v>
      </c>
      <c r="J18">
        <v>46991.199999999997</v>
      </c>
      <c r="K18">
        <v>0.36719999999999997</v>
      </c>
      <c r="L18">
        <v>0.27479999999999999</v>
      </c>
      <c r="M18">
        <v>0.42359999999999998</v>
      </c>
      <c r="N18" s="188">
        <v>40</v>
      </c>
      <c r="O18">
        <v>480</v>
      </c>
      <c r="P18">
        <v>2.5847028668662633E-2</v>
      </c>
      <c r="Q18">
        <v>1.6251244235886808E-2</v>
      </c>
      <c r="R18">
        <v>1.0214678492994433E-2</v>
      </c>
      <c r="S18">
        <v>1.743765046584796E-2</v>
      </c>
      <c r="T18">
        <v>1</v>
      </c>
      <c r="U18">
        <v>1</v>
      </c>
      <c r="V18">
        <v>2</v>
      </c>
      <c r="W18">
        <v>1.3333333333333333</v>
      </c>
      <c r="X18" t="s">
        <v>567</v>
      </c>
      <c r="Y18" t="b">
        <v>0</v>
      </c>
      <c r="Z18">
        <v>45.877740327850852</v>
      </c>
    </row>
    <row r="19" spans="1:26" x14ac:dyDescent="0.25">
      <c r="A19" t="s">
        <v>151</v>
      </c>
      <c r="C19" t="s">
        <v>568</v>
      </c>
      <c r="D19" t="s">
        <v>579</v>
      </c>
      <c r="E19" t="s">
        <v>580</v>
      </c>
      <c r="F19" t="s">
        <v>581</v>
      </c>
      <c r="G19" t="s">
        <v>582</v>
      </c>
      <c r="H19">
        <v>30227.599999999999</v>
      </c>
      <c r="I19">
        <v>49199.199999999997</v>
      </c>
      <c r="J19">
        <v>75785.8</v>
      </c>
      <c r="K19">
        <v>0.30260000000000004</v>
      </c>
      <c r="L19">
        <v>0.14299999999999996</v>
      </c>
      <c r="M19">
        <v>0.44239999999999996</v>
      </c>
      <c r="N19" s="188">
        <v>70</v>
      </c>
      <c r="O19">
        <v>840</v>
      </c>
      <c r="P19">
        <v>2.7789172808956056E-2</v>
      </c>
      <c r="Q19">
        <v>1.7073448348753639E-2</v>
      </c>
      <c r="R19">
        <v>1.1083870593171808E-2</v>
      </c>
      <c r="S19">
        <v>1.8648830583627169E-2</v>
      </c>
      <c r="T19">
        <v>1</v>
      </c>
      <c r="U19">
        <v>2</v>
      </c>
      <c r="V19">
        <v>2</v>
      </c>
      <c r="W19">
        <v>1.6666666666666667</v>
      </c>
      <c r="X19" t="s">
        <v>573</v>
      </c>
      <c r="Y19">
        <v>75.071731373287108</v>
      </c>
      <c r="Z19">
        <v>187.67932843321782</v>
      </c>
    </row>
    <row r="20" spans="1:26" x14ac:dyDescent="0.25">
      <c r="A20" t="s">
        <v>153</v>
      </c>
      <c r="C20" t="s">
        <v>568</v>
      </c>
      <c r="D20" t="s">
        <v>561</v>
      </c>
      <c r="E20" t="s">
        <v>572</v>
      </c>
      <c r="F20" t="s">
        <v>563</v>
      </c>
      <c r="G20" t="s">
        <v>570</v>
      </c>
      <c r="H20">
        <v>16121.6</v>
      </c>
      <c r="I20">
        <v>35163.4</v>
      </c>
      <c r="J20">
        <v>47000</v>
      </c>
      <c r="K20">
        <v>0.2606</v>
      </c>
      <c r="L20">
        <v>0.19219999999999998</v>
      </c>
      <c r="M20">
        <v>0.29239999999999999</v>
      </c>
      <c r="N20" s="188"/>
      <c r="O20">
        <v>0</v>
      </c>
      <c r="P20">
        <v>0</v>
      </c>
      <c r="Q20">
        <v>0</v>
      </c>
      <c r="R20">
        <v>0</v>
      </c>
      <c r="S20">
        <v>0</v>
      </c>
      <c r="T20">
        <v>1</v>
      </c>
      <c r="U20">
        <v>2</v>
      </c>
      <c r="V20">
        <v>1</v>
      </c>
      <c r="W20">
        <v>1.3333333333333333</v>
      </c>
      <c r="X20" t="s">
        <v>567</v>
      </c>
      <c r="Y20" t="b">
        <v>0</v>
      </c>
      <c r="Z20">
        <v>44.745196130788408</v>
      </c>
    </row>
    <row r="21" spans="1:26" x14ac:dyDescent="0.25">
      <c r="A21" t="s">
        <v>155</v>
      </c>
      <c r="B21" t="s">
        <v>575</v>
      </c>
      <c r="H21">
        <v>8406.25</v>
      </c>
      <c r="I21">
        <v>23125</v>
      </c>
      <c r="J21">
        <v>38357.599999999999</v>
      </c>
      <c r="K21">
        <v>0.64479999999999993</v>
      </c>
      <c r="L21">
        <v>0.43920000000000003</v>
      </c>
      <c r="M21">
        <v>0.11460000000000001</v>
      </c>
      <c r="N21" s="188"/>
      <c r="O21">
        <v>0</v>
      </c>
      <c r="P21">
        <v>0</v>
      </c>
      <c r="Q21">
        <v>0</v>
      </c>
      <c r="R21">
        <v>0</v>
      </c>
      <c r="S21">
        <v>0</v>
      </c>
      <c r="T21">
        <v>1</v>
      </c>
      <c r="U21">
        <v>1</v>
      </c>
      <c r="V21">
        <v>1</v>
      </c>
      <c r="W21">
        <v>1</v>
      </c>
      <c r="X21" t="s">
        <v>567</v>
      </c>
      <c r="Y21" t="b">
        <v>0</v>
      </c>
      <c r="Z21">
        <v>26.557207934332123</v>
      </c>
    </row>
    <row r="22" spans="1:26" x14ac:dyDescent="0.25">
      <c r="A22" t="s">
        <v>156</v>
      </c>
      <c r="C22" t="s">
        <v>560</v>
      </c>
      <c r="D22" t="s">
        <v>561</v>
      </c>
      <c r="E22" t="s">
        <v>562</v>
      </c>
      <c r="F22" t="s">
        <v>563</v>
      </c>
      <c r="G22" t="s">
        <v>566</v>
      </c>
      <c r="H22">
        <v>31533.4</v>
      </c>
      <c r="I22">
        <v>50250</v>
      </c>
      <c r="J22">
        <v>65200</v>
      </c>
      <c r="K22">
        <v>0.113</v>
      </c>
      <c r="L22">
        <v>0.12959999999999999</v>
      </c>
      <c r="M22">
        <v>0.3478</v>
      </c>
      <c r="N22" s="188">
        <v>100</v>
      </c>
      <c r="O22">
        <v>1200</v>
      </c>
      <c r="P22">
        <v>3.8054887833218108E-2</v>
      </c>
      <c r="Q22">
        <v>2.3880597014925373E-2</v>
      </c>
      <c r="R22">
        <v>1.8404907975460124E-2</v>
      </c>
      <c r="S22">
        <v>2.6780130941201203E-2</v>
      </c>
      <c r="T22">
        <v>2</v>
      </c>
      <c r="U22">
        <v>2</v>
      </c>
      <c r="V22">
        <v>2</v>
      </c>
      <c r="W22">
        <v>2</v>
      </c>
      <c r="X22" t="s">
        <v>567</v>
      </c>
      <c r="Y22">
        <v>74.682233794570521</v>
      </c>
      <c r="Z22">
        <v>186.70558448642635</v>
      </c>
    </row>
    <row r="23" spans="1:26" x14ac:dyDescent="0.25">
      <c r="A23" t="s">
        <v>158</v>
      </c>
      <c r="B23" t="s">
        <v>575</v>
      </c>
      <c r="H23">
        <v>12218.75</v>
      </c>
      <c r="I23">
        <v>28553.4</v>
      </c>
      <c r="J23">
        <v>46925</v>
      </c>
      <c r="K23">
        <v>0.65759999999999996</v>
      </c>
      <c r="L23">
        <v>0.3604</v>
      </c>
      <c r="M23">
        <v>0.29920000000000008</v>
      </c>
      <c r="N23" s="188"/>
      <c r="O23">
        <v>0</v>
      </c>
      <c r="P23">
        <v>0</v>
      </c>
      <c r="Q23">
        <v>0</v>
      </c>
      <c r="R23">
        <v>0</v>
      </c>
      <c r="S23">
        <v>0</v>
      </c>
      <c r="T23">
        <v>1</v>
      </c>
      <c r="U23">
        <v>1</v>
      </c>
      <c r="V23">
        <v>1</v>
      </c>
      <c r="W23">
        <v>1</v>
      </c>
      <c r="X23" t="s">
        <v>567</v>
      </c>
      <c r="Y23" t="b">
        <v>0</v>
      </c>
      <c r="Z23">
        <v>36.186223024679222</v>
      </c>
    </row>
    <row r="24" spans="1:26" x14ac:dyDescent="0.25">
      <c r="A24" t="s">
        <v>160</v>
      </c>
      <c r="H24">
        <v>39700</v>
      </c>
      <c r="I24">
        <v>65845</v>
      </c>
      <c r="J24">
        <v>104380</v>
      </c>
      <c r="K24">
        <v>0.14059999999999997</v>
      </c>
      <c r="L24">
        <v>0.17880000000000001</v>
      </c>
      <c r="M24">
        <v>0.38679999999999992</v>
      </c>
      <c r="N24" s="188"/>
      <c r="O24">
        <v>0</v>
      </c>
      <c r="P24">
        <v>0</v>
      </c>
      <c r="Q24">
        <v>0</v>
      </c>
      <c r="R24">
        <v>0</v>
      </c>
      <c r="S24">
        <v>0</v>
      </c>
      <c r="T24">
        <v>2</v>
      </c>
      <c r="U24">
        <v>2</v>
      </c>
      <c r="V24">
        <v>2</v>
      </c>
      <c r="W24">
        <v>2</v>
      </c>
      <c r="X24" t="s">
        <v>573</v>
      </c>
      <c r="Y24">
        <v>100.08711927566924</v>
      </c>
      <c r="Z24">
        <v>250.21779818917318</v>
      </c>
    </row>
    <row r="25" spans="1:26" x14ac:dyDescent="0.25">
      <c r="A25" t="s">
        <v>161</v>
      </c>
      <c r="H25" t="e">
        <v>#DIV/0!</v>
      </c>
      <c r="I25" t="e">
        <v>#DIV/0!</v>
      </c>
      <c r="J25" t="e">
        <v>#DIV/0!</v>
      </c>
      <c r="K25" t="e">
        <v>#DIV/0!</v>
      </c>
      <c r="L25" t="e">
        <v>#DIV/0!</v>
      </c>
      <c r="M25">
        <v>1</v>
      </c>
      <c r="N25" s="188"/>
      <c r="O25">
        <v>0</v>
      </c>
      <c r="P25" t="e">
        <v>#DIV/0!</v>
      </c>
      <c r="Q25" t="e">
        <v>#DIV/0!</v>
      </c>
      <c r="R25" t="e">
        <v>#DIV/0!</v>
      </c>
      <c r="S25" t="e">
        <v>#DIV/0!</v>
      </c>
      <c r="T25" t="e">
        <v>#DIV/0!</v>
      </c>
      <c r="U25" t="e">
        <v>#DIV/0!</v>
      </c>
      <c r="V25">
        <v>3</v>
      </c>
      <c r="W25" t="e">
        <v>#DIV/0!</v>
      </c>
      <c r="X25" t="e">
        <v>#DIV/0!</v>
      </c>
      <c r="Y25" t="e">
        <v>#DIV/0!</v>
      </c>
      <c r="Z25" t="e">
        <v>#DIV/0!</v>
      </c>
    </row>
    <row r="26" spans="1:26" x14ac:dyDescent="0.25">
      <c r="A26" t="s">
        <v>162</v>
      </c>
      <c r="H26">
        <v>44265.599999999999</v>
      </c>
      <c r="I26">
        <v>71590.600000000006</v>
      </c>
      <c r="J26">
        <v>102951.2</v>
      </c>
      <c r="K26">
        <v>4.8799999999999996E-2</v>
      </c>
      <c r="L26">
        <v>6.3E-2</v>
      </c>
      <c r="M26">
        <v>0.6409999999999999</v>
      </c>
      <c r="N26" s="188"/>
      <c r="O26">
        <v>0</v>
      </c>
      <c r="P26">
        <v>0</v>
      </c>
      <c r="Q26">
        <v>0</v>
      </c>
      <c r="R26">
        <v>0</v>
      </c>
      <c r="S26">
        <v>0</v>
      </c>
      <c r="T26">
        <v>3</v>
      </c>
      <c r="U26">
        <v>3</v>
      </c>
      <c r="V26">
        <v>3</v>
      </c>
      <c r="W26">
        <v>3</v>
      </c>
      <c r="X26" t="s">
        <v>565</v>
      </c>
      <c r="Y26">
        <v>270.13850112883915</v>
      </c>
      <c r="Z26">
        <v>432.22160180614259</v>
      </c>
    </row>
    <row r="27" spans="1:26" x14ac:dyDescent="0.25">
      <c r="A27" t="s">
        <v>163</v>
      </c>
      <c r="H27">
        <v>31954.400000000001</v>
      </c>
      <c r="I27">
        <v>55191.6</v>
      </c>
      <c r="J27">
        <v>96382.2</v>
      </c>
      <c r="K27">
        <v>0.14859999999999998</v>
      </c>
      <c r="L27">
        <v>0.15160000000000001</v>
      </c>
      <c r="M27">
        <v>0.63200000000000001</v>
      </c>
      <c r="N27" s="188"/>
      <c r="O27">
        <v>0</v>
      </c>
      <c r="P27">
        <v>0</v>
      </c>
      <c r="Q27">
        <v>0</v>
      </c>
      <c r="R27">
        <v>0</v>
      </c>
      <c r="S27">
        <v>0</v>
      </c>
      <c r="T27">
        <v>2</v>
      </c>
      <c r="U27">
        <v>2</v>
      </c>
      <c r="V27">
        <v>3</v>
      </c>
      <c r="W27">
        <v>2.3333333333333335</v>
      </c>
      <c r="X27" t="s">
        <v>573</v>
      </c>
      <c r="Y27">
        <v>83.627907360743095</v>
      </c>
      <c r="Z27">
        <v>209.0697684018578</v>
      </c>
    </row>
    <row r="28" spans="1:26" x14ac:dyDescent="0.25">
      <c r="A28" t="s">
        <v>164</v>
      </c>
      <c r="H28">
        <v>11872.2</v>
      </c>
      <c r="I28">
        <v>21723.4</v>
      </c>
      <c r="J28">
        <v>34800</v>
      </c>
      <c r="K28">
        <v>0.46800000000000003</v>
      </c>
      <c r="L28">
        <v>0.33939999999999998</v>
      </c>
      <c r="M28">
        <v>0.1268</v>
      </c>
      <c r="N28" s="188"/>
      <c r="O28">
        <v>0</v>
      </c>
      <c r="P28">
        <v>0</v>
      </c>
      <c r="Q28">
        <v>0</v>
      </c>
      <c r="R28">
        <v>0</v>
      </c>
      <c r="S28">
        <v>0</v>
      </c>
      <c r="T28">
        <v>1</v>
      </c>
      <c r="U28">
        <v>1</v>
      </c>
      <c r="V28">
        <v>1</v>
      </c>
      <c r="W28">
        <v>1</v>
      </c>
      <c r="X28" t="s">
        <v>567</v>
      </c>
      <c r="Y28" t="b">
        <v>0</v>
      </c>
      <c r="Z28">
        <v>31.44667362082717</v>
      </c>
    </row>
    <row r="29" spans="1:26" x14ac:dyDescent="0.25">
      <c r="A29" t="s">
        <v>165</v>
      </c>
      <c r="H29">
        <v>2500</v>
      </c>
      <c r="I29" t="e">
        <v>#DIV/0!</v>
      </c>
      <c r="J29" t="e">
        <v>#DIV/0!</v>
      </c>
      <c r="K29">
        <v>0</v>
      </c>
      <c r="L29">
        <v>0.08</v>
      </c>
      <c r="M29">
        <v>0</v>
      </c>
      <c r="N29" s="188"/>
      <c r="O29">
        <v>0</v>
      </c>
      <c r="P29">
        <v>0</v>
      </c>
      <c r="Q29" t="e">
        <v>#DIV/0!</v>
      </c>
      <c r="R29" t="e">
        <v>#DIV/0!</v>
      </c>
      <c r="S29" t="e">
        <v>#DIV/0!</v>
      </c>
      <c r="T29">
        <v>3</v>
      </c>
      <c r="U29">
        <v>3</v>
      </c>
      <c r="V29">
        <v>1</v>
      </c>
      <c r="W29">
        <v>2.3333333333333335</v>
      </c>
      <c r="X29" t="e">
        <v>#DIV/0!</v>
      </c>
      <c r="Y29" t="e">
        <v>#DIV/0!</v>
      </c>
      <c r="Z29" t="e">
        <v>#DIV/0!</v>
      </c>
    </row>
    <row r="30" spans="1:26" x14ac:dyDescent="0.25">
      <c r="A30" t="s">
        <v>166</v>
      </c>
      <c r="C30" t="s">
        <v>568</v>
      </c>
      <c r="D30" t="s">
        <v>561</v>
      </c>
      <c r="E30" t="s">
        <v>572</v>
      </c>
      <c r="F30" t="s">
        <v>563</v>
      </c>
      <c r="G30" t="s">
        <v>570</v>
      </c>
      <c r="H30">
        <v>39807.4</v>
      </c>
      <c r="I30">
        <v>75462.2</v>
      </c>
      <c r="J30">
        <v>109989</v>
      </c>
      <c r="K30">
        <v>0.19619999999999999</v>
      </c>
      <c r="L30">
        <v>0.11940000000000001</v>
      </c>
      <c r="M30">
        <v>0.57379999999999998</v>
      </c>
      <c r="N30" s="188">
        <v>269.8</v>
      </c>
      <c r="O30">
        <v>3237.6000000000004</v>
      </c>
      <c r="P30">
        <v>8.1331611710385512E-2</v>
      </c>
      <c r="Q30">
        <v>4.2903599417986757E-2</v>
      </c>
      <c r="R30">
        <v>2.9435670839811256E-2</v>
      </c>
      <c r="S30">
        <v>5.1223627322727838E-2</v>
      </c>
      <c r="T30">
        <v>2</v>
      </c>
      <c r="U30">
        <v>2</v>
      </c>
      <c r="V30">
        <v>3</v>
      </c>
      <c r="W30">
        <v>2.3333333333333335</v>
      </c>
      <c r="X30" t="s">
        <v>571</v>
      </c>
      <c r="Y30">
        <v>105.34201270056883</v>
      </c>
      <c r="Z30">
        <v>263.35503175142213</v>
      </c>
    </row>
    <row r="31" spans="1:26" x14ac:dyDescent="0.25">
      <c r="A31" t="s">
        <v>168</v>
      </c>
      <c r="H31" t="e">
        <v>#DIV/0!</v>
      </c>
      <c r="I31" t="e">
        <v>#DIV/0!</v>
      </c>
      <c r="J31">
        <v>68750</v>
      </c>
      <c r="K31">
        <v>0</v>
      </c>
      <c r="L31">
        <v>0</v>
      </c>
      <c r="M31">
        <v>1</v>
      </c>
      <c r="N31" s="188"/>
      <c r="O31">
        <v>0</v>
      </c>
      <c r="P31" t="e">
        <v>#DIV/0!</v>
      </c>
      <c r="Q31" t="e">
        <v>#DIV/0!</v>
      </c>
      <c r="R31">
        <v>0</v>
      </c>
      <c r="S31" t="e">
        <v>#DIV/0!</v>
      </c>
      <c r="T31">
        <v>3</v>
      </c>
      <c r="U31">
        <v>3</v>
      </c>
      <c r="V31">
        <v>3</v>
      </c>
      <c r="W31">
        <v>3</v>
      </c>
      <c r="X31" t="e">
        <v>#DIV/0!</v>
      </c>
      <c r="Y31" t="e">
        <v>#DIV/0!</v>
      </c>
      <c r="Z31" t="e">
        <v>#DIV/0!</v>
      </c>
    </row>
    <row r="32" spans="1:26" x14ac:dyDescent="0.25">
      <c r="A32" t="s">
        <v>169</v>
      </c>
      <c r="H32">
        <v>34697.199999999997</v>
      </c>
      <c r="I32">
        <v>63137.8</v>
      </c>
      <c r="J32">
        <v>89121.4</v>
      </c>
      <c r="K32">
        <v>0</v>
      </c>
      <c r="L32">
        <v>8.9199999999999988E-2</v>
      </c>
      <c r="M32">
        <v>0.49920000000000003</v>
      </c>
      <c r="N32" s="188"/>
      <c r="O32">
        <v>0</v>
      </c>
      <c r="P32">
        <v>0</v>
      </c>
      <c r="Q32">
        <v>0</v>
      </c>
      <c r="R32">
        <v>0</v>
      </c>
      <c r="S32">
        <v>0</v>
      </c>
      <c r="T32">
        <v>3</v>
      </c>
      <c r="U32">
        <v>3</v>
      </c>
      <c r="V32">
        <v>2</v>
      </c>
      <c r="W32">
        <v>2.6666666666666665</v>
      </c>
      <c r="X32" t="s">
        <v>565</v>
      </c>
      <c r="Y32">
        <v>223.69446361362392</v>
      </c>
      <c r="Z32">
        <v>357.91114178179822</v>
      </c>
    </row>
    <row r="33" spans="1:26" x14ac:dyDescent="0.25">
      <c r="A33" t="s">
        <v>170</v>
      </c>
      <c r="H33">
        <v>24633.599999999999</v>
      </c>
      <c r="I33">
        <v>51481.599999999999</v>
      </c>
      <c r="J33">
        <v>83583.399999999994</v>
      </c>
      <c r="K33">
        <v>9.1999999999999998E-2</v>
      </c>
      <c r="L33">
        <v>0.154</v>
      </c>
      <c r="M33">
        <v>0.498</v>
      </c>
      <c r="N33" s="188"/>
      <c r="O33">
        <v>0</v>
      </c>
      <c r="P33">
        <v>0</v>
      </c>
      <c r="Q33">
        <v>0</v>
      </c>
      <c r="R33">
        <v>0</v>
      </c>
      <c r="S33">
        <v>0</v>
      </c>
      <c r="T33">
        <v>3</v>
      </c>
      <c r="U33">
        <v>2</v>
      </c>
      <c r="V33">
        <v>2</v>
      </c>
      <c r="W33">
        <v>2.3333333333333335</v>
      </c>
      <c r="X33" t="s">
        <v>573</v>
      </c>
      <c r="Y33">
        <v>69.4603879403424</v>
      </c>
      <c r="Z33">
        <v>173.65096985085606</v>
      </c>
    </row>
    <row r="34" spans="1:26" x14ac:dyDescent="0.25">
      <c r="A34" t="s">
        <v>171</v>
      </c>
      <c r="B34" t="s">
        <v>575</v>
      </c>
      <c r="H34" t="e">
        <v>#DIV/0!</v>
      </c>
      <c r="I34" t="e">
        <v>#DIV/0!</v>
      </c>
      <c r="J34" t="e">
        <v>#DIV/0!</v>
      </c>
      <c r="K34">
        <v>0.33350000000000002</v>
      </c>
      <c r="L34">
        <v>1</v>
      </c>
      <c r="M34" t="s">
        <v>88</v>
      </c>
      <c r="N34" s="188"/>
      <c r="O34">
        <v>0</v>
      </c>
      <c r="P34" t="e">
        <v>#DIV/0!</v>
      </c>
      <c r="Q34" t="e">
        <v>#DIV/0!</v>
      </c>
      <c r="R34" t="e">
        <v>#DIV/0!</v>
      </c>
      <c r="S34" t="e">
        <v>#DIV/0!</v>
      </c>
      <c r="T34">
        <v>1</v>
      </c>
      <c r="U34">
        <v>1</v>
      </c>
      <c r="V34" t="s">
        <v>88</v>
      </c>
      <c r="W34">
        <v>1</v>
      </c>
      <c r="X34" t="e">
        <v>#DIV/0!</v>
      </c>
      <c r="Y34" t="b">
        <v>0</v>
      </c>
      <c r="Z34" t="e">
        <v>#DIV/0!</v>
      </c>
    </row>
    <row r="35" spans="1:26" x14ac:dyDescent="0.25">
      <c r="A35" t="s">
        <v>172</v>
      </c>
      <c r="C35" t="s">
        <v>586</v>
      </c>
      <c r="D35" t="s">
        <v>561</v>
      </c>
      <c r="E35" t="s">
        <v>572</v>
      </c>
      <c r="F35" t="s">
        <v>563</v>
      </c>
      <c r="G35" t="s">
        <v>581</v>
      </c>
      <c r="H35">
        <v>17344.599999999999</v>
      </c>
      <c r="I35">
        <v>34342.199999999997</v>
      </c>
      <c r="J35">
        <v>50893.8</v>
      </c>
      <c r="K35">
        <v>0.71900000000000008</v>
      </c>
      <c r="L35">
        <v>0.50679999999999992</v>
      </c>
      <c r="M35">
        <v>0.21059999999999998</v>
      </c>
      <c r="N35" s="188">
        <v>100</v>
      </c>
      <c r="O35">
        <v>1200</v>
      </c>
      <c r="P35">
        <v>6.9185798461769088E-2</v>
      </c>
      <c r="Q35">
        <v>3.4942432342715379E-2</v>
      </c>
      <c r="R35">
        <v>2.3578510545488839E-2</v>
      </c>
      <c r="S35">
        <v>4.256891378332444E-2</v>
      </c>
      <c r="T35">
        <v>1</v>
      </c>
      <c r="U35">
        <v>1</v>
      </c>
      <c r="V35">
        <v>1</v>
      </c>
      <c r="W35">
        <v>1</v>
      </c>
      <c r="X35" t="s">
        <v>571</v>
      </c>
      <c r="Y35" t="b">
        <v>0</v>
      </c>
      <c r="Z35">
        <v>46.982641139964016</v>
      </c>
    </row>
    <row r="36" spans="1:26" x14ac:dyDescent="0.25">
      <c r="A36" t="s">
        <v>174</v>
      </c>
      <c r="C36" t="s">
        <v>584</v>
      </c>
      <c r="D36" t="s">
        <v>561</v>
      </c>
      <c r="E36" t="s">
        <v>572</v>
      </c>
      <c r="F36" t="s">
        <v>563</v>
      </c>
      <c r="G36" t="s">
        <v>570</v>
      </c>
      <c r="H36">
        <v>27435.4</v>
      </c>
      <c r="I36">
        <v>41785.4</v>
      </c>
      <c r="J36">
        <v>59092.6</v>
      </c>
      <c r="K36">
        <v>0.45539999999999997</v>
      </c>
      <c r="L36">
        <v>0.22799999999999998</v>
      </c>
      <c r="M36">
        <v>0.27479999999999999</v>
      </c>
      <c r="N36" s="188">
        <v>89.5</v>
      </c>
      <c r="O36">
        <v>1074</v>
      </c>
      <c r="P36">
        <v>3.9146504151570595E-2</v>
      </c>
      <c r="Q36">
        <v>2.5702757422448989E-2</v>
      </c>
      <c r="R36">
        <v>1.8174864534645625E-2</v>
      </c>
      <c r="S36">
        <v>2.7674708702888406E-2</v>
      </c>
      <c r="T36">
        <v>1</v>
      </c>
      <c r="U36">
        <v>1</v>
      </c>
      <c r="V36">
        <v>1</v>
      </c>
      <c r="W36">
        <v>1</v>
      </c>
      <c r="X36" t="s">
        <v>571</v>
      </c>
      <c r="Y36" t="b">
        <v>0</v>
      </c>
      <c r="Z36">
        <v>64.679994258193517</v>
      </c>
    </row>
    <row r="37" spans="1:26" x14ac:dyDescent="0.25">
      <c r="A37" t="s">
        <v>175</v>
      </c>
      <c r="H37">
        <v>35249.199999999997</v>
      </c>
      <c r="I37">
        <v>58996</v>
      </c>
      <c r="J37">
        <v>82440.399999999994</v>
      </c>
      <c r="K37">
        <v>0.159</v>
      </c>
      <c r="L37">
        <v>9.3200000000000005E-2</v>
      </c>
      <c r="M37">
        <v>0.53119999999999989</v>
      </c>
      <c r="N37" s="188"/>
      <c r="O37">
        <v>0</v>
      </c>
      <c r="P37">
        <v>0</v>
      </c>
      <c r="Q37">
        <v>0</v>
      </c>
      <c r="R37">
        <v>0</v>
      </c>
      <c r="S37">
        <v>0</v>
      </c>
      <c r="T37">
        <v>2</v>
      </c>
      <c r="U37">
        <v>3</v>
      </c>
      <c r="V37">
        <v>3</v>
      </c>
      <c r="W37">
        <v>2.6666666666666665</v>
      </c>
      <c r="X37" t="s">
        <v>565</v>
      </c>
      <c r="Y37">
        <v>217.58158418720268</v>
      </c>
      <c r="Z37">
        <v>348.13053469952416</v>
      </c>
    </row>
    <row r="38" spans="1:26" x14ac:dyDescent="0.25">
      <c r="A38" t="s">
        <v>176</v>
      </c>
      <c r="H38">
        <v>40946.199999999997</v>
      </c>
      <c r="I38">
        <v>69526.2</v>
      </c>
      <c r="J38">
        <v>102594.2</v>
      </c>
      <c r="K38">
        <v>6.7599999999999993E-2</v>
      </c>
      <c r="L38">
        <v>7.2000000000000008E-2</v>
      </c>
      <c r="M38">
        <v>0.56340000000000001</v>
      </c>
      <c r="N38" s="188"/>
      <c r="O38">
        <v>0</v>
      </c>
      <c r="P38">
        <v>0</v>
      </c>
      <c r="Q38">
        <v>0</v>
      </c>
      <c r="R38">
        <v>0</v>
      </c>
      <c r="S38">
        <v>0</v>
      </c>
      <c r="T38">
        <v>3</v>
      </c>
      <c r="U38">
        <v>3</v>
      </c>
      <c r="V38">
        <v>3</v>
      </c>
      <c r="W38">
        <v>3</v>
      </c>
      <c r="X38" t="s">
        <v>565</v>
      </c>
      <c r="Y38">
        <v>257.45328539316625</v>
      </c>
      <c r="Z38">
        <v>411.92525662906593</v>
      </c>
    </row>
    <row r="39" spans="1:26" x14ac:dyDescent="0.25">
      <c r="A39" t="s">
        <v>177</v>
      </c>
      <c r="H39">
        <v>24137.200000000001</v>
      </c>
      <c r="I39">
        <v>35354.6</v>
      </c>
      <c r="J39">
        <v>62912.6</v>
      </c>
      <c r="K39">
        <v>0.10779999999999999</v>
      </c>
      <c r="L39">
        <v>6.1600000000000009E-2</v>
      </c>
      <c r="M39">
        <v>0.51339999999999997</v>
      </c>
      <c r="N39" s="188"/>
      <c r="O39">
        <v>0</v>
      </c>
      <c r="P39">
        <v>0</v>
      </c>
      <c r="Q39">
        <v>0</v>
      </c>
      <c r="R39">
        <v>0</v>
      </c>
      <c r="S39">
        <v>0</v>
      </c>
      <c r="T39">
        <v>3</v>
      </c>
      <c r="U39">
        <v>3</v>
      </c>
      <c r="V39">
        <v>3</v>
      </c>
      <c r="W39">
        <v>3</v>
      </c>
      <c r="X39" t="s">
        <v>565</v>
      </c>
      <c r="Y39">
        <v>146.01139653151893</v>
      </c>
      <c r="Z39">
        <v>233.61823445043024</v>
      </c>
    </row>
    <row r="40" spans="1:26" x14ac:dyDescent="0.25">
      <c r="A40" t="s">
        <v>178</v>
      </c>
      <c r="H40">
        <v>13853.8</v>
      </c>
      <c r="I40">
        <v>19122.8</v>
      </c>
      <c r="J40">
        <v>30892.5</v>
      </c>
      <c r="K40">
        <v>0.24640000000000001</v>
      </c>
      <c r="L40">
        <v>0.1186</v>
      </c>
      <c r="M40">
        <v>9.6999999999999989E-2</v>
      </c>
      <c r="N40" s="188"/>
      <c r="O40">
        <v>0</v>
      </c>
      <c r="P40">
        <v>0</v>
      </c>
      <c r="Q40">
        <v>0</v>
      </c>
      <c r="R40">
        <v>0</v>
      </c>
      <c r="S40">
        <v>0</v>
      </c>
      <c r="T40">
        <v>1</v>
      </c>
      <c r="U40">
        <v>2</v>
      </c>
      <c r="V40">
        <v>1</v>
      </c>
      <c r="W40">
        <v>1.3333333333333333</v>
      </c>
      <c r="X40" t="s">
        <v>567</v>
      </c>
      <c r="Y40" t="b">
        <v>0</v>
      </c>
      <c r="Z40">
        <v>31.878347104482685</v>
      </c>
    </row>
    <row r="41" spans="1:26" x14ac:dyDescent="0.25">
      <c r="A41" t="s">
        <v>179</v>
      </c>
      <c r="B41" t="s">
        <v>575</v>
      </c>
      <c r="H41">
        <v>17433.400000000001</v>
      </c>
      <c r="I41">
        <v>25312</v>
      </c>
      <c r="J41">
        <v>32151.4</v>
      </c>
      <c r="K41">
        <v>0.49380000000000002</v>
      </c>
      <c r="L41">
        <v>0.38420000000000004</v>
      </c>
      <c r="M41">
        <v>0.21460000000000001</v>
      </c>
      <c r="N41" s="188"/>
      <c r="O41">
        <v>0</v>
      </c>
      <c r="P41">
        <v>0</v>
      </c>
      <c r="Q41">
        <v>0</v>
      </c>
      <c r="R41">
        <v>0</v>
      </c>
      <c r="S41">
        <v>0</v>
      </c>
      <c r="T41">
        <v>1</v>
      </c>
      <c r="U41">
        <v>1</v>
      </c>
      <c r="V41">
        <v>1</v>
      </c>
      <c r="W41">
        <v>1</v>
      </c>
      <c r="X41" t="s">
        <v>567</v>
      </c>
      <c r="Y41" t="b">
        <v>0</v>
      </c>
      <c r="Z41">
        <v>39.071365778646687</v>
      </c>
    </row>
    <row r="42" spans="1:26" x14ac:dyDescent="0.25">
      <c r="A42" t="s">
        <v>180</v>
      </c>
      <c r="H42" t="e">
        <v>#DIV/0!</v>
      </c>
      <c r="I42" t="e">
        <v>#DIV/0!</v>
      </c>
      <c r="J42" t="e">
        <v>#DIV/0!</v>
      </c>
      <c r="K42">
        <v>0</v>
      </c>
      <c r="L42">
        <v>0</v>
      </c>
      <c r="M42">
        <v>0</v>
      </c>
      <c r="N42" s="188"/>
      <c r="O42">
        <v>0</v>
      </c>
      <c r="P42" t="e">
        <v>#DIV/0!</v>
      </c>
      <c r="Q42" t="e">
        <v>#DIV/0!</v>
      </c>
      <c r="R42" t="e">
        <v>#DIV/0!</v>
      </c>
      <c r="S42" t="e">
        <v>#DIV/0!</v>
      </c>
      <c r="T42">
        <v>3</v>
      </c>
      <c r="U42">
        <v>3</v>
      </c>
      <c r="V42">
        <v>1</v>
      </c>
      <c r="W42">
        <v>2.3333333333333335</v>
      </c>
      <c r="X42" t="e">
        <v>#DIV/0!</v>
      </c>
      <c r="Y42" t="e">
        <v>#DIV/0!</v>
      </c>
      <c r="Z42" t="e">
        <v>#DIV/0!</v>
      </c>
    </row>
    <row r="43" spans="1:26" x14ac:dyDescent="0.25">
      <c r="A43" t="s">
        <v>181</v>
      </c>
      <c r="B43" t="s">
        <v>575</v>
      </c>
      <c r="H43">
        <v>24337.599999999999</v>
      </c>
      <c r="I43">
        <v>40711.199999999997</v>
      </c>
      <c r="J43">
        <v>61416.800000000003</v>
      </c>
      <c r="K43">
        <v>0.51679999999999993</v>
      </c>
      <c r="L43">
        <v>0.1772</v>
      </c>
      <c r="M43">
        <v>0.14139999999999997</v>
      </c>
      <c r="N43" s="188"/>
      <c r="O43">
        <v>0</v>
      </c>
      <c r="P43">
        <v>0</v>
      </c>
      <c r="Q43">
        <v>0</v>
      </c>
      <c r="R43">
        <v>0</v>
      </c>
      <c r="S43">
        <v>0</v>
      </c>
      <c r="T43">
        <v>1</v>
      </c>
      <c r="U43">
        <v>2</v>
      </c>
      <c r="V43">
        <v>1</v>
      </c>
      <c r="W43">
        <v>1.3333333333333333</v>
      </c>
      <c r="X43" t="s">
        <v>567</v>
      </c>
      <c r="Y43" t="b">
        <v>0</v>
      </c>
      <c r="Z43">
        <v>61.024622310660241</v>
      </c>
    </row>
    <row r="44" spans="1:26" x14ac:dyDescent="0.25">
      <c r="A44" t="s">
        <v>182</v>
      </c>
      <c r="H44">
        <v>48836.4</v>
      </c>
      <c r="I44">
        <v>86366.6</v>
      </c>
      <c r="J44">
        <v>122452.6</v>
      </c>
      <c r="K44">
        <v>2.7000000000000003E-2</v>
      </c>
      <c r="L44">
        <v>4.880000000000001E-2</v>
      </c>
      <c r="M44">
        <v>0.61020000000000008</v>
      </c>
      <c r="N44" s="188"/>
      <c r="O44">
        <v>0</v>
      </c>
      <c r="P44">
        <v>0</v>
      </c>
      <c r="Q44">
        <v>0</v>
      </c>
      <c r="R44">
        <v>0</v>
      </c>
      <c r="S44">
        <v>0</v>
      </c>
      <c r="T44">
        <v>3</v>
      </c>
      <c r="U44">
        <v>3</v>
      </c>
      <c r="V44">
        <v>3</v>
      </c>
      <c r="W44">
        <v>3</v>
      </c>
      <c r="X44" t="s">
        <v>565</v>
      </c>
      <c r="Y44">
        <v>310.77902188716115</v>
      </c>
      <c r="Z44">
        <v>497.24643501945775</v>
      </c>
    </row>
    <row r="45" spans="1:26" x14ac:dyDescent="0.25">
      <c r="A45" t="s">
        <v>183</v>
      </c>
      <c r="C45" t="s">
        <v>560</v>
      </c>
      <c r="D45" t="s">
        <v>561</v>
      </c>
      <c r="E45" t="s">
        <v>562</v>
      </c>
      <c r="F45" t="s">
        <v>563</v>
      </c>
      <c r="G45" t="s">
        <v>566</v>
      </c>
      <c r="H45">
        <v>30666.75</v>
      </c>
      <c r="I45">
        <v>49145.75</v>
      </c>
      <c r="J45">
        <v>84875</v>
      </c>
      <c r="K45">
        <v>0</v>
      </c>
      <c r="L45">
        <v>0.1</v>
      </c>
      <c r="M45">
        <v>0.47999999999999993</v>
      </c>
      <c r="N45" s="188">
        <v>145</v>
      </c>
      <c r="O45">
        <v>1740</v>
      </c>
      <c r="P45">
        <v>5.6738976252781924E-2</v>
      </c>
      <c r="Q45">
        <v>3.5404892589898415E-2</v>
      </c>
      <c r="R45">
        <v>2.0500736377025038E-2</v>
      </c>
      <c r="S45">
        <v>3.7548201739901789E-2</v>
      </c>
      <c r="T45">
        <v>3</v>
      </c>
      <c r="U45">
        <v>2</v>
      </c>
      <c r="V45">
        <v>2</v>
      </c>
      <c r="W45">
        <v>2.3333333333333335</v>
      </c>
      <c r="X45" t="s">
        <v>567</v>
      </c>
      <c r="Y45">
        <v>77.234058240350365</v>
      </c>
      <c r="Z45">
        <v>193.08514560087596</v>
      </c>
    </row>
    <row r="46" spans="1:26" x14ac:dyDescent="0.25">
      <c r="A46" s="179" t="s">
        <v>184</v>
      </c>
      <c r="C46" t="s">
        <v>568</v>
      </c>
      <c r="D46" t="s">
        <v>561</v>
      </c>
      <c r="E46" t="s">
        <v>572</v>
      </c>
      <c r="F46" t="s">
        <v>574</v>
      </c>
      <c r="G46" t="s">
        <v>570</v>
      </c>
      <c r="H46">
        <v>17787.2</v>
      </c>
      <c r="I46">
        <v>33241.4</v>
      </c>
      <c r="J46">
        <v>52726.8</v>
      </c>
      <c r="K46">
        <v>0.6734</v>
      </c>
      <c r="L46">
        <v>0.40899999999999997</v>
      </c>
      <c r="M46">
        <v>0.43159999999999998</v>
      </c>
      <c r="N46" s="188">
        <v>85</v>
      </c>
      <c r="O46">
        <v>1020</v>
      </c>
      <c r="P46">
        <v>5.7344607358100201E-2</v>
      </c>
      <c r="Q46">
        <v>3.0684628204588255E-2</v>
      </c>
      <c r="R46">
        <v>1.9345001024147112E-2</v>
      </c>
      <c r="S46">
        <v>3.5791412195611862E-2</v>
      </c>
      <c r="T46">
        <v>1</v>
      </c>
      <c r="U46">
        <v>1</v>
      </c>
      <c r="V46">
        <v>2</v>
      </c>
      <c r="W46">
        <v>1.3333333333333333</v>
      </c>
      <c r="X46" t="s">
        <v>571</v>
      </c>
      <c r="Y46" t="e">
        <v>#DIV/0!</v>
      </c>
      <c r="Z46">
        <v>47.497427335611683</v>
      </c>
    </row>
    <row r="47" spans="1:26" x14ac:dyDescent="0.25">
      <c r="A47" t="s">
        <v>185</v>
      </c>
      <c r="H47">
        <v>24975</v>
      </c>
      <c r="I47">
        <v>41013.199999999997</v>
      </c>
      <c r="J47">
        <v>69750.2</v>
      </c>
      <c r="K47">
        <v>6.3799999999999996E-2</v>
      </c>
      <c r="L47">
        <v>7.2599999999999998E-2</v>
      </c>
      <c r="M47">
        <v>0.37060000000000004</v>
      </c>
      <c r="N47" s="188"/>
      <c r="O47">
        <v>0</v>
      </c>
      <c r="P47">
        <v>0</v>
      </c>
      <c r="Q47">
        <v>0</v>
      </c>
      <c r="R47">
        <v>0</v>
      </c>
      <c r="S47">
        <v>0</v>
      </c>
      <c r="T47">
        <v>3</v>
      </c>
      <c r="U47">
        <v>3</v>
      </c>
      <c r="V47">
        <v>2</v>
      </c>
      <c r="W47">
        <v>2.6666666666666665</v>
      </c>
      <c r="X47" t="s">
        <v>565</v>
      </c>
      <c r="Y47">
        <v>158.71139460058785</v>
      </c>
      <c r="Z47">
        <v>253.93823136094056</v>
      </c>
    </row>
    <row r="48" spans="1:26" x14ac:dyDescent="0.25">
      <c r="A48" t="s">
        <v>186</v>
      </c>
      <c r="H48" t="e">
        <v>#DIV/0!</v>
      </c>
      <c r="I48" t="e">
        <v>#DIV/0!</v>
      </c>
      <c r="J48" t="e">
        <v>#DIV/0!</v>
      </c>
      <c r="K48">
        <v>0</v>
      </c>
      <c r="L48">
        <v>0</v>
      </c>
      <c r="M48">
        <v>1</v>
      </c>
      <c r="N48" s="188"/>
      <c r="O48">
        <v>0</v>
      </c>
      <c r="P48" t="e">
        <v>#DIV/0!</v>
      </c>
      <c r="Q48" t="e">
        <v>#DIV/0!</v>
      </c>
      <c r="R48" t="e">
        <v>#DIV/0!</v>
      </c>
      <c r="S48" t="e">
        <v>#DIV/0!</v>
      </c>
      <c r="T48">
        <v>3</v>
      </c>
      <c r="U48">
        <v>3</v>
      </c>
      <c r="V48">
        <v>3</v>
      </c>
      <c r="W48">
        <v>3</v>
      </c>
      <c r="X48" t="e">
        <v>#DIV/0!</v>
      </c>
      <c r="Y48" t="e">
        <v>#DIV/0!</v>
      </c>
      <c r="Z48" t="e">
        <v>#DIV/0!</v>
      </c>
    </row>
    <row r="49" spans="1:26" x14ac:dyDescent="0.25">
      <c r="A49" t="s">
        <v>187</v>
      </c>
      <c r="C49" t="s">
        <v>578</v>
      </c>
      <c r="D49" t="s">
        <v>561</v>
      </c>
      <c r="E49" t="s">
        <v>572</v>
      </c>
      <c r="F49" t="s">
        <v>563</v>
      </c>
      <c r="G49" t="s">
        <v>566</v>
      </c>
      <c r="H49">
        <v>36520</v>
      </c>
      <c r="I49">
        <v>44750</v>
      </c>
      <c r="J49">
        <v>64558.400000000001</v>
      </c>
      <c r="K49">
        <v>5.4799999999999995E-2</v>
      </c>
      <c r="L49">
        <v>4.7799999999999995E-2</v>
      </c>
      <c r="M49">
        <v>0.23519999999999999</v>
      </c>
      <c r="N49" s="188">
        <v>75</v>
      </c>
      <c r="O49">
        <v>900</v>
      </c>
      <c r="P49">
        <v>2.4644030668127054E-2</v>
      </c>
      <c r="Q49">
        <v>2.0111731843575419E-2</v>
      </c>
      <c r="R49">
        <v>1.3940865944633077E-2</v>
      </c>
      <c r="S49">
        <v>1.9565542818778519E-2</v>
      </c>
      <c r="T49">
        <v>3</v>
      </c>
      <c r="U49">
        <v>3</v>
      </c>
      <c r="V49">
        <v>1</v>
      </c>
      <c r="W49">
        <v>2.3333333333333335</v>
      </c>
      <c r="X49" t="s">
        <v>573</v>
      </c>
      <c r="Y49">
        <v>76.665391494292592</v>
      </c>
      <c r="Z49">
        <v>191.6634787357315</v>
      </c>
    </row>
    <row r="50" spans="1:26" x14ac:dyDescent="0.25">
      <c r="A50" t="s">
        <v>189</v>
      </c>
      <c r="C50" t="s">
        <v>578</v>
      </c>
      <c r="D50" t="s">
        <v>561</v>
      </c>
      <c r="E50" t="s">
        <v>572</v>
      </c>
      <c r="F50" t="s">
        <v>563</v>
      </c>
      <c r="G50" t="s">
        <v>570</v>
      </c>
      <c r="H50">
        <v>35850</v>
      </c>
      <c r="I50">
        <v>60400</v>
      </c>
      <c r="J50">
        <v>77600</v>
      </c>
      <c r="K50">
        <v>0</v>
      </c>
      <c r="L50">
        <v>9.4E-2</v>
      </c>
      <c r="M50">
        <v>0.20780000000000001</v>
      </c>
      <c r="N50" s="188">
        <v>103.62</v>
      </c>
      <c r="O50">
        <v>1243.44</v>
      </c>
      <c r="P50">
        <v>3.4684518828451881E-2</v>
      </c>
      <c r="Q50">
        <v>2.058675496688742E-2</v>
      </c>
      <c r="R50">
        <v>1.6023711340206186E-2</v>
      </c>
      <c r="S50">
        <v>2.3764995045181831E-2</v>
      </c>
      <c r="T50">
        <v>3</v>
      </c>
      <c r="U50">
        <v>3</v>
      </c>
      <c r="V50">
        <v>1</v>
      </c>
      <c r="W50">
        <v>2.3333333333333335</v>
      </c>
      <c r="X50" t="s">
        <v>567</v>
      </c>
      <c r="Y50">
        <v>87.203889420551889</v>
      </c>
      <c r="Z50">
        <v>218.00972355137978</v>
      </c>
    </row>
    <row r="51" spans="1:26" x14ac:dyDescent="0.25">
      <c r="A51" s="178" t="s">
        <v>191</v>
      </c>
      <c r="C51" t="s">
        <v>578</v>
      </c>
      <c r="D51" t="s">
        <v>561</v>
      </c>
      <c r="E51" t="s">
        <v>572</v>
      </c>
      <c r="F51" t="s">
        <v>563</v>
      </c>
      <c r="G51" t="s">
        <v>570</v>
      </c>
      <c r="H51">
        <v>22283.4</v>
      </c>
      <c r="I51">
        <v>32653.4</v>
      </c>
      <c r="J51">
        <v>46550</v>
      </c>
      <c r="K51">
        <v>0.37060000000000004</v>
      </c>
      <c r="L51">
        <v>0.11359999999999999</v>
      </c>
      <c r="M51">
        <v>0.27340000000000003</v>
      </c>
      <c r="N51" s="188">
        <v>110</v>
      </c>
      <c r="O51">
        <v>1020</v>
      </c>
      <c r="P51">
        <v>4.5773984221438378E-2</v>
      </c>
      <c r="Q51">
        <v>3.1237175914299888E-2</v>
      </c>
      <c r="R51">
        <v>2.1911922663802364E-2</v>
      </c>
      <c r="S51">
        <v>3.2974360933180208E-2</v>
      </c>
      <c r="T51">
        <v>1</v>
      </c>
      <c r="U51">
        <v>2</v>
      </c>
      <c r="V51">
        <v>1</v>
      </c>
      <c r="W51">
        <v>1.3333333333333333</v>
      </c>
      <c r="X51" t="s">
        <v>571</v>
      </c>
      <c r="Y51" t="e">
        <v>#DIV/0!</v>
      </c>
      <c r="Z51">
        <v>51.555206890738781</v>
      </c>
    </row>
    <row r="52" spans="1:26" x14ac:dyDescent="0.25">
      <c r="A52" t="s">
        <v>192</v>
      </c>
      <c r="H52" t="e">
        <v>#DIV/0!</v>
      </c>
      <c r="I52" t="e">
        <v>#DIV/0!</v>
      </c>
      <c r="J52" t="e">
        <v>#DIV/0!</v>
      </c>
      <c r="K52" t="e">
        <v>#DIV/0!</v>
      </c>
      <c r="L52" t="e">
        <v>#DIV/0!</v>
      </c>
      <c r="M52" t="e">
        <v>#DIV/0!</v>
      </c>
      <c r="N52" s="188"/>
      <c r="O52">
        <v>0</v>
      </c>
      <c r="P52" t="e">
        <v>#DIV/0!</v>
      </c>
      <c r="Q52" t="e">
        <v>#DIV/0!</v>
      </c>
      <c r="R52" t="e">
        <v>#DIV/0!</v>
      </c>
      <c r="S52" t="e">
        <v>#DIV/0!</v>
      </c>
      <c r="T52" t="e">
        <v>#DIV/0!</v>
      </c>
      <c r="U52" t="e">
        <v>#DIV/0!</v>
      </c>
      <c r="V52" t="e">
        <v>#DIV/0!</v>
      </c>
      <c r="W52" t="e">
        <v>#DIV/0!</v>
      </c>
      <c r="X52" t="e">
        <v>#DIV/0!</v>
      </c>
      <c r="Y52" t="e">
        <v>#DIV/0!</v>
      </c>
      <c r="Z52" t="e">
        <v>#DIV/0!</v>
      </c>
    </row>
    <row r="53" spans="1:26" x14ac:dyDescent="0.25">
      <c r="A53" t="s">
        <v>193</v>
      </c>
      <c r="H53" t="e">
        <v>#DIV/0!</v>
      </c>
      <c r="I53" t="e">
        <v>#DIV/0!</v>
      </c>
      <c r="J53" t="e">
        <v>#DIV/0!</v>
      </c>
      <c r="K53" t="e">
        <v>#DIV/0!</v>
      </c>
      <c r="L53" t="e">
        <v>#DIV/0!</v>
      </c>
      <c r="M53" t="e">
        <v>#DIV/0!</v>
      </c>
      <c r="N53" s="188"/>
      <c r="O53">
        <v>0</v>
      </c>
      <c r="P53" t="e">
        <v>#DIV/0!</v>
      </c>
      <c r="Q53" t="e">
        <v>#DIV/0!</v>
      </c>
      <c r="R53" t="e">
        <v>#DIV/0!</v>
      </c>
      <c r="S53" t="e">
        <v>#DIV/0!</v>
      </c>
      <c r="T53" t="e">
        <v>#DIV/0!</v>
      </c>
      <c r="U53" t="e">
        <v>#DIV/0!</v>
      </c>
      <c r="V53" t="e">
        <v>#DIV/0!</v>
      </c>
      <c r="W53" t="e">
        <v>#DIV/0!</v>
      </c>
      <c r="X53" t="e">
        <v>#DIV/0!</v>
      </c>
      <c r="Y53" t="e">
        <v>#DIV/0!</v>
      </c>
      <c r="Z53" t="e">
        <v>#DIV/0!</v>
      </c>
    </row>
    <row r="54" spans="1:26" x14ac:dyDescent="0.25">
      <c r="A54" t="s">
        <v>194</v>
      </c>
      <c r="H54">
        <v>16345.75</v>
      </c>
      <c r="I54">
        <v>31718.75</v>
      </c>
      <c r="J54">
        <v>69016.800000000003</v>
      </c>
      <c r="K54">
        <v>0.1822</v>
      </c>
      <c r="L54">
        <v>0.1822</v>
      </c>
      <c r="M54">
        <v>0.36379999999999996</v>
      </c>
      <c r="N54" s="188"/>
      <c r="O54">
        <v>0</v>
      </c>
      <c r="P54">
        <v>0</v>
      </c>
      <c r="Q54">
        <v>0</v>
      </c>
      <c r="R54">
        <v>0</v>
      </c>
      <c r="S54">
        <v>0</v>
      </c>
      <c r="T54">
        <v>2</v>
      </c>
      <c r="U54">
        <v>2</v>
      </c>
      <c r="V54">
        <v>2</v>
      </c>
      <c r="W54">
        <v>2</v>
      </c>
      <c r="X54" t="s">
        <v>573</v>
      </c>
      <c r="Y54">
        <v>46.644270565432628</v>
      </c>
      <c r="Z54">
        <v>116.61067641358159</v>
      </c>
    </row>
    <row r="55" spans="1:26" x14ac:dyDescent="0.25">
      <c r="A55" t="s">
        <v>195</v>
      </c>
      <c r="H55">
        <v>11172.6</v>
      </c>
      <c r="I55">
        <v>17334.400000000001</v>
      </c>
      <c r="J55">
        <v>32062.400000000001</v>
      </c>
      <c r="K55">
        <v>0.5</v>
      </c>
      <c r="L55">
        <v>0.28919999999999996</v>
      </c>
      <c r="M55">
        <v>0.63120000000000009</v>
      </c>
      <c r="N55" s="188"/>
      <c r="O55">
        <v>0</v>
      </c>
      <c r="P55">
        <v>0</v>
      </c>
      <c r="Q55">
        <v>0</v>
      </c>
      <c r="R55">
        <v>0</v>
      </c>
      <c r="S55">
        <v>0</v>
      </c>
      <c r="T55">
        <v>1</v>
      </c>
      <c r="U55">
        <v>1</v>
      </c>
      <c r="V55">
        <v>3</v>
      </c>
      <c r="W55">
        <v>1.6666666666666667</v>
      </c>
      <c r="X55" t="s">
        <v>573</v>
      </c>
      <c r="Y55">
        <v>28.029636549911519</v>
      </c>
      <c r="Z55">
        <v>70.074091374778803</v>
      </c>
    </row>
    <row r="56" spans="1:26" x14ac:dyDescent="0.25">
      <c r="A56" t="s">
        <v>196</v>
      </c>
      <c r="C56" t="s">
        <v>568</v>
      </c>
      <c r="D56" t="s">
        <v>561</v>
      </c>
      <c r="E56" t="s">
        <v>572</v>
      </c>
      <c r="F56" t="s">
        <v>563</v>
      </c>
      <c r="G56" t="s">
        <v>570</v>
      </c>
      <c r="H56">
        <v>12638</v>
      </c>
      <c r="I56">
        <v>24450</v>
      </c>
      <c r="J56">
        <v>36333.4</v>
      </c>
      <c r="K56">
        <v>0.52879999999999994</v>
      </c>
      <c r="L56">
        <v>0.4844</v>
      </c>
      <c r="M56">
        <v>5.2799999999999993E-2</v>
      </c>
      <c r="N56" s="188">
        <v>130</v>
      </c>
      <c r="O56">
        <v>1560</v>
      </c>
      <c r="P56">
        <v>0.12343725272986232</v>
      </c>
      <c r="Q56">
        <v>6.3803680981595098E-2</v>
      </c>
      <c r="R56">
        <v>4.2935701035410945E-2</v>
      </c>
      <c r="S56">
        <v>7.6725544915622793E-2</v>
      </c>
      <c r="T56">
        <v>1</v>
      </c>
      <c r="U56">
        <v>1</v>
      </c>
      <c r="V56">
        <v>1</v>
      </c>
      <c r="W56">
        <v>1</v>
      </c>
      <c r="X56" t="s">
        <v>571</v>
      </c>
      <c r="Y56" t="e">
        <v>#DIV/0!</v>
      </c>
      <c r="Z56">
        <v>33.887019021621704</v>
      </c>
    </row>
    <row r="57" spans="1:26" x14ac:dyDescent="0.25">
      <c r="A57" t="s">
        <v>197</v>
      </c>
      <c r="B57" t="s">
        <v>575</v>
      </c>
      <c r="H57">
        <v>10812.6</v>
      </c>
      <c r="I57">
        <v>17471</v>
      </c>
      <c r="J57">
        <v>27312.5</v>
      </c>
      <c r="K57">
        <v>0.54359999999999997</v>
      </c>
      <c r="L57">
        <v>0.53939999999999999</v>
      </c>
      <c r="M57">
        <v>0.20199999999999999</v>
      </c>
      <c r="N57" s="188"/>
      <c r="O57">
        <v>0</v>
      </c>
      <c r="P57">
        <v>0</v>
      </c>
      <c r="Q57">
        <v>0</v>
      </c>
      <c r="R57">
        <v>0</v>
      </c>
      <c r="S57">
        <v>0</v>
      </c>
      <c r="T57">
        <v>1</v>
      </c>
      <c r="U57">
        <v>1</v>
      </c>
      <c r="V57">
        <v>1</v>
      </c>
      <c r="W57">
        <v>1</v>
      </c>
      <c r="X57" t="s">
        <v>567</v>
      </c>
      <c r="Y57" t="b">
        <v>0</v>
      </c>
      <c r="Z57">
        <v>26.833294369828746</v>
      </c>
    </row>
    <row r="58" spans="1:26" x14ac:dyDescent="0.25">
      <c r="A58" t="s">
        <v>198</v>
      </c>
      <c r="H58">
        <v>26505.599999999999</v>
      </c>
      <c r="I58">
        <v>44868.6</v>
      </c>
      <c r="J58">
        <v>68589.5</v>
      </c>
      <c r="K58">
        <v>8.5000000000000006E-2</v>
      </c>
      <c r="L58">
        <v>0.11120000000000001</v>
      </c>
      <c r="M58">
        <v>0.58160000000000012</v>
      </c>
      <c r="N58" s="188"/>
      <c r="O58">
        <v>0</v>
      </c>
      <c r="P58">
        <v>0</v>
      </c>
      <c r="Q58">
        <v>0</v>
      </c>
      <c r="R58">
        <v>0</v>
      </c>
      <c r="S58">
        <v>0</v>
      </c>
      <c r="T58">
        <v>3</v>
      </c>
      <c r="U58">
        <v>2</v>
      </c>
      <c r="V58">
        <v>3</v>
      </c>
      <c r="W58">
        <v>2.6666666666666665</v>
      </c>
      <c r="X58" t="s">
        <v>565</v>
      </c>
      <c r="Y58">
        <v>167.57229764335875</v>
      </c>
      <c r="Z58">
        <v>268.11567622937395</v>
      </c>
    </row>
    <row r="59" spans="1:26" x14ac:dyDescent="0.25">
      <c r="A59" t="s">
        <v>199</v>
      </c>
      <c r="C59" t="s">
        <v>578</v>
      </c>
      <c r="D59" t="s">
        <v>561</v>
      </c>
      <c r="E59" t="s">
        <v>562</v>
      </c>
      <c r="F59" t="s">
        <v>563</v>
      </c>
      <c r="G59" t="s">
        <v>570</v>
      </c>
      <c r="H59">
        <v>9058.4</v>
      </c>
      <c r="I59">
        <v>19603.400000000001</v>
      </c>
      <c r="J59">
        <v>25730</v>
      </c>
      <c r="K59">
        <v>0.31019999999999998</v>
      </c>
      <c r="L59">
        <v>0.52079999999999993</v>
      </c>
      <c r="M59">
        <v>0.1026</v>
      </c>
      <c r="N59" s="188"/>
      <c r="O59">
        <v>0</v>
      </c>
      <c r="P59">
        <v>0</v>
      </c>
      <c r="Q59">
        <v>0</v>
      </c>
      <c r="R59">
        <v>0</v>
      </c>
      <c r="S59">
        <v>0</v>
      </c>
      <c r="T59">
        <v>1</v>
      </c>
      <c r="U59">
        <v>1</v>
      </c>
      <c r="V59">
        <v>1</v>
      </c>
      <c r="W59">
        <v>1</v>
      </c>
      <c r="X59" t="s">
        <v>567</v>
      </c>
      <c r="Y59" t="b">
        <v>0</v>
      </c>
      <c r="Z59">
        <v>24.96611238539494</v>
      </c>
    </row>
    <row r="60" spans="1:26" x14ac:dyDescent="0.25">
      <c r="A60" t="s">
        <v>200</v>
      </c>
      <c r="C60" t="s">
        <v>585</v>
      </c>
      <c r="D60" t="s">
        <v>561</v>
      </c>
      <c r="E60" t="s">
        <v>562</v>
      </c>
      <c r="F60" t="s">
        <v>563</v>
      </c>
      <c r="G60" t="s">
        <v>566</v>
      </c>
      <c r="H60">
        <v>27390</v>
      </c>
      <c r="I60">
        <v>48125.8</v>
      </c>
      <c r="J60">
        <v>67028.600000000006</v>
      </c>
      <c r="K60">
        <v>6.6599999999999993E-2</v>
      </c>
      <c r="L60">
        <v>6.0400000000000009E-2</v>
      </c>
      <c r="M60">
        <v>0.24939999999999998</v>
      </c>
      <c r="N60" s="188">
        <v>65</v>
      </c>
      <c r="O60">
        <v>780</v>
      </c>
      <c r="P60">
        <v>2.8477546549835708E-2</v>
      </c>
      <c r="Q60">
        <v>1.6207522784036837E-2</v>
      </c>
      <c r="R60">
        <v>1.1636823684218377E-2</v>
      </c>
      <c r="S60">
        <v>1.8773964339363642E-2</v>
      </c>
      <c r="T60">
        <v>3</v>
      </c>
      <c r="U60">
        <v>3</v>
      </c>
      <c r="V60">
        <v>1</v>
      </c>
      <c r="W60">
        <v>2.3333333333333335</v>
      </c>
      <c r="X60" t="s">
        <v>573</v>
      </c>
      <c r="Y60">
        <v>69.244831645614184</v>
      </c>
      <c r="Z60">
        <v>173.11207911403551</v>
      </c>
    </row>
    <row r="61" spans="1:26" x14ac:dyDescent="0.25">
      <c r="A61" t="s">
        <v>202</v>
      </c>
      <c r="H61">
        <v>22331.8</v>
      </c>
      <c r="I61">
        <v>49281.599999999999</v>
      </c>
      <c r="J61">
        <v>74614.600000000006</v>
      </c>
      <c r="K61">
        <v>0.11220000000000001</v>
      </c>
      <c r="L61">
        <v>0.12039999999999999</v>
      </c>
      <c r="M61">
        <v>0.45799999999999996</v>
      </c>
      <c r="N61" s="188"/>
      <c r="O61">
        <v>0</v>
      </c>
      <c r="P61">
        <v>0</v>
      </c>
      <c r="Q61">
        <v>0</v>
      </c>
      <c r="R61">
        <v>0</v>
      </c>
      <c r="S61">
        <v>0</v>
      </c>
      <c r="T61">
        <v>2</v>
      </c>
      <c r="U61">
        <v>2</v>
      </c>
      <c r="V61">
        <v>2</v>
      </c>
      <c r="W61">
        <v>2</v>
      </c>
      <c r="X61" t="s">
        <v>573</v>
      </c>
      <c r="Y61">
        <v>63.716226841007966</v>
      </c>
      <c r="Z61">
        <v>159.29056710251993</v>
      </c>
    </row>
    <row r="62" spans="1:26" x14ac:dyDescent="0.25">
      <c r="A62" t="s">
        <v>203</v>
      </c>
      <c r="C62" t="s">
        <v>560</v>
      </c>
      <c r="D62" t="s">
        <v>561</v>
      </c>
      <c r="E62" t="s">
        <v>562</v>
      </c>
      <c r="F62" t="s">
        <v>563</v>
      </c>
      <c r="H62">
        <v>72675</v>
      </c>
      <c r="I62">
        <v>85228.800000000003</v>
      </c>
      <c r="J62">
        <v>110977.2</v>
      </c>
      <c r="K62">
        <v>0</v>
      </c>
      <c r="L62">
        <v>0</v>
      </c>
      <c r="M62">
        <v>0.77560000000000007</v>
      </c>
      <c r="N62" s="188">
        <v>196.5</v>
      </c>
      <c r="O62">
        <v>2358</v>
      </c>
      <c r="P62">
        <v>3.244582043343653E-2</v>
      </c>
      <c r="Q62">
        <v>2.7666704212660508E-2</v>
      </c>
      <c r="R62">
        <v>2.1247607616699648E-2</v>
      </c>
      <c r="S62">
        <v>2.7120044087598896E-2</v>
      </c>
      <c r="T62">
        <v>3</v>
      </c>
      <c r="U62">
        <v>3</v>
      </c>
      <c r="V62">
        <v>3</v>
      </c>
      <c r="W62">
        <v>3</v>
      </c>
      <c r="X62" t="s">
        <v>573</v>
      </c>
      <c r="Y62">
        <v>362.27817212482523</v>
      </c>
      <c r="Z62">
        <v>579.64507539972021</v>
      </c>
    </row>
    <row r="63" spans="1:26" x14ac:dyDescent="0.25">
      <c r="A63" t="s">
        <v>204</v>
      </c>
      <c r="H63" t="e">
        <v>#DIV/0!</v>
      </c>
      <c r="I63" t="e">
        <v>#DIV/0!</v>
      </c>
      <c r="J63" t="e">
        <v>#DIV/0!</v>
      </c>
      <c r="K63" t="e">
        <v>#DIV/0!</v>
      </c>
      <c r="L63" t="e">
        <v>#DIV/0!</v>
      </c>
      <c r="M63">
        <v>0.76619999999999999</v>
      </c>
      <c r="N63" s="188"/>
      <c r="O63">
        <v>0</v>
      </c>
      <c r="P63" t="e">
        <v>#DIV/0!</v>
      </c>
      <c r="Q63" t="e">
        <v>#DIV/0!</v>
      </c>
      <c r="R63" t="e">
        <v>#DIV/0!</v>
      </c>
      <c r="S63" t="e">
        <v>#DIV/0!</v>
      </c>
      <c r="T63" t="e">
        <v>#DIV/0!</v>
      </c>
      <c r="U63" t="e">
        <v>#DIV/0!</v>
      </c>
      <c r="V63">
        <v>3</v>
      </c>
      <c r="W63" t="e">
        <v>#DIV/0!</v>
      </c>
      <c r="X63" t="e">
        <v>#DIV/0!</v>
      </c>
      <c r="Y63" t="e">
        <v>#DIV/0!</v>
      </c>
      <c r="Z63" t="e">
        <v>#DIV/0!</v>
      </c>
    </row>
    <row r="64" spans="1:26" x14ac:dyDescent="0.25">
      <c r="A64" t="s">
        <v>205</v>
      </c>
      <c r="H64">
        <v>38486.6</v>
      </c>
      <c r="I64">
        <v>64461.8</v>
      </c>
      <c r="J64">
        <v>93680.2</v>
      </c>
      <c r="K64">
        <v>5.2799999999999993E-2</v>
      </c>
      <c r="L64">
        <v>8.0199999999999994E-2</v>
      </c>
      <c r="M64">
        <v>0.5806</v>
      </c>
      <c r="N64" s="188"/>
      <c r="O64">
        <v>0</v>
      </c>
      <c r="P64">
        <v>0</v>
      </c>
      <c r="Q64">
        <v>0</v>
      </c>
      <c r="R64">
        <v>0</v>
      </c>
      <c r="S64">
        <v>0</v>
      </c>
      <c r="T64">
        <v>3</v>
      </c>
      <c r="U64">
        <v>3</v>
      </c>
      <c r="V64">
        <v>3</v>
      </c>
      <c r="W64">
        <v>3</v>
      </c>
      <c r="X64" t="s">
        <v>565</v>
      </c>
      <c r="Y64">
        <v>239.59787155744141</v>
      </c>
      <c r="Z64">
        <v>383.35659449190621</v>
      </c>
    </row>
    <row r="65" spans="1:26" x14ac:dyDescent="0.25">
      <c r="A65" t="s">
        <v>206</v>
      </c>
      <c r="H65">
        <v>58379.199999999997</v>
      </c>
      <c r="I65">
        <v>86074.8</v>
      </c>
      <c r="J65">
        <v>104091.8</v>
      </c>
      <c r="K65">
        <v>6.6599999999999993E-2</v>
      </c>
      <c r="L65">
        <v>7.5200000000000003E-2</v>
      </c>
      <c r="M65">
        <v>0.52700000000000002</v>
      </c>
      <c r="N65" s="188"/>
      <c r="O65">
        <v>0</v>
      </c>
      <c r="P65">
        <v>0</v>
      </c>
      <c r="Q65">
        <v>0</v>
      </c>
      <c r="R65">
        <v>0</v>
      </c>
      <c r="S65">
        <v>0</v>
      </c>
      <c r="T65">
        <v>3</v>
      </c>
      <c r="U65">
        <v>3</v>
      </c>
      <c r="V65">
        <v>3</v>
      </c>
      <c r="W65">
        <v>3</v>
      </c>
      <c r="X65" t="s">
        <v>565</v>
      </c>
      <c r="Y65">
        <v>325.91043707070634</v>
      </c>
      <c r="Z65">
        <v>521.45669931313</v>
      </c>
    </row>
    <row r="66" spans="1:26" x14ac:dyDescent="0.25">
      <c r="A66" t="s">
        <v>207</v>
      </c>
      <c r="H66">
        <v>17513.8</v>
      </c>
      <c r="I66">
        <v>39500</v>
      </c>
      <c r="J66">
        <v>66670</v>
      </c>
      <c r="K66">
        <v>0.1928</v>
      </c>
      <c r="L66">
        <v>0.13119999999999998</v>
      </c>
      <c r="M66">
        <v>0.49660000000000004</v>
      </c>
      <c r="N66" s="188"/>
      <c r="O66">
        <v>0</v>
      </c>
      <c r="P66">
        <v>0</v>
      </c>
      <c r="Q66">
        <v>0</v>
      </c>
      <c r="R66">
        <v>0</v>
      </c>
      <c r="S66">
        <v>0</v>
      </c>
      <c r="T66">
        <v>2</v>
      </c>
      <c r="U66">
        <v>2</v>
      </c>
      <c r="V66">
        <v>2</v>
      </c>
      <c r="W66">
        <v>2</v>
      </c>
      <c r="X66" t="s">
        <v>573</v>
      </c>
      <c r="Y66">
        <v>51.32756848657494</v>
      </c>
      <c r="Z66">
        <v>128.31892121643739</v>
      </c>
    </row>
    <row r="67" spans="1:26" x14ac:dyDescent="0.25">
      <c r="A67" t="s">
        <v>208</v>
      </c>
      <c r="C67" t="s">
        <v>560</v>
      </c>
      <c r="D67" t="s">
        <v>561</v>
      </c>
      <c r="E67" t="s">
        <v>562</v>
      </c>
      <c r="F67" t="s">
        <v>563</v>
      </c>
      <c r="G67" t="s">
        <v>587</v>
      </c>
      <c r="H67">
        <v>57457.8</v>
      </c>
      <c r="I67">
        <v>75805.399999999994</v>
      </c>
      <c r="J67">
        <v>103251.4</v>
      </c>
      <c r="K67">
        <v>2.4400000000000005E-2</v>
      </c>
      <c r="L67">
        <v>3.8200000000000005E-2</v>
      </c>
      <c r="M67">
        <v>0.51580000000000004</v>
      </c>
      <c r="N67" s="188">
        <v>95.43</v>
      </c>
      <c r="O67" t="e">
        <v>#VALUE!</v>
      </c>
      <c r="P67" t="e">
        <v>#VALUE!</v>
      </c>
      <c r="Q67" t="e">
        <v>#VALUE!</v>
      </c>
      <c r="R67" t="e">
        <v>#VALUE!</v>
      </c>
      <c r="S67" t="e">
        <v>#VALUE!</v>
      </c>
      <c r="T67">
        <v>3</v>
      </c>
      <c r="U67">
        <v>3</v>
      </c>
      <c r="V67">
        <v>3</v>
      </c>
      <c r="W67">
        <v>3</v>
      </c>
      <c r="X67" t="e">
        <v>#VALUE!</v>
      </c>
      <c r="Y67">
        <v>310.32116921171684</v>
      </c>
      <c r="Z67">
        <v>496.51387073874685</v>
      </c>
    </row>
    <row r="68" spans="1:26" x14ac:dyDescent="0.25">
      <c r="A68" t="s">
        <v>209</v>
      </c>
      <c r="H68">
        <v>33120</v>
      </c>
      <c r="I68">
        <v>33739</v>
      </c>
      <c r="J68">
        <v>34359</v>
      </c>
      <c r="K68">
        <v>0</v>
      </c>
      <c r="L68">
        <v>0</v>
      </c>
      <c r="M68">
        <v>0</v>
      </c>
      <c r="N68" s="188"/>
      <c r="O68">
        <v>0</v>
      </c>
      <c r="P68">
        <v>0</v>
      </c>
      <c r="Q68">
        <v>0</v>
      </c>
      <c r="R68">
        <v>0</v>
      </c>
      <c r="S68">
        <v>0</v>
      </c>
      <c r="T68">
        <v>3</v>
      </c>
      <c r="U68">
        <v>3</v>
      </c>
      <c r="V68">
        <v>1</v>
      </c>
      <c r="W68">
        <v>2.3333333333333335</v>
      </c>
      <c r="X68" t="s">
        <v>573</v>
      </c>
      <c r="Y68">
        <v>56.219582251094245</v>
      </c>
      <c r="Z68">
        <v>140.54895562773564</v>
      </c>
    </row>
    <row r="69" spans="1:26" x14ac:dyDescent="0.25">
      <c r="A69" t="s">
        <v>210</v>
      </c>
      <c r="C69" t="s">
        <v>585</v>
      </c>
      <c r="D69" t="s">
        <v>561</v>
      </c>
      <c r="E69" t="s">
        <v>562</v>
      </c>
      <c r="F69" t="s">
        <v>563</v>
      </c>
      <c r="G69" t="s">
        <v>587</v>
      </c>
      <c r="H69">
        <v>30808.2</v>
      </c>
      <c r="I69">
        <v>52469.8</v>
      </c>
      <c r="J69">
        <v>79020.2</v>
      </c>
      <c r="K69">
        <v>0.1188</v>
      </c>
      <c r="L69">
        <v>0.1226</v>
      </c>
      <c r="M69">
        <v>0.50080000000000002</v>
      </c>
      <c r="N69" s="188" t="s">
        <v>211</v>
      </c>
      <c r="O69" t="e">
        <v>#VALUE!</v>
      </c>
      <c r="P69" t="e">
        <v>#VALUE!</v>
      </c>
      <c r="Q69" t="e">
        <v>#VALUE!</v>
      </c>
      <c r="R69" t="e">
        <v>#VALUE!</v>
      </c>
      <c r="S69" t="e">
        <v>#VALUE!</v>
      </c>
      <c r="T69">
        <v>2</v>
      </c>
      <c r="U69">
        <v>2</v>
      </c>
      <c r="V69">
        <v>3</v>
      </c>
      <c r="W69">
        <v>2.3333333333333335</v>
      </c>
      <c r="X69" t="e">
        <v>#VALUE!</v>
      </c>
      <c r="Y69">
        <v>77.915037114977295</v>
      </c>
      <c r="Z69">
        <v>194.78759278744326</v>
      </c>
    </row>
    <row r="70" spans="1:26" x14ac:dyDescent="0.25">
      <c r="A70" t="s">
        <v>213</v>
      </c>
      <c r="B70" t="s">
        <v>575</v>
      </c>
      <c r="H70">
        <v>11075</v>
      </c>
      <c r="I70">
        <v>24691.599999999999</v>
      </c>
      <c r="J70">
        <v>45050</v>
      </c>
      <c r="K70">
        <v>0.56779999999999997</v>
      </c>
      <c r="L70">
        <v>0.45299999999999996</v>
      </c>
      <c r="M70">
        <v>9.5599999999999991E-2</v>
      </c>
      <c r="N70" s="188"/>
      <c r="O70">
        <v>0</v>
      </c>
      <c r="P70">
        <v>0</v>
      </c>
      <c r="Q70">
        <v>0</v>
      </c>
      <c r="R70">
        <v>0</v>
      </c>
      <c r="S70">
        <v>0</v>
      </c>
      <c r="T70">
        <v>1</v>
      </c>
      <c r="U70">
        <v>1</v>
      </c>
      <c r="V70">
        <v>1</v>
      </c>
      <c r="W70">
        <v>1</v>
      </c>
      <c r="X70" t="s">
        <v>567</v>
      </c>
      <c r="Y70" t="b">
        <v>0</v>
      </c>
      <c r="Z70">
        <v>32.681743235211478</v>
      </c>
    </row>
    <row r="71" spans="1:26" x14ac:dyDescent="0.25">
      <c r="A71" t="s">
        <v>214</v>
      </c>
      <c r="H71">
        <v>57632</v>
      </c>
      <c r="I71">
        <v>57783.75</v>
      </c>
      <c r="J71">
        <v>89064.5</v>
      </c>
      <c r="K71">
        <v>0</v>
      </c>
      <c r="L71">
        <v>9.8000000000000004E-2</v>
      </c>
      <c r="M71">
        <v>0.34</v>
      </c>
      <c r="N71" s="188"/>
      <c r="O71">
        <v>0</v>
      </c>
      <c r="P71">
        <v>0</v>
      </c>
      <c r="Q71">
        <v>0</v>
      </c>
      <c r="R71">
        <v>0</v>
      </c>
      <c r="S71">
        <v>0</v>
      </c>
      <c r="T71">
        <v>3</v>
      </c>
      <c r="U71">
        <v>3</v>
      </c>
      <c r="V71">
        <v>2</v>
      </c>
      <c r="W71">
        <v>2.6666666666666665</v>
      </c>
      <c r="X71" t="s">
        <v>565</v>
      </c>
      <c r="Y71">
        <v>272.4190355035592</v>
      </c>
      <c r="Z71">
        <v>435.87045680569463</v>
      </c>
    </row>
    <row r="72" spans="1:26" x14ac:dyDescent="0.25">
      <c r="A72" s="179" t="s">
        <v>215</v>
      </c>
      <c r="C72" t="s">
        <v>584</v>
      </c>
      <c r="D72" t="s">
        <v>561</v>
      </c>
      <c r="E72" t="s">
        <v>588</v>
      </c>
      <c r="F72" t="s">
        <v>589</v>
      </c>
      <c r="G72" t="s">
        <v>570</v>
      </c>
      <c r="H72">
        <v>25400</v>
      </c>
      <c r="I72">
        <v>40910</v>
      </c>
      <c r="J72">
        <v>52671.6</v>
      </c>
      <c r="K72">
        <v>0.32159999999999994</v>
      </c>
      <c r="L72">
        <v>0.14780000000000001</v>
      </c>
      <c r="M72">
        <v>0.28539999999999999</v>
      </c>
      <c r="N72" s="188"/>
      <c r="O72">
        <v>428.40000000000003</v>
      </c>
      <c r="P72">
        <v>1.6866141732283464E-2</v>
      </c>
      <c r="Q72">
        <v>1.0471767294060132E-2</v>
      </c>
      <c r="R72">
        <v>8.1334153509671249E-3</v>
      </c>
      <c r="S72">
        <v>1.1823774792436908E-2</v>
      </c>
      <c r="T72">
        <v>1</v>
      </c>
      <c r="U72">
        <v>2</v>
      </c>
      <c r="V72">
        <v>1</v>
      </c>
      <c r="W72">
        <v>1.3333333333333333</v>
      </c>
      <c r="X72" t="s">
        <v>567</v>
      </c>
      <c r="Y72" t="b">
        <v>0</v>
      </c>
      <c r="Z72">
        <v>60.386806458518727</v>
      </c>
    </row>
    <row r="73" spans="1:26" x14ac:dyDescent="0.25">
      <c r="A73" t="s">
        <v>216</v>
      </c>
      <c r="H73">
        <v>31625.200000000001</v>
      </c>
      <c r="I73">
        <v>63001.2</v>
      </c>
      <c r="J73">
        <v>84729.2</v>
      </c>
      <c r="K73">
        <v>6.6400000000000001E-2</v>
      </c>
      <c r="L73">
        <v>0.107</v>
      </c>
      <c r="M73">
        <v>0.63120000000000009</v>
      </c>
      <c r="N73" s="188"/>
      <c r="O73">
        <v>0</v>
      </c>
      <c r="P73">
        <v>0</v>
      </c>
      <c r="Q73">
        <v>0</v>
      </c>
      <c r="R73">
        <v>0</v>
      </c>
      <c r="S73">
        <v>0</v>
      </c>
      <c r="T73">
        <v>3</v>
      </c>
      <c r="U73">
        <v>2</v>
      </c>
      <c r="V73">
        <v>3</v>
      </c>
      <c r="W73">
        <v>2.6666666666666665</v>
      </c>
      <c r="X73" t="s">
        <v>565</v>
      </c>
      <c r="Y73">
        <v>210.80902687578899</v>
      </c>
      <c r="Z73">
        <v>337.29444300126261</v>
      </c>
    </row>
    <row r="74" spans="1:26" x14ac:dyDescent="0.25">
      <c r="A74" t="s">
        <v>217</v>
      </c>
      <c r="H74">
        <v>36916.199999999997</v>
      </c>
      <c r="I74">
        <v>76207.199999999997</v>
      </c>
      <c r="J74">
        <v>99391.4</v>
      </c>
      <c r="K74">
        <v>7.8399999999999984E-2</v>
      </c>
      <c r="L74">
        <v>4.7399999999999991E-2</v>
      </c>
      <c r="M74">
        <v>0.57540000000000002</v>
      </c>
      <c r="N74" s="188"/>
      <c r="O74">
        <v>0</v>
      </c>
      <c r="P74">
        <v>0</v>
      </c>
      <c r="Q74">
        <v>0</v>
      </c>
      <c r="R74">
        <v>0</v>
      </c>
      <c r="S74">
        <v>0</v>
      </c>
      <c r="T74">
        <v>3</v>
      </c>
      <c r="U74">
        <v>3</v>
      </c>
      <c r="V74">
        <v>3</v>
      </c>
      <c r="W74">
        <v>3</v>
      </c>
      <c r="X74" t="s">
        <v>565</v>
      </c>
      <c r="Y74">
        <v>248.64868935444795</v>
      </c>
      <c r="Z74">
        <v>397.83790296711663</v>
      </c>
    </row>
    <row r="75" spans="1:26" x14ac:dyDescent="0.25">
      <c r="A75" t="s">
        <v>218</v>
      </c>
      <c r="H75">
        <v>47783.4</v>
      </c>
      <c r="I75">
        <v>58028.800000000003</v>
      </c>
      <c r="J75">
        <v>84488.8</v>
      </c>
      <c r="K75">
        <v>0</v>
      </c>
      <c r="L75">
        <v>3.1600000000000003E-2</v>
      </c>
      <c r="M75">
        <v>0.79039999999999988</v>
      </c>
      <c r="N75" s="188"/>
      <c r="O75">
        <v>0</v>
      </c>
      <c r="P75">
        <v>0</v>
      </c>
      <c r="Q75">
        <v>0</v>
      </c>
      <c r="R75">
        <v>0</v>
      </c>
      <c r="S75">
        <v>0</v>
      </c>
      <c r="T75">
        <v>3</v>
      </c>
      <c r="U75">
        <v>3</v>
      </c>
      <c r="V75">
        <v>3</v>
      </c>
      <c r="W75">
        <v>3</v>
      </c>
      <c r="X75" t="s">
        <v>565</v>
      </c>
      <c r="Y75">
        <v>250.01759861484584</v>
      </c>
      <c r="Z75">
        <v>400.02815778375322</v>
      </c>
    </row>
    <row r="76" spans="1:26" x14ac:dyDescent="0.25">
      <c r="A76" t="s">
        <v>219</v>
      </c>
      <c r="H76">
        <v>36216</v>
      </c>
      <c r="I76">
        <v>71635</v>
      </c>
      <c r="J76">
        <v>103555</v>
      </c>
      <c r="K76">
        <v>4.4000000000000004E-2</v>
      </c>
      <c r="L76">
        <v>4.8000000000000001E-2</v>
      </c>
      <c r="M76">
        <v>0.51460000000000006</v>
      </c>
      <c r="N76" s="188"/>
      <c r="O76">
        <v>0</v>
      </c>
      <c r="P76">
        <v>0</v>
      </c>
      <c r="Q76">
        <v>0</v>
      </c>
      <c r="R76">
        <v>0</v>
      </c>
      <c r="S76">
        <v>0</v>
      </c>
      <c r="T76">
        <v>3</v>
      </c>
      <c r="U76">
        <v>3</v>
      </c>
      <c r="V76">
        <v>3</v>
      </c>
      <c r="W76">
        <v>3</v>
      </c>
      <c r="X76" t="s">
        <v>565</v>
      </c>
      <c r="Y76">
        <v>244.00496440562404</v>
      </c>
      <c r="Z76">
        <v>390.40794304899845</v>
      </c>
    </row>
    <row r="77" spans="1:26" x14ac:dyDescent="0.25">
      <c r="A77" t="s">
        <v>220</v>
      </c>
      <c r="C77" t="s">
        <v>578</v>
      </c>
      <c r="D77" t="s">
        <v>561</v>
      </c>
      <c r="E77" t="s">
        <v>562</v>
      </c>
      <c r="F77" t="s">
        <v>563</v>
      </c>
      <c r="G77" t="s">
        <v>570</v>
      </c>
      <c r="H77">
        <v>36451</v>
      </c>
      <c r="I77">
        <v>64527.6</v>
      </c>
      <c r="J77">
        <v>93703.4</v>
      </c>
      <c r="K77">
        <v>0.12459999999999999</v>
      </c>
      <c r="L77">
        <v>0.11180000000000001</v>
      </c>
      <c r="M77">
        <v>0.57259999999999989</v>
      </c>
      <c r="N77" s="188" t="s">
        <v>211</v>
      </c>
      <c r="O77" t="e">
        <v>#VALUE!</v>
      </c>
      <c r="P77" t="e">
        <v>#VALUE!</v>
      </c>
      <c r="Q77" t="e">
        <v>#VALUE!</v>
      </c>
      <c r="R77" t="e">
        <v>#VALUE!</v>
      </c>
      <c r="S77" t="e">
        <v>#VALUE!</v>
      </c>
      <c r="T77">
        <v>2</v>
      </c>
      <c r="U77">
        <v>2</v>
      </c>
      <c r="V77">
        <v>3</v>
      </c>
      <c r="W77">
        <v>2.3333333333333335</v>
      </c>
      <c r="X77" t="e">
        <v>#VALUE!</v>
      </c>
      <c r="Y77">
        <v>93.277829601354753</v>
      </c>
      <c r="Z77">
        <v>233.19457400338692</v>
      </c>
    </row>
    <row r="78" spans="1:26" x14ac:dyDescent="0.25">
      <c r="A78" t="s">
        <v>221</v>
      </c>
      <c r="B78" t="s">
        <v>575</v>
      </c>
      <c r="H78">
        <v>8512.6</v>
      </c>
      <c r="I78">
        <v>14066.6</v>
      </c>
      <c r="J78">
        <v>30150</v>
      </c>
      <c r="K78">
        <v>0.54059999999999997</v>
      </c>
      <c r="L78">
        <v>0.43119999999999997</v>
      </c>
      <c r="M78">
        <v>0.29580000000000001</v>
      </c>
      <c r="N78" s="188"/>
      <c r="O78">
        <v>0</v>
      </c>
      <c r="P78">
        <v>0</v>
      </c>
      <c r="Q78">
        <v>0</v>
      </c>
      <c r="R78">
        <v>0</v>
      </c>
      <c r="S78">
        <v>0</v>
      </c>
      <c r="T78">
        <v>1</v>
      </c>
      <c r="U78">
        <v>1</v>
      </c>
      <c r="V78">
        <v>1</v>
      </c>
      <c r="W78">
        <v>1</v>
      </c>
      <c r="X78" t="s">
        <v>567</v>
      </c>
      <c r="Y78" t="b">
        <v>0</v>
      </c>
      <c r="Z78">
        <v>22.549866504862248</v>
      </c>
    </row>
    <row r="79" spans="1:26" x14ac:dyDescent="0.25">
      <c r="A79" t="s">
        <v>222</v>
      </c>
      <c r="H79" t="e">
        <v>#DIV/0!</v>
      </c>
      <c r="I79" t="e">
        <v>#DIV/0!</v>
      </c>
      <c r="J79" t="e">
        <v>#DIV/0!</v>
      </c>
      <c r="K79" t="e">
        <v>#DIV/0!</v>
      </c>
      <c r="L79" t="e">
        <v>#DIV/0!</v>
      </c>
      <c r="M79" t="e">
        <v>#DIV/0!</v>
      </c>
      <c r="N79" s="188"/>
      <c r="O79">
        <v>0</v>
      </c>
      <c r="P79" t="e">
        <v>#DIV/0!</v>
      </c>
      <c r="Q79" t="e">
        <v>#DIV/0!</v>
      </c>
      <c r="R79" t="e">
        <v>#DIV/0!</v>
      </c>
      <c r="S79" t="e">
        <v>#DIV/0!</v>
      </c>
      <c r="T79" t="e">
        <v>#DIV/0!</v>
      </c>
      <c r="U79" t="e">
        <v>#DIV/0!</v>
      </c>
      <c r="V79" t="e">
        <v>#DIV/0!</v>
      </c>
      <c r="W79" t="e">
        <v>#DIV/0!</v>
      </c>
      <c r="X79" t="e">
        <v>#DIV/0!</v>
      </c>
      <c r="Y79" t="e">
        <v>#DIV/0!</v>
      </c>
      <c r="Z79" t="e">
        <v>#DIV/0!</v>
      </c>
    </row>
    <row r="80" spans="1:26" x14ac:dyDescent="0.25">
      <c r="A80" t="s">
        <v>223</v>
      </c>
      <c r="H80">
        <v>15750</v>
      </c>
      <c r="I80">
        <v>27437.5</v>
      </c>
      <c r="J80">
        <v>39833.333333333336</v>
      </c>
      <c r="K80">
        <v>0.53650000000000009</v>
      </c>
      <c r="L80">
        <v>0.22149999999999997</v>
      </c>
      <c r="M80">
        <v>0.11299999999999999</v>
      </c>
      <c r="N80" s="188"/>
      <c r="O80">
        <v>0</v>
      </c>
      <c r="P80">
        <v>0</v>
      </c>
      <c r="Q80">
        <v>0</v>
      </c>
      <c r="R80">
        <v>0</v>
      </c>
      <c r="S80">
        <v>0</v>
      </c>
      <c r="T80">
        <v>1</v>
      </c>
      <c r="U80">
        <v>1</v>
      </c>
      <c r="V80">
        <v>1</v>
      </c>
      <c r="W80">
        <v>1</v>
      </c>
      <c r="X80" t="s">
        <v>567</v>
      </c>
      <c r="Y80" t="e">
        <v>#DIV/0!</v>
      </c>
      <c r="Z80">
        <v>39.986201481359593</v>
      </c>
    </row>
    <row r="81" spans="1:26" x14ac:dyDescent="0.25">
      <c r="A81" t="s">
        <v>224</v>
      </c>
      <c r="H81">
        <v>21936.400000000001</v>
      </c>
      <c r="I81">
        <v>28462</v>
      </c>
      <c r="J81">
        <v>46058</v>
      </c>
      <c r="K81">
        <v>8.3800000000000013E-2</v>
      </c>
      <c r="L81">
        <v>0</v>
      </c>
      <c r="M81">
        <v>0.57240000000000013</v>
      </c>
      <c r="N81" s="188"/>
      <c r="O81">
        <v>0</v>
      </c>
      <c r="P81">
        <v>0</v>
      </c>
      <c r="Q81">
        <v>0</v>
      </c>
      <c r="R81">
        <v>0</v>
      </c>
      <c r="S81">
        <v>0</v>
      </c>
      <c r="T81">
        <v>3</v>
      </c>
      <c r="U81">
        <v>3</v>
      </c>
      <c r="V81">
        <v>3</v>
      </c>
      <c r="W81">
        <v>3</v>
      </c>
      <c r="X81" t="s">
        <v>565</v>
      </c>
      <c r="Y81">
        <v>122.03140125774114</v>
      </c>
      <c r="Z81">
        <v>195.2502420123858</v>
      </c>
    </row>
    <row r="82" spans="1:26" x14ac:dyDescent="0.25">
      <c r="A82" t="s">
        <v>225</v>
      </c>
      <c r="B82" t="s">
        <v>575</v>
      </c>
      <c r="H82">
        <v>19970</v>
      </c>
      <c r="I82">
        <v>29495.599999999999</v>
      </c>
      <c r="J82">
        <v>50562.5</v>
      </c>
      <c r="K82">
        <v>0.17460000000000001</v>
      </c>
      <c r="L82">
        <v>0.16140000000000002</v>
      </c>
      <c r="M82">
        <v>0.21240000000000003</v>
      </c>
      <c r="N82" s="188"/>
      <c r="O82">
        <v>0</v>
      </c>
      <c r="P82">
        <v>0</v>
      </c>
      <c r="Q82">
        <v>0</v>
      </c>
      <c r="R82">
        <v>0</v>
      </c>
      <c r="S82">
        <v>0</v>
      </c>
      <c r="T82">
        <v>2</v>
      </c>
      <c r="U82">
        <v>2</v>
      </c>
      <c r="V82">
        <v>1</v>
      </c>
      <c r="W82">
        <v>1.6666666666666667</v>
      </c>
      <c r="X82" t="s">
        <v>573</v>
      </c>
      <c r="Y82">
        <v>48.189994589767508</v>
      </c>
      <c r="Z82">
        <v>120.4749864744188</v>
      </c>
    </row>
    <row r="83" spans="1:26" x14ac:dyDescent="0.25">
      <c r="A83" t="s">
        <v>226</v>
      </c>
      <c r="B83" t="s">
        <v>575</v>
      </c>
      <c r="H83">
        <v>14305.25</v>
      </c>
      <c r="I83">
        <v>31935.200000000001</v>
      </c>
      <c r="J83">
        <v>49808.4</v>
      </c>
      <c r="K83">
        <v>0.11420000000000002</v>
      </c>
      <c r="L83">
        <v>0.17280000000000001</v>
      </c>
      <c r="M83">
        <v>0.30740000000000001</v>
      </c>
      <c r="N83" s="188"/>
      <c r="O83">
        <v>0</v>
      </c>
      <c r="P83">
        <v>0</v>
      </c>
      <c r="Q83">
        <v>0</v>
      </c>
      <c r="R83">
        <v>0</v>
      </c>
      <c r="S83">
        <v>0</v>
      </c>
      <c r="T83">
        <v>2</v>
      </c>
      <c r="U83">
        <v>2</v>
      </c>
      <c r="V83">
        <v>2</v>
      </c>
      <c r="W83">
        <v>2</v>
      </c>
      <c r="X83" t="s">
        <v>573</v>
      </c>
      <c r="Y83">
        <v>41.221899480446297</v>
      </c>
      <c r="Z83">
        <v>103.05474870111577</v>
      </c>
    </row>
    <row r="84" spans="1:26" x14ac:dyDescent="0.25">
      <c r="A84" t="s">
        <v>227</v>
      </c>
      <c r="H84">
        <v>19166.5</v>
      </c>
      <c r="I84">
        <v>21000</v>
      </c>
      <c r="J84">
        <v>30641.5</v>
      </c>
      <c r="K84">
        <v>0.25</v>
      </c>
      <c r="L84">
        <v>0.58474999999999999</v>
      </c>
      <c r="M84">
        <v>0</v>
      </c>
      <c r="N84" s="188"/>
      <c r="O84">
        <v>0</v>
      </c>
      <c r="P84">
        <v>0</v>
      </c>
      <c r="Q84">
        <v>0</v>
      </c>
      <c r="R84">
        <v>0</v>
      </c>
      <c r="S84">
        <v>0</v>
      </c>
      <c r="T84">
        <v>1</v>
      </c>
      <c r="U84">
        <v>1</v>
      </c>
      <c r="V84">
        <v>1</v>
      </c>
      <c r="W84">
        <v>1</v>
      </c>
      <c r="X84" t="s">
        <v>567</v>
      </c>
      <c r="Y84" t="b">
        <v>0</v>
      </c>
      <c r="Z84">
        <v>37.756111299497398</v>
      </c>
    </row>
    <row r="85" spans="1:26" x14ac:dyDescent="0.25">
      <c r="A85" t="s">
        <v>228</v>
      </c>
      <c r="C85" t="s">
        <v>568</v>
      </c>
      <c r="D85" t="s">
        <v>561</v>
      </c>
      <c r="E85" t="s">
        <v>572</v>
      </c>
      <c r="F85" t="s">
        <v>562</v>
      </c>
      <c r="G85" t="s">
        <v>570</v>
      </c>
      <c r="H85">
        <v>18920.2</v>
      </c>
      <c r="I85">
        <v>32817.800000000003</v>
      </c>
      <c r="J85">
        <v>51192.2</v>
      </c>
      <c r="K85">
        <v>0.44299999999999995</v>
      </c>
      <c r="L85">
        <v>0.22759999999999997</v>
      </c>
      <c r="M85">
        <v>0.19939999999999997</v>
      </c>
      <c r="N85" s="188">
        <v>125</v>
      </c>
      <c r="O85">
        <v>1500</v>
      </c>
      <c r="P85">
        <v>7.9280345873722263E-2</v>
      </c>
      <c r="Q85">
        <v>4.5706902961197886E-2</v>
      </c>
      <c r="R85">
        <v>2.9301338875844369E-2</v>
      </c>
      <c r="S85">
        <v>5.1429529236921512E-2</v>
      </c>
      <c r="T85">
        <v>1</v>
      </c>
      <c r="U85">
        <v>1</v>
      </c>
      <c r="V85">
        <v>1</v>
      </c>
      <c r="W85">
        <v>1</v>
      </c>
      <c r="X85" t="s">
        <v>571</v>
      </c>
      <c r="Y85" t="b">
        <v>0</v>
      </c>
      <c r="Z85">
        <v>48.610205792147099</v>
      </c>
    </row>
    <row r="86" spans="1:26" x14ac:dyDescent="0.25">
      <c r="A86" t="s">
        <v>229</v>
      </c>
      <c r="C86" t="s">
        <v>578</v>
      </c>
      <c r="D86" t="s">
        <v>561</v>
      </c>
      <c r="E86" t="s">
        <v>562</v>
      </c>
      <c r="F86" t="s">
        <v>563</v>
      </c>
      <c r="G86" t="s">
        <v>570</v>
      </c>
      <c r="H86">
        <v>32416.75</v>
      </c>
      <c r="I86">
        <v>50350</v>
      </c>
      <c r="J86">
        <v>76083.399999999994</v>
      </c>
      <c r="K86">
        <v>0.21259999999999998</v>
      </c>
      <c r="L86">
        <v>8.0799999999999997E-2</v>
      </c>
      <c r="M86">
        <v>0.55640000000000001</v>
      </c>
      <c r="N86" s="188">
        <v>60</v>
      </c>
      <c r="O86">
        <v>720</v>
      </c>
      <c r="P86">
        <v>2.2210739818149569E-2</v>
      </c>
      <c r="Q86">
        <v>1.4299900695134062E-2</v>
      </c>
      <c r="R86">
        <v>9.4632994845130474E-3</v>
      </c>
      <c r="S86">
        <v>1.5324646665932229E-2</v>
      </c>
      <c r="T86">
        <v>1</v>
      </c>
      <c r="U86">
        <v>3</v>
      </c>
      <c r="V86">
        <v>3</v>
      </c>
      <c r="W86">
        <v>2.3333333333333335</v>
      </c>
      <c r="X86" t="s">
        <v>573</v>
      </c>
      <c r="Y86">
        <v>78.305231184721862</v>
      </c>
      <c r="Z86">
        <v>195.7630779618047</v>
      </c>
    </row>
    <row r="87" spans="1:26" x14ac:dyDescent="0.25">
      <c r="A87" t="s">
        <v>230</v>
      </c>
      <c r="H87">
        <v>35050.800000000003</v>
      </c>
      <c r="I87">
        <v>53117.2</v>
      </c>
      <c r="J87">
        <v>76047</v>
      </c>
      <c r="K87">
        <v>1.7499999999999998E-3</v>
      </c>
      <c r="L87">
        <v>3.04E-2</v>
      </c>
      <c r="M87">
        <v>0.79160000000000008</v>
      </c>
      <c r="N87" s="188"/>
      <c r="O87">
        <v>0</v>
      </c>
      <c r="P87">
        <v>0</v>
      </c>
      <c r="Q87">
        <v>0</v>
      </c>
      <c r="R87">
        <v>0</v>
      </c>
      <c r="S87">
        <v>0</v>
      </c>
      <c r="T87">
        <v>3</v>
      </c>
      <c r="U87">
        <v>3</v>
      </c>
      <c r="V87">
        <v>3</v>
      </c>
      <c r="W87">
        <v>3</v>
      </c>
      <c r="X87" t="s">
        <v>565</v>
      </c>
      <c r="Y87">
        <v>206.5908241320252</v>
      </c>
      <c r="Z87">
        <v>330.54531861124025</v>
      </c>
    </row>
    <row r="88" spans="1:26" x14ac:dyDescent="0.25">
      <c r="A88" t="s">
        <v>231</v>
      </c>
      <c r="C88" t="s">
        <v>578</v>
      </c>
      <c r="D88" t="s">
        <v>579</v>
      </c>
      <c r="E88" t="s">
        <v>580</v>
      </c>
      <c r="F88" t="s">
        <v>563</v>
      </c>
      <c r="G88" t="s">
        <v>570</v>
      </c>
      <c r="H88">
        <v>22291.599999999999</v>
      </c>
      <c r="I88">
        <v>29175</v>
      </c>
      <c r="J88">
        <v>40680</v>
      </c>
      <c r="K88">
        <v>0.56619999999999993</v>
      </c>
      <c r="L88">
        <v>0.19760000000000003</v>
      </c>
      <c r="M88">
        <v>0.14559999999999998</v>
      </c>
      <c r="N88" s="188">
        <v>20</v>
      </c>
      <c r="O88">
        <v>240</v>
      </c>
      <c r="P88">
        <v>1.076638733872849E-2</v>
      </c>
      <c r="Q88">
        <v>8.2262210796915161E-3</v>
      </c>
      <c r="R88">
        <v>5.8997050147492625E-3</v>
      </c>
      <c r="S88">
        <v>8.2974378110564229E-3</v>
      </c>
      <c r="T88">
        <v>1</v>
      </c>
      <c r="U88">
        <v>2</v>
      </c>
      <c r="V88">
        <v>1</v>
      </c>
      <c r="W88">
        <v>1.3333333333333333</v>
      </c>
      <c r="X88" t="s">
        <v>567</v>
      </c>
      <c r="Y88" t="b">
        <v>0</v>
      </c>
      <c r="Z88">
        <v>48.207652664415974</v>
      </c>
    </row>
    <row r="89" spans="1:26" x14ac:dyDescent="0.25">
      <c r="A89" t="s">
        <v>233</v>
      </c>
      <c r="H89">
        <v>87162.5</v>
      </c>
      <c r="I89">
        <v>140300</v>
      </c>
      <c r="J89">
        <v>186791.66666666666</v>
      </c>
      <c r="K89">
        <v>0</v>
      </c>
      <c r="L89">
        <v>0</v>
      </c>
      <c r="M89">
        <v>0.50824999999999998</v>
      </c>
      <c r="N89" s="188"/>
      <c r="O89">
        <v>0</v>
      </c>
      <c r="P89">
        <v>0</v>
      </c>
      <c r="Q89">
        <v>0</v>
      </c>
      <c r="R89">
        <v>0</v>
      </c>
      <c r="S89">
        <v>0</v>
      </c>
      <c r="T89">
        <v>3</v>
      </c>
      <c r="U89">
        <v>3</v>
      </c>
      <c r="V89">
        <v>3</v>
      </c>
      <c r="W89">
        <v>3</v>
      </c>
      <c r="X89" t="s">
        <v>565</v>
      </c>
      <c r="Y89">
        <v>521.8342683573976</v>
      </c>
      <c r="Z89">
        <v>834.93482937183614</v>
      </c>
    </row>
    <row r="90" spans="1:26" x14ac:dyDescent="0.25">
      <c r="A90" t="s">
        <v>234</v>
      </c>
      <c r="C90" t="s">
        <v>586</v>
      </c>
      <c r="D90" t="s">
        <v>561</v>
      </c>
      <c r="E90" t="s">
        <v>572</v>
      </c>
      <c r="F90" t="s">
        <v>563</v>
      </c>
      <c r="G90" t="s">
        <v>566</v>
      </c>
      <c r="H90">
        <v>14126.8</v>
      </c>
      <c r="I90">
        <v>30597.599999999999</v>
      </c>
      <c r="J90">
        <v>50388.4</v>
      </c>
      <c r="K90">
        <v>0.36720000000000008</v>
      </c>
      <c r="L90">
        <v>0.2802</v>
      </c>
      <c r="M90">
        <v>0.20360000000000003</v>
      </c>
      <c r="N90" s="188">
        <v>90</v>
      </c>
      <c r="O90">
        <v>1080</v>
      </c>
      <c r="P90">
        <v>7.6450434634878398E-2</v>
      </c>
      <c r="Q90">
        <v>3.5296886030276885E-2</v>
      </c>
      <c r="R90">
        <v>2.143350453675846E-2</v>
      </c>
      <c r="S90">
        <v>4.4393608400637913E-2</v>
      </c>
      <c r="T90">
        <v>1</v>
      </c>
      <c r="U90">
        <v>1</v>
      </c>
      <c r="V90">
        <v>1</v>
      </c>
      <c r="W90">
        <v>1</v>
      </c>
      <c r="X90" t="s">
        <v>571</v>
      </c>
      <c r="Y90" t="b">
        <v>0</v>
      </c>
      <c r="Z90">
        <v>40.546377391889024</v>
      </c>
    </row>
    <row r="91" spans="1:26" x14ac:dyDescent="0.25">
      <c r="A91" t="s">
        <v>235</v>
      </c>
      <c r="C91" t="s">
        <v>568</v>
      </c>
      <c r="D91" t="s">
        <v>561</v>
      </c>
      <c r="E91" t="s">
        <v>572</v>
      </c>
      <c r="F91" t="s">
        <v>574</v>
      </c>
      <c r="G91" t="s">
        <v>570</v>
      </c>
      <c r="H91">
        <v>22784.400000000001</v>
      </c>
      <c r="I91">
        <v>36324.6</v>
      </c>
      <c r="J91">
        <v>51432.2</v>
      </c>
      <c r="K91">
        <v>0.41420000000000001</v>
      </c>
      <c r="L91">
        <v>0.248</v>
      </c>
      <c r="M91">
        <v>0.2354</v>
      </c>
      <c r="N91" s="188">
        <v>100</v>
      </c>
      <c r="O91">
        <v>1200</v>
      </c>
      <c r="P91">
        <v>5.2667614683730969E-2</v>
      </c>
      <c r="Q91">
        <v>3.3035463570142552E-2</v>
      </c>
      <c r="R91">
        <v>2.3331687153184195E-2</v>
      </c>
      <c r="S91">
        <v>3.6344921802352569E-2</v>
      </c>
      <c r="T91">
        <v>1</v>
      </c>
      <c r="U91">
        <v>1</v>
      </c>
      <c r="V91">
        <v>1</v>
      </c>
      <c r="W91">
        <v>1</v>
      </c>
      <c r="X91" t="s">
        <v>571</v>
      </c>
      <c r="Y91" t="e">
        <v>#DIV/0!</v>
      </c>
      <c r="Z91">
        <v>55.028320349021691</v>
      </c>
    </row>
    <row r="92" spans="1:26" x14ac:dyDescent="0.25">
      <c r="A92" t="s">
        <v>237</v>
      </c>
      <c r="H92">
        <v>48372.6</v>
      </c>
      <c r="I92">
        <v>63374.2</v>
      </c>
      <c r="J92">
        <v>80228.2</v>
      </c>
      <c r="K92">
        <v>0</v>
      </c>
      <c r="L92">
        <v>1.1199999999999998E-2</v>
      </c>
      <c r="M92">
        <v>0.47760000000000002</v>
      </c>
      <c r="N92" s="188"/>
      <c r="O92">
        <v>0</v>
      </c>
      <c r="P92">
        <v>0</v>
      </c>
      <c r="Q92">
        <v>0</v>
      </c>
      <c r="R92">
        <v>0</v>
      </c>
      <c r="S92">
        <v>0</v>
      </c>
      <c r="T92">
        <v>3</v>
      </c>
      <c r="U92">
        <v>3</v>
      </c>
      <c r="V92">
        <v>2</v>
      </c>
      <c r="W92">
        <v>2.6666666666666665</v>
      </c>
      <c r="X92" t="s">
        <v>565</v>
      </c>
      <c r="Y92">
        <v>255.53698920834293</v>
      </c>
      <c r="Z92">
        <v>408.85918273334863</v>
      </c>
    </row>
    <row r="93" spans="1:26" x14ac:dyDescent="0.25">
      <c r="A93" t="s">
        <v>238</v>
      </c>
      <c r="H93" t="e">
        <v>#DIV/0!</v>
      </c>
      <c r="I93" t="e">
        <v>#DIV/0!</v>
      </c>
      <c r="J93" t="e">
        <v>#DIV/0!</v>
      </c>
      <c r="K93" t="e">
        <v>#DIV/0!</v>
      </c>
      <c r="L93" t="e">
        <v>#DIV/0!</v>
      </c>
      <c r="M93" t="e">
        <v>#DIV/0!</v>
      </c>
      <c r="N93" s="188"/>
      <c r="O93">
        <v>0</v>
      </c>
      <c r="P93" t="e">
        <v>#DIV/0!</v>
      </c>
      <c r="Q93" t="e">
        <v>#DIV/0!</v>
      </c>
      <c r="R93" t="e">
        <v>#DIV/0!</v>
      </c>
      <c r="S93" t="e">
        <v>#DIV/0!</v>
      </c>
      <c r="T93" t="e">
        <v>#DIV/0!</v>
      </c>
      <c r="U93" t="e">
        <v>#DIV/0!</v>
      </c>
      <c r="V93" t="e">
        <v>#DIV/0!</v>
      </c>
      <c r="W93" t="e">
        <v>#DIV/0!</v>
      </c>
      <c r="X93" t="e">
        <v>#DIV/0!</v>
      </c>
      <c r="Y93" t="e">
        <v>#DIV/0!</v>
      </c>
      <c r="Z93" t="e">
        <v>#DIV/0!</v>
      </c>
    </row>
    <row r="94" spans="1:26" x14ac:dyDescent="0.25">
      <c r="A94" t="s">
        <v>239</v>
      </c>
      <c r="H94">
        <v>33050</v>
      </c>
      <c r="I94">
        <v>69357.25</v>
      </c>
      <c r="J94">
        <v>77225</v>
      </c>
      <c r="K94">
        <v>0.14000000000000001</v>
      </c>
      <c r="L94">
        <v>0</v>
      </c>
      <c r="M94">
        <v>0.85439999999999994</v>
      </c>
      <c r="N94" s="188"/>
      <c r="O94">
        <v>0</v>
      </c>
      <c r="P94">
        <v>0</v>
      </c>
      <c r="Q94">
        <v>0</v>
      </c>
      <c r="R94">
        <v>0</v>
      </c>
      <c r="S94">
        <v>0</v>
      </c>
      <c r="T94">
        <v>2</v>
      </c>
      <c r="U94">
        <v>3</v>
      </c>
      <c r="V94">
        <v>3</v>
      </c>
      <c r="W94">
        <v>2.6666666666666665</v>
      </c>
      <c r="X94" t="s">
        <v>565</v>
      </c>
      <c r="Y94">
        <v>216.92175761482008</v>
      </c>
      <c r="Z94">
        <v>347.07481218371203</v>
      </c>
    </row>
    <row r="95" spans="1:26" x14ac:dyDescent="0.25">
      <c r="A95" t="s">
        <v>240</v>
      </c>
      <c r="H95" t="e">
        <v>#DIV/0!</v>
      </c>
      <c r="I95" t="e">
        <v>#DIV/0!</v>
      </c>
      <c r="J95" t="e">
        <v>#DIV/0!</v>
      </c>
      <c r="K95">
        <v>0</v>
      </c>
      <c r="L95">
        <v>1</v>
      </c>
      <c r="M95">
        <v>0.85960000000000003</v>
      </c>
      <c r="N95" s="188"/>
      <c r="O95">
        <v>0</v>
      </c>
      <c r="P95" t="e">
        <v>#DIV/0!</v>
      </c>
      <c r="Q95" t="e">
        <v>#DIV/0!</v>
      </c>
      <c r="R95" t="e">
        <v>#DIV/0!</v>
      </c>
      <c r="S95" t="e">
        <v>#DIV/0!</v>
      </c>
      <c r="T95">
        <v>3</v>
      </c>
      <c r="U95">
        <v>1</v>
      </c>
      <c r="V95">
        <v>3</v>
      </c>
      <c r="W95">
        <v>2.3333333333333335</v>
      </c>
      <c r="X95" t="e">
        <v>#DIV/0!</v>
      </c>
      <c r="Y95" t="e">
        <v>#DIV/0!</v>
      </c>
      <c r="Z95" t="e">
        <v>#DIV/0!</v>
      </c>
    </row>
    <row r="96" spans="1:26" x14ac:dyDescent="0.25">
      <c r="A96" t="s">
        <v>241</v>
      </c>
      <c r="H96">
        <v>31658.799999999999</v>
      </c>
      <c r="I96">
        <v>51677.8</v>
      </c>
      <c r="J96">
        <v>78818.8</v>
      </c>
      <c r="K96">
        <v>0.11359999999999999</v>
      </c>
      <c r="L96">
        <v>9.7799999999999998E-2</v>
      </c>
      <c r="M96">
        <v>0.64780000000000004</v>
      </c>
      <c r="N96" s="188"/>
      <c r="O96">
        <v>0</v>
      </c>
      <c r="P96">
        <v>0</v>
      </c>
      <c r="Q96">
        <v>0</v>
      </c>
      <c r="R96">
        <v>0</v>
      </c>
      <c r="S96">
        <v>0</v>
      </c>
      <c r="T96">
        <v>2</v>
      </c>
      <c r="U96">
        <v>3</v>
      </c>
      <c r="V96">
        <v>3</v>
      </c>
      <c r="W96">
        <v>2.6666666666666665</v>
      </c>
      <c r="X96" t="s">
        <v>565</v>
      </c>
      <c r="Y96">
        <v>196.46429788703972</v>
      </c>
      <c r="Z96">
        <v>314.34287661926345</v>
      </c>
    </row>
    <row r="97" spans="1:26" x14ac:dyDescent="0.25">
      <c r="A97" t="s">
        <v>242</v>
      </c>
      <c r="H97">
        <v>34688.400000000001</v>
      </c>
      <c r="I97">
        <v>49040</v>
      </c>
      <c r="J97">
        <v>80108.399999999994</v>
      </c>
      <c r="K97">
        <v>0</v>
      </c>
      <c r="L97">
        <v>2.52E-2</v>
      </c>
      <c r="M97">
        <v>0.45679999999999998</v>
      </c>
      <c r="N97" s="188"/>
      <c r="O97">
        <v>0</v>
      </c>
      <c r="P97">
        <v>0</v>
      </c>
      <c r="Q97">
        <v>0</v>
      </c>
      <c r="R97">
        <v>0</v>
      </c>
      <c r="S97">
        <v>0</v>
      </c>
      <c r="T97">
        <v>3</v>
      </c>
      <c r="U97">
        <v>3</v>
      </c>
      <c r="V97">
        <v>2</v>
      </c>
      <c r="W97">
        <v>2.6666666666666665</v>
      </c>
      <c r="X97" t="s">
        <v>565</v>
      </c>
      <c r="Y97">
        <v>202.584382237098</v>
      </c>
      <c r="Z97">
        <v>324.13501157935673</v>
      </c>
    </row>
    <row r="98" spans="1:26" x14ac:dyDescent="0.25">
      <c r="A98" t="s">
        <v>243</v>
      </c>
      <c r="H98">
        <v>48583.199999999997</v>
      </c>
      <c r="I98">
        <v>80870.600000000006</v>
      </c>
      <c r="J98">
        <v>117418.2</v>
      </c>
      <c r="K98">
        <v>5.2400000000000002E-2</v>
      </c>
      <c r="L98">
        <v>5.1400000000000008E-2</v>
      </c>
      <c r="M98">
        <v>0.52220000000000011</v>
      </c>
      <c r="N98" s="188"/>
      <c r="O98">
        <v>0</v>
      </c>
      <c r="P98">
        <v>0</v>
      </c>
      <c r="Q98">
        <v>0</v>
      </c>
      <c r="R98">
        <v>0</v>
      </c>
      <c r="S98">
        <v>0</v>
      </c>
      <c r="T98">
        <v>3</v>
      </c>
      <c r="U98">
        <v>3</v>
      </c>
      <c r="V98">
        <v>3</v>
      </c>
      <c r="W98">
        <v>3</v>
      </c>
      <c r="X98" t="s">
        <v>565</v>
      </c>
      <c r="Y98">
        <v>301.45726369017734</v>
      </c>
      <c r="Z98">
        <v>482.33162190428362</v>
      </c>
    </row>
    <row r="99" spans="1:26" x14ac:dyDescent="0.25">
      <c r="A99" t="s">
        <v>244</v>
      </c>
      <c r="H99">
        <v>45989.2</v>
      </c>
      <c r="I99">
        <v>76346.399999999994</v>
      </c>
      <c r="J99">
        <v>111096.4</v>
      </c>
      <c r="K99">
        <v>0.10039999999999999</v>
      </c>
      <c r="L99">
        <v>6.0600000000000008E-2</v>
      </c>
      <c r="M99">
        <v>0.57780000000000009</v>
      </c>
      <c r="N99" s="188"/>
      <c r="O99">
        <v>0</v>
      </c>
      <c r="P99">
        <v>0</v>
      </c>
      <c r="Q99">
        <v>0</v>
      </c>
      <c r="R99">
        <v>0</v>
      </c>
      <c r="S99">
        <v>0</v>
      </c>
      <c r="T99">
        <v>3</v>
      </c>
      <c r="U99">
        <v>3</v>
      </c>
      <c r="V99">
        <v>3</v>
      </c>
      <c r="W99">
        <v>3</v>
      </c>
      <c r="X99" t="s">
        <v>565</v>
      </c>
      <c r="Y99">
        <v>285.10418292673103</v>
      </c>
      <c r="Z99">
        <v>456.16669268276956</v>
      </c>
    </row>
    <row r="100" spans="1:26" x14ac:dyDescent="0.25">
      <c r="A100" t="s">
        <v>245</v>
      </c>
      <c r="H100" t="e">
        <v>#DIV/0!</v>
      </c>
      <c r="I100" t="e">
        <v>#DIV/0!</v>
      </c>
      <c r="J100" t="e">
        <v>#DIV/0!</v>
      </c>
      <c r="K100">
        <v>0.25</v>
      </c>
      <c r="L100">
        <v>0.2</v>
      </c>
      <c r="M100">
        <v>0</v>
      </c>
      <c r="N100" s="188"/>
      <c r="O100">
        <v>0</v>
      </c>
      <c r="P100" t="e">
        <v>#DIV/0!</v>
      </c>
      <c r="Q100" t="e">
        <v>#DIV/0!</v>
      </c>
      <c r="R100" t="e">
        <v>#DIV/0!</v>
      </c>
      <c r="S100" t="e">
        <v>#DIV/0!</v>
      </c>
      <c r="T100">
        <v>1</v>
      </c>
      <c r="U100">
        <v>2</v>
      </c>
      <c r="V100">
        <v>1</v>
      </c>
      <c r="W100">
        <v>1.3333333333333333</v>
      </c>
      <c r="X100" t="e">
        <v>#DIV/0!</v>
      </c>
      <c r="Y100" t="b">
        <v>0</v>
      </c>
      <c r="Z100" t="e">
        <v>#DIV/0!</v>
      </c>
    </row>
    <row r="101" spans="1:26" x14ac:dyDescent="0.25">
      <c r="A101" t="s">
        <v>246</v>
      </c>
      <c r="H101">
        <v>43521.8</v>
      </c>
      <c r="I101">
        <v>78934.600000000006</v>
      </c>
      <c r="J101">
        <v>112284.2</v>
      </c>
      <c r="K101">
        <v>5.74E-2</v>
      </c>
      <c r="L101">
        <v>6.6599999999999993E-2</v>
      </c>
      <c r="M101">
        <v>0.53299999999999992</v>
      </c>
      <c r="N101" s="188"/>
      <c r="O101">
        <v>0</v>
      </c>
      <c r="P101">
        <v>0</v>
      </c>
      <c r="Q101">
        <v>0</v>
      </c>
      <c r="R101">
        <v>0</v>
      </c>
      <c r="S101">
        <v>0</v>
      </c>
      <c r="T101">
        <v>3</v>
      </c>
      <c r="U101">
        <v>3</v>
      </c>
      <c r="V101">
        <v>3</v>
      </c>
      <c r="W101">
        <v>3</v>
      </c>
      <c r="X101" t="s">
        <v>565</v>
      </c>
      <c r="Y101">
        <v>280.57303977760279</v>
      </c>
      <c r="Z101">
        <v>448.91686364416438</v>
      </c>
    </row>
    <row r="102" spans="1:26" x14ac:dyDescent="0.25">
      <c r="A102" t="s">
        <v>247</v>
      </c>
      <c r="H102" t="e">
        <v>#DIV/0!</v>
      </c>
      <c r="I102" t="e">
        <v>#DIV/0!</v>
      </c>
      <c r="J102" t="e">
        <v>#DIV/0!</v>
      </c>
      <c r="K102" t="e">
        <v>#DIV/0!</v>
      </c>
      <c r="L102" t="e">
        <v>#DIV/0!</v>
      </c>
      <c r="M102" t="e">
        <v>#DIV/0!</v>
      </c>
      <c r="N102" s="188"/>
      <c r="O102">
        <v>0</v>
      </c>
      <c r="P102" t="e">
        <v>#DIV/0!</v>
      </c>
      <c r="Q102" t="e">
        <v>#DIV/0!</v>
      </c>
      <c r="R102" t="e">
        <v>#DIV/0!</v>
      </c>
      <c r="S102" t="e">
        <v>#DIV/0!</v>
      </c>
      <c r="T102" t="e">
        <v>#DIV/0!</v>
      </c>
      <c r="U102" t="e">
        <v>#DIV/0!</v>
      </c>
      <c r="V102" t="e">
        <v>#DIV/0!</v>
      </c>
      <c r="W102" t="e">
        <v>#DIV/0!</v>
      </c>
      <c r="X102" t="e">
        <v>#DIV/0!</v>
      </c>
      <c r="Y102" t="e">
        <v>#DIV/0!</v>
      </c>
      <c r="Z102" t="e">
        <v>#DIV/0!</v>
      </c>
    </row>
    <row r="103" spans="1:26" x14ac:dyDescent="0.25">
      <c r="A103" t="s">
        <v>248</v>
      </c>
      <c r="H103">
        <v>29576</v>
      </c>
      <c r="I103">
        <v>47384.800000000003</v>
      </c>
      <c r="J103">
        <v>51881.25</v>
      </c>
      <c r="K103">
        <v>0</v>
      </c>
      <c r="L103">
        <v>0</v>
      </c>
      <c r="M103">
        <v>0.83340000000000003</v>
      </c>
      <c r="N103" s="188"/>
      <c r="O103">
        <v>0</v>
      </c>
      <c r="P103">
        <v>0</v>
      </c>
      <c r="Q103">
        <v>0</v>
      </c>
      <c r="R103">
        <v>0</v>
      </c>
      <c r="S103">
        <v>0</v>
      </c>
      <c r="T103">
        <v>3</v>
      </c>
      <c r="U103">
        <v>3</v>
      </c>
      <c r="V103">
        <v>3</v>
      </c>
      <c r="W103">
        <v>3</v>
      </c>
      <c r="X103" t="s">
        <v>565</v>
      </c>
      <c r="Y103">
        <v>168.48677692865598</v>
      </c>
      <c r="Z103">
        <v>269.57884308584948</v>
      </c>
    </row>
    <row r="104" spans="1:26" x14ac:dyDescent="0.25">
      <c r="A104" t="s">
        <v>249</v>
      </c>
      <c r="H104">
        <v>13180.8</v>
      </c>
      <c r="I104">
        <v>26433.200000000001</v>
      </c>
      <c r="J104">
        <v>52994.2</v>
      </c>
      <c r="K104">
        <v>0.36420000000000002</v>
      </c>
      <c r="L104">
        <v>0.23219999999999999</v>
      </c>
      <c r="M104">
        <v>0.4592</v>
      </c>
      <c r="N104" s="188">
        <v>141.36000000000001</v>
      </c>
      <c r="O104">
        <v>1696.3200000000002</v>
      </c>
      <c r="P104">
        <v>0.12869628550619083</v>
      </c>
      <c r="Q104">
        <v>6.4173841986592622E-2</v>
      </c>
      <c r="R104">
        <v>3.2009540666714478E-2</v>
      </c>
      <c r="S104">
        <v>7.495988938649932E-2</v>
      </c>
      <c r="T104">
        <v>1</v>
      </c>
      <c r="U104">
        <v>1</v>
      </c>
      <c r="V104">
        <v>2</v>
      </c>
      <c r="W104">
        <v>1.3333333333333333</v>
      </c>
      <c r="X104" t="s">
        <v>571</v>
      </c>
      <c r="Y104" t="b">
        <v>0</v>
      </c>
      <c r="Z104">
        <v>37.716170916724892</v>
      </c>
    </row>
    <row r="105" spans="1:26" x14ac:dyDescent="0.25">
      <c r="A105" t="s">
        <v>251</v>
      </c>
      <c r="H105" t="e">
        <v>#DIV/0!</v>
      </c>
      <c r="I105" t="e">
        <v>#DIV/0!</v>
      </c>
      <c r="J105" t="e">
        <v>#DIV/0!</v>
      </c>
      <c r="K105">
        <v>0</v>
      </c>
      <c r="L105">
        <v>0</v>
      </c>
      <c r="M105">
        <v>0.25</v>
      </c>
      <c r="N105" s="188"/>
      <c r="O105">
        <v>0</v>
      </c>
      <c r="P105" t="e">
        <v>#DIV/0!</v>
      </c>
      <c r="Q105" t="e">
        <v>#DIV/0!</v>
      </c>
      <c r="R105" t="e">
        <v>#DIV/0!</v>
      </c>
      <c r="S105" t="e">
        <v>#DIV/0!</v>
      </c>
      <c r="T105">
        <v>3</v>
      </c>
      <c r="U105">
        <v>3</v>
      </c>
      <c r="V105">
        <v>1</v>
      </c>
      <c r="W105">
        <v>2.3333333333333335</v>
      </c>
      <c r="X105" t="e">
        <v>#DIV/0!</v>
      </c>
      <c r="Y105" t="e">
        <v>#DIV/0!</v>
      </c>
      <c r="Z105" t="e">
        <v>#DIV/0!</v>
      </c>
    </row>
    <row r="106" spans="1:26" x14ac:dyDescent="0.25">
      <c r="A106" t="s">
        <v>252</v>
      </c>
      <c r="H106">
        <v>37655</v>
      </c>
      <c r="I106">
        <v>48828</v>
      </c>
      <c r="J106">
        <v>69341</v>
      </c>
      <c r="K106">
        <v>0</v>
      </c>
      <c r="L106">
        <v>0</v>
      </c>
      <c r="M106">
        <v>0.78820000000000012</v>
      </c>
      <c r="N106" s="188"/>
      <c r="O106">
        <v>0</v>
      </c>
      <c r="P106">
        <v>0</v>
      </c>
      <c r="Q106">
        <v>0</v>
      </c>
      <c r="R106">
        <v>0</v>
      </c>
      <c r="S106">
        <v>0</v>
      </c>
      <c r="T106">
        <v>3</v>
      </c>
      <c r="U106">
        <v>3</v>
      </c>
      <c r="V106">
        <v>3</v>
      </c>
      <c r="W106">
        <v>3</v>
      </c>
      <c r="X106" t="s">
        <v>565</v>
      </c>
      <c r="Y106">
        <v>203.38950125793917</v>
      </c>
      <c r="Z106">
        <v>325.42320201270257</v>
      </c>
    </row>
    <row r="107" spans="1:26" x14ac:dyDescent="0.25">
      <c r="A107" t="s">
        <v>253</v>
      </c>
      <c r="H107">
        <v>21378.2</v>
      </c>
      <c r="I107">
        <v>39775.4</v>
      </c>
      <c r="J107">
        <v>67431.399999999994</v>
      </c>
      <c r="K107">
        <v>0.10400000000000001</v>
      </c>
      <c r="L107">
        <v>0.214</v>
      </c>
      <c r="M107">
        <v>0.31920000000000004</v>
      </c>
      <c r="N107" s="188"/>
      <c r="O107">
        <v>0</v>
      </c>
      <c r="P107">
        <v>0</v>
      </c>
      <c r="Q107">
        <v>0</v>
      </c>
      <c r="R107">
        <v>0</v>
      </c>
      <c r="S107">
        <v>0</v>
      </c>
      <c r="T107">
        <v>3</v>
      </c>
      <c r="U107">
        <v>1</v>
      </c>
      <c r="V107">
        <v>2</v>
      </c>
      <c r="W107">
        <v>2</v>
      </c>
      <c r="X107" t="s">
        <v>573</v>
      </c>
      <c r="Y107">
        <v>57.638431092344838</v>
      </c>
      <c r="Z107">
        <v>144.09607773086213</v>
      </c>
    </row>
    <row r="108" spans="1:26" x14ac:dyDescent="0.25">
      <c r="A108" t="s">
        <v>254</v>
      </c>
      <c r="H108">
        <v>29882.799999999999</v>
      </c>
      <c r="I108">
        <v>53691.8</v>
      </c>
      <c r="J108">
        <v>85424.2</v>
      </c>
      <c r="K108">
        <v>3.8800000000000001E-2</v>
      </c>
      <c r="L108">
        <v>9.4600000000000004E-2</v>
      </c>
      <c r="M108">
        <v>0.46460000000000001</v>
      </c>
      <c r="N108" s="188"/>
      <c r="O108">
        <v>0</v>
      </c>
      <c r="P108">
        <v>0</v>
      </c>
      <c r="Q108">
        <v>0</v>
      </c>
      <c r="R108">
        <v>0</v>
      </c>
      <c r="S108">
        <v>0</v>
      </c>
      <c r="T108">
        <v>3</v>
      </c>
      <c r="U108">
        <v>3</v>
      </c>
      <c r="V108">
        <v>2</v>
      </c>
      <c r="W108">
        <v>2.6666666666666665</v>
      </c>
      <c r="X108" t="s">
        <v>565</v>
      </c>
      <c r="Y108">
        <v>195.93960205119006</v>
      </c>
      <c r="Z108">
        <v>313.50336328190406</v>
      </c>
    </row>
    <row r="109" spans="1:26" x14ac:dyDescent="0.25">
      <c r="A109" t="s">
        <v>255</v>
      </c>
      <c r="H109">
        <v>21071</v>
      </c>
      <c r="I109">
        <v>43522</v>
      </c>
      <c r="J109">
        <v>67497</v>
      </c>
      <c r="K109">
        <v>0.14300000000000002</v>
      </c>
      <c r="L109">
        <v>0.18600000000000003</v>
      </c>
      <c r="M109">
        <v>0.40679999999999999</v>
      </c>
      <c r="N109" s="188"/>
      <c r="O109">
        <v>0</v>
      </c>
      <c r="P109">
        <v>0</v>
      </c>
      <c r="Q109">
        <v>0</v>
      </c>
      <c r="R109">
        <v>0</v>
      </c>
      <c r="S109">
        <v>0</v>
      </c>
      <c r="T109">
        <v>2</v>
      </c>
      <c r="U109">
        <v>2</v>
      </c>
      <c r="V109">
        <v>2</v>
      </c>
      <c r="W109">
        <v>2</v>
      </c>
      <c r="X109" t="s">
        <v>573</v>
      </c>
      <c r="Y109">
        <v>58.650372183746391</v>
      </c>
      <c r="Z109">
        <v>146.625930459366</v>
      </c>
    </row>
    <row r="110" spans="1:26" x14ac:dyDescent="0.25">
      <c r="A110" t="s">
        <v>256</v>
      </c>
      <c r="H110">
        <v>14244.75</v>
      </c>
      <c r="I110">
        <v>26170.2</v>
      </c>
      <c r="J110">
        <v>61933.4</v>
      </c>
      <c r="K110">
        <v>0.1356</v>
      </c>
      <c r="L110">
        <v>0.1484</v>
      </c>
      <c r="M110">
        <v>0.51600000000000001</v>
      </c>
      <c r="N110" s="188"/>
      <c r="O110">
        <v>0</v>
      </c>
      <c r="P110">
        <v>0</v>
      </c>
      <c r="Q110">
        <v>0</v>
      </c>
      <c r="R110">
        <v>0</v>
      </c>
      <c r="S110">
        <v>0</v>
      </c>
      <c r="T110">
        <v>2</v>
      </c>
      <c r="U110">
        <v>2</v>
      </c>
      <c r="V110">
        <v>3</v>
      </c>
      <c r="W110">
        <v>2.3333333333333335</v>
      </c>
      <c r="X110" t="s">
        <v>573</v>
      </c>
      <c r="Y110">
        <v>40.141593988065686</v>
      </c>
      <c r="Z110">
        <v>100.35398497016423</v>
      </c>
    </row>
    <row r="111" spans="1:26" x14ac:dyDescent="0.25">
      <c r="A111" t="s">
        <v>257</v>
      </c>
      <c r="C111" t="s">
        <v>576</v>
      </c>
      <c r="D111" t="s">
        <v>590</v>
      </c>
      <c r="E111" t="s">
        <v>590</v>
      </c>
      <c r="F111" t="s">
        <v>590</v>
      </c>
      <c r="G111" t="s">
        <v>570</v>
      </c>
      <c r="H111">
        <v>34692.199999999997</v>
      </c>
      <c r="I111">
        <v>60183</v>
      </c>
      <c r="J111">
        <v>85792.8</v>
      </c>
      <c r="K111">
        <v>0.15180000000000002</v>
      </c>
      <c r="L111">
        <v>0.11699999999999999</v>
      </c>
      <c r="M111">
        <v>0.56899999999999995</v>
      </c>
      <c r="N111" s="188"/>
      <c r="O111">
        <v>0</v>
      </c>
      <c r="P111">
        <v>0</v>
      </c>
      <c r="Q111">
        <v>0</v>
      </c>
      <c r="R111">
        <v>0</v>
      </c>
      <c r="S111">
        <v>0</v>
      </c>
      <c r="T111">
        <v>2</v>
      </c>
      <c r="U111">
        <v>2</v>
      </c>
      <c r="V111">
        <v>3</v>
      </c>
      <c r="W111">
        <v>2.3333333333333335</v>
      </c>
      <c r="X111" t="s">
        <v>573</v>
      </c>
      <c r="Y111">
        <v>87.570427190211888</v>
      </c>
      <c r="Z111">
        <v>218.92606797552972</v>
      </c>
    </row>
    <row r="112" spans="1:26" x14ac:dyDescent="0.25">
      <c r="A112" t="s">
        <v>259</v>
      </c>
      <c r="C112" t="s">
        <v>586</v>
      </c>
      <c r="D112" t="s">
        <v>561</v>
      </c>
      <c r="E112" t="s">
        <v>572</v>
      </c>
      <c r="F112" t="s">
        <v>563</v>
      </c>
      <c r="G112" t="s">
        <v>570</v>
      </c>
      <c r="H112">
        <v>14307.4</v>
      </c>
      <c r="I112">
        <v>30136.2</v>
      </c>
      <c r="J112">
        <v>47282.8</v>
      </c>
      <c r="K112">
        <v>0.64059999999999984</v>
      </c>
      <c r="L112">
        <v>0.40460000000000002</v>
      </c>
      <c r="M112">
        <v>0.23560000000000003</v>
      </c>
      <c r="N112" s="188">
        <v>106</v>
      </c>
      <c r="O112">
        <v>1272</v>
      </c>
      <c r="P112">
        <v>8.8905042146022337E-2</v>
      </c>
      <c r="Q112">
        <v>4.220837398212117E-2</v>
      </c>
      <c r="R112">
        <v>2.6901960120805028E-2</v>
      </c>
      <c r="S112">
        <v>5.2671792082982845E-2</v>
      </c>
      <c r="T112">
        <v>1</v>
      </c>
      <c r="U112">
        <v>1</v>
      </c>
      <c r="V112">
        <v>1</v>
      </c>
      <c r="W112">
        <v>1</v>
      </c>
      <c r="X112" t="s">
        <v>571</v>
      </c>
      <c r="Y112" t="b">
        <v>0</v>
      </c>
      <c r="Z112">
        <v>40.249247579425493</v>
      </c>
    </row>
    <row r="113" spans="1:26" x14ac:dyDescent="0.25">
      <c r="A113" t="s">
        <v>260</v>
      </c>
      <c r="H113" t="e">
        <v>#DIV/0!</v>
      </c>
      <c r="I113" t="e">
        <v>#DIV/0!</v>
      </c>
      <c r="J113" t="e">
        <v>#DIV/0!</v>
      </c>
      <c r="K113" t="e">
        <v>#DIV/0!</v>
      </c>
      <c r="L113" t="e">
        <v>#DIV/0!</v>
      </c>
      <c r="M113" t="e">
        <v>#DIV/0!</v>
      </c>
      <c r="N113" s="188"/>
      <c r="O113">
        <v>0</v>
      </c>
      <c r="P113" t="e">
        <v>#DIV/0!</v>
      </c>
      <c r="Q113" t="e">
        <v>#DIV/0!</v>
      </c>
      <c r="R113" t="e">
        <v>#DIV/0!</v>
      </c>
      <c r="S113" t="e">
        <v>#DIV/0!</v>
      </c>
      <c r="T113" t="e">
        <v>#DIV/0!</v>
      </c>
      <c r="U113" t="e">
        <v>#DIV/0!</v>
      </c>
      <c r="V113" t="e">
        <v>#DIV/0!</v>
      </c>
      <c r="W113" t="e">
        <v>#DIV/0!</v>
      </c>
      <c r="X113" t="e">
        <v>#DIV/0!</v>
      </c>
      <c r="Y113" t="e">
        <v>#DIV/0!</v>
      </c>
      <c r="Z113" t="e">
        <v>#DIV/0!</v>
      </c>
    </row>
    <row r="114" spans="1:26" x14ac:dyDescent="0.25">
      <c r="A114" t="s">
        <v>261</v>
      </c>
      <c r="H114">
        <v>53677.8</v>
      </c>
      <c r="I114">
        <v>87497.600000000006</v>
      </c>
      <c r="J114">
        <v>124476</v>
      </c>
      <c r="K114">
        <v>6.5399999999999986E-2</v>
      </c>
      <c r="L114">
        <v>5.8200000000000002E-2</v>
      </c>
      <c r="M114">
        <v>0.63500000000000001</v>
      </c>
      <c r="N114" s="188"/>
      <c r="O114">
        <v>0</v>
      </c>
      <c r="P114">
        <v>0</v>
      </c>
      <c r="Q114">
        <v>0</v>
      </c>
      <c r="R114">
        <v>0</v>
      </c>
      <c r="S114">
        <v>0</v>
      </c>
      <c r="T114">
        <v>3</v>
      </c>
      <c r="U114">
        <v>3</v>
      </c>
      <c r="V114">
        <v>3</v>
      </c>
      <c r="W114">
        <v>3</v>
      </c>
      <c r="X114" t="s">
        <v>565</v>
      </c>
      <c r="Y114">
        <v>328.15084559286873</v>
      </c>
      <c r="Z114">
        <v>525.04135294858986</v>
      </c>
    </row>
    <row r="115" spans="1:26" x14ac:dyDescent="0.25">
      <c r="A115" t="s">
        <v>262</v>
      </c>
      <c r="H115">
        <v>21780.400000000001</v>
      </c>
      <c r="I115">
        <v>36069.199999999997</v>
      </c>
      <c r="J115">
        <v>54087.199999999997</v>
      </c>
      <c r="K115">
        <v>6.1199999999999991E-2</v>
      </c>
      <c r="L115">
        <v>0.1426</v>
      </c>
      <c r="M115">
        <v>0.34179999999999999</v>
      </c>
      <c r="N115" s="188"/>
      <c r="O115">
        <v>0</v>
      </c>
      <c r="P115">
        <v>0</v>
      </c>
      <c r="Q115">
        <v>0</v>
      </c>
      <c r="R115">
        <v>0</v>
      </c>
      <c r="S115">
        <v>0</v>
      </c>
      <c r="T115">
        <v>3</v>
      </c>
      <c r="U115">
        <v>2</v>
      </c>
      <c r="V115">
        <v>2</v>
      </c>
      <c r="W115">
        <v>2.3333333333333335</v>
      </c>
      <c r="X115" t="s">
        <v>573</v>
      </c>
      <c r="Y115">
        <v>54.273502669524142</v>
      </c>
      <c r="Z115">
        <v>135.68375667381039</v>
      </c>
    </row>
    <row r="116" spans="1:26" x14ac:dyDescent="0.25">
      <c r="A116" t="s">
        <v>263</v>
      </c>
      <c r="H116">
        <v>47536.2</v>
      </c>
      <c r="I116">
        <v>56593.2</v>
      </c>
      <c r="J116">
        <v>89342.5</v>
      </c>
      <c r="K116">
        <v>4.9249999999999995E-2</v>
      </c>
      <c r="L116">
        <v>1.52E-2</v>
      </c>
      <c r="M116">
        <v>0.56040000000000001</v>
      </c>
      <c r="N116" s="188"/>
      <c r="O116">
        <v>0</v>
      </c>
      <c r="P116">
        <v>0</v>
      </c>
      <c r="Q116">
        <v>0</v>
      </c>
      <c r="R116">
        <v>0</v>
      </c>
      <c r="S116">
        <v>0</v>
      </c>
      <c r="T116">
        <v>3</v>
      </c>
      <c r="U116">
        <v>3</v>
      </c>
      <c r="V116">
        <v>3</v>
      </c>
      <c r="W116">
        <v>3</v>
      </c>
      <c r="X116" t="s">
        <v>565</v>
      </c>
      <c r="Y116">
        <v>250.50377200431797</v>
      </c>
      <c r="Z116">
        <v>400.80603520690869</v>
      </c>
    </row>
    <row r="117" spans="1:26" x14ac:dyDescent="0.25">
      <c r="A117" t="s">
        <v>264</v>
      </c>
      <c r="H117">
        <v>39953.4</v>
      </c>
      <c r="I117">
        <v>67154.600000000006</v>
      </c>
      <c r="J117">
        <v>94499.199999999997</v>
      </c>
      <c r="K117">
        <v>8.0000000000000002E-3</v>
      </c>
      <c r="L117">
        <v>9.8599999999999993E-2</v>
      </c>
      <c r="M117">
        <v>0.59499999999999997</v>
      </c>
      <c r="N117" s="188"/>
      <c r="O117">
        <v>0</v>
      </c>
      <c r="P117">
        <v>0</v>
      </c>
      <c r="Q117">
        <v>0</v>
      </c>
      <c r="R117">
        <v>0</v>
      </c>
      <c r="S117">
        <v>0</v>
      </c>
      <c r="T117">
        <v>3</v>
      </c>
      <c r="U117">
        <v>3</v>
      </c>
      <c r="V117">
        <v>3</v>
      </c>
      <c r="W117">
        <v>3</v>
      </c>
      <c r="X117" t="s">
        <v>565</v>
      </c>
      <c r="Y117">
        <v>247.51361772306834</v>
      </c>
      <c r="Z117">
        <v>396.02178835690921</v>
      </c>
    </row>
    <row r="118" spans="1:26" x14ac:dyDescent="0.25">
      <c r="A118" s="179" t="s">
        <v>265</v>
      </c>
      <c r="C118" t="s">
        <v>586</v>
      </c>
      <c r="D118" t="s">
        <v>561</v>
      </c>
      <c r="E118" t="s">
        <v>572</v>
      </c>
      <c r="F118" t="s">
        <v>563</v>
      </c>
      <c r="G118" t="s">
        <v>581</v>
      </c>
      <c r="H118">
        <v>16100</v>
      </c>
      <c r="I118">
        <v>39316.6</v>
      </c>
      <c r="J118">
        <v>61725</v>
      </c>
      <c r="K118">
        <v>0.17219999999999999</v>
      </c>
      <c r="L118">
        <v>0.24179999999999999</v>
      </c>
      <c r="M118">
        <v>0.26639999999999997</v>
      </c>
      <c r="N118" s="188">
        <v>110</v>
      </c>
      <c r="O118">
        <v>2160</v>
      </c>
      <c r="P118">
        <v>0.1341614906832298</v>
      </c>
      <c r="Q118">
        <v>5.4938626432600987E-2</v>
      </c>
      <c r="R118">
        <v>3.4993924665856622E-2</v>
      </c>
      <c r="S118">
        <v>7.4698013927229148E-2</v>
      </c>
      <c r="T118">
        <v>2</v>
      </c>
      <c r="U118">
        <v>1</v>
      </c>
      <c r="V118">
        <v>1</v>
      </c>
      <c r="W118">
        <v>1.3333333333333333</v>
      </c>
      <c r="X118" t="s">
        <v>571</v>
      </c>
      <c r="Y118" t="b">
        <v>0</v>
      </c>
      <c r="Z118">
        <v>48.19405243501015</v>
      </c>
    </row>
    <row r="119" spans="1:26" x14ac:dyDescent="0.25">
      <c r="A119" s="179" t="s">
        <v>267</v>
      </c>
      <c r="C119" t="s">
        <v>578</v>
      </c>
      <c r="D119" t="s">
        <v>561</v>
      </c>
      <c r="E119" t="s">
        <v>562</v>
      </c>
      <c r="F119" t="s">
        <v>563</v>
      </c>
      <c r="G119" t="s">
        <v>570</v>
      </c>
      <c r="H119">
        <v>12138.2</v>
      </c>
      <c r="I119">
        <v>21750</v>
      </c>
      <c r="J119">
        <v>33623.4</v>
      </c>
      <c r="K119">
        <v>0.58079999999999998</v>
      </c>
      <c r="L119">
        <v>0.40460000000000002</v>
      </c>
      <c r="M119">
        <v>0.1802</v>
      </c>
      <c r="N119" s="188">
        <v>106.25</v>
      </c>
      <c r="O119">
        <v>1020</v>
      </c>
      <c r="P119">
        <v>8.4032228831292938E-2</v>
      </c>
      <c r="Q119">
        <v>4.6896551724137932E-2</v>
      </c>
      <c r="R119">
        <v>3.0336015988864897E-2</v>
      </c>
      <c r="S119">
        <v>5.3754932181431923E-2</v>
      </c>
      <c r="T119">
        <v>1</v>
      </c>
      <c r="U119">
        <v>1</v>
      </c>
      <c r="V119">
        <v>1</v>
      </c>
      <c r="W119">
        <v>1</v>
      </c>
      <c r="X119" t="s">
        <v>571</v>
      </c>
      <c r="Y119" t="b">
        <v>0</v>
      </c>
      <c r="Z119">
        <v>31.625005018371425</v>
      </c>
    </row>
    <row r="120" spans="1:26" x14ac:dyDescent="0.25">
      <c r="A120" t="s">
        <v>268</v>
      </c>
      <c r="C120" t="s">
        <v>568</v>
      </c>
      <c r="D120" t="s">
        <v>561</v>
      </c>
      <c r="E120" t="s">
        <v>572</v>
      </c>
      <c r="F120" t="s">
        <v>563</v>
      </c>
      <c r="G120" t="s">
        <v>570</v>
      </c>
      <c r="H120">
        <v>8453.4</v>
      </c>
      <c r="I120">
        <v>20325</v>
      </c>
      <c r="J120">
        <v>41245</v>
      </c>
      <c r="K120">
        <v>0.52939999999999998</v>
      </c>
      <c r="L120">
        <v>0.45179999999999998</v>
      </c>
      <c r="M120">
        <v>0.13140000000000002</v>
      </c>
      <c r="N120" s="188">
        <v>100</v>
      </c>
      <c r="O120">
        <v>1200</v>
      </c>
      <c r="P120">
        <v>0.1419547164454539</v>
      </c>
      <c r="Q120">
        <v>5.9040590405904057E-2</v>
      </c>
      <c r="R120">
        <v>2.9094435689174445E-2</v>
      </c>
      <c r="S120">
        <v>7.6696580846844137E-2</v>
      </c>
      <c r="T120">
        <v>1</v>
      </c>
      <c r="U120">
        <v>1</v>
      </c>
      <c r="V120">
        <v>1</v>
      </c>
      <c r="W120">
        <v>1</v>
      </c>
      <c r="X120" t="s">
        <v>571</v>
      </c>
      <c r="Y120" t="b">
        <v>0</v>
      </c>
      <c r="Z120">
        <v>26.076781753723964</v>
      </c>
    </row>
    <row r="121" spans="1:26" x14ac:dyDescent="0.25">
      <c r="A121" t="s">
        <v>269</v>
      </c>
      <c r="C121" t="s">
        <v>560</v>
      </c>
      <c r="D121" t="s">
        <v>561</v>
      </c>
      <c r="E121" t="s">
        <v>572</v>
      </c>
      <c r="F121" t="s">
        <v>563</v>
      </c>
      <c r="G121" t="s">
        <v>570</v>
      </c>
      <c r="H121">
        <v>13000</v>
      </c>
      <c r="I121">
        <v>26766.799999999999</v>
      </c>
      <c r="J121">
        <v>49300</v>
      </c>
      <c r="K121">
        <v>0.32219999999999999</v>
      </c>
      <c r="L121">
        <v>0.26780000000000004</v>
      </c>
      <c r="M121">
        <v>0.43079999999999996</v>
      </c>
      <c r="N121" s="188">
        <v>105</v>
      </c>
      <c r="O121">
        <v>1260</v>
      </c>
      <c r="P121">
        <v>9.6923076923076917E-2</v>
      </c>
      <c r="Q121">
        <v>4.7073239983860607E-2</v>
      </c>
      <c r="R121">
        <v>2.5557809330628803E-2</v>
      </c>
      <c r="S121">
        <v>5.6518042079188778E-2</v>
      </c>
      <c r="T121">
        <v>1</v>
      </c>
      <c r="U121">
        <v>1</v>
      </c>
      <c r="V121">
        <v>2</v>
      </c>
      <c r="W121">
        <v>1.3333333333333333</v>
      </c>
      <c r="X121" t="s">
        <v>571</v>
      </c>
      <c r="Y121" t="b">
        <v>0</v>
      </c>
      <c r="Z121">
        <v>37.156276522418096</v>
      </c>
    </row>
    <row r="122" spans="1:26" x14ac:dyDescent="0.25">
      <c r="A122" t="s">
        <v>270</v>
      </c>
      <c r="H122">
        <v>34193</v>
      </c>
      <c r="I122">
        <v>57699.6</v>
      </c>
      <c r="J122">
        <v>83903.4</v>
      </c>
      <c r="K122">
        <v>5.1199999999999996E-2</v>
      </c>
      <c r="L122">
        <v>5.5999999999999994E-2</v>
      </c>
      <c r="M122">
        <v>0.46360000000000001</v>
      </c>
      <c r="N122" s="188"/>
      <c r="O122">
        <v>0</v>
      </c>
      <c r="P122">
        <v>0</v>
      </c>
      <c r="Q122">
        <v>0</v>
      </c>
      <c r="R122">
        <v>0</v>
      </c>
      <c r="S122">
        <v>0</v>
      </c>
      <c r="T122">
        <v>3</v>
      </c>
      <c r="U122">
        <v>3</v>
      </c>
      <c r="V122">
        <v>2</v>
      </c>
      <c r="W122">
        <v>2.6666666666666665</v>
      </c>
      <c r="X122" t="s">
        <v>565</v>
      </c>
      <c r="Y122">
        <v>213.69215243283324</v>
      </c>
      <c r="Z122">
        <v>341.90744389253314</v>
      </c>
    </row>
    <row r="123" spans="1:26" x14ac:dyDescent="0.25">
      <c r="A123" t="s">
        <v>271</v>
      </c>
      <c r="H123">
        <v>25082.400000000001</v>
      </c>
      <c r="I123">
        <v>57453.599999999999</v>
      </c>
      <c r="J123">
        <v>85324.4</v>
      </c>
      <c r="K123">
        <v>0.09</v>
      </c>
      <c r="L123">
        <v>6.6400000000000001E-2</v>
      </c>
      <c r="M123">
        <v>0.52279999999999993</v>
      </c>
      <c r="N123" s="188"/>
      <c r="O123">
        <v>0</v>
      </c>
      <c r="P123">
        <v>0</v>
      </c>
      <c r="Q123">
        <v>0</v>
      </c>
      <c r="R123">
        <v>0</v>
      </c>
      <c r="S123">
        <v>0</v>
      </c>
      <c r="T123">
        <v>3</v>
      </c>
      <c r="U123">
        <v>3</v>
      </c>
      <c r="V123">
        <v>3</v>
      </c>
      <c r="W123">
        <v>3</v>
      </c>
      <c r="X123" t="s">
        <v>565</v>
      </c>
      <c r="Y123">
        <v>181.17538535858159</v>
      </c>
      <c r="Z123">
        <v>289.88061657373049</v>
      </c>
    </row>
    <row r="124" spans="1:26" x14ac:dyDescent="0.25">
      <c r="A124" t="s">
        <v>273</v>
      </c>
      <c r="H124">
        <v>52527.75</v>
      </c>
      <c r="I124">
        <v>65354.75</v>
      </c>
      <c r="J124">
        <v>81859.25</v>
      </c>
      <c r="K124">
        <v>0</v>
      </c>
      <c r="L124">
        <v>0</v>
      </c>
      <c r="M124">
        <v>0.20833333333333331</v>
      </c>
      <c r="N124" s="188"/>
      <c r="O124">
        <v>0</v>
      </c>
      <c r="P124">
        <v>0</v>
      </c>
      <c r="Q124">
        <v>0</v>
      </c>
      <c r="R124">
        <v>0</v>
      </c>
      <c r="S124">
        <v>0</v>
      </c>
      <c r="T124">
        <v>3</v>
      </c>
      <c r="U124">
        <v>3</v>
      </c>
      <c r="V124">
        <v>1</v>
      </c>
      <c r="W124">
        <v>2.3333333333333335</v>
      </c>
      <c r="X124" t="s">
        <v>573</v>
      </c>
      <c r="Y124">
        <v>107.40041850067853</v>
      </c>
      <c r="Z124">
        <v>268.50104625169638</v>
      </c>
    </row>
    <row r="125" spans="1:26" x14ac:dyDescent="0.25">
      <c r="A125" t="s">
        <v>274</v>
      </c>
      <c r="H125">
        <v>16553.400000000001</v>
      </c>
      <c r="I125">
        <v>36572.400000000001</v>
      </c>
      <c r="J125">
        <v>57809.4</v>
      </c>
      <c r="K125">
        <v>0.12919999999999998</v>
      </c>
      <c r="L125">
        <v>0.13540000000000002</v>
      </c>
      <c r="M125">
        <v>0.31719999999999998</v>
      </c>
      <c r="N125" s="188"/>
      <c r="O125">
        <v>0</v>
      </c>
      <c r="P125">
        <v>0</v>
      </c>
      <c r="Q125">
        <v>0</v>
      </c>
      <c r="R125">
        <v>0</v>
      </c>
      <c r="S125">
        <v>0</v>
      </c>
      <c r="T125">
        <v>2</v>
      </c>
      <c r="U125">
        <v>2</v>
      </c>
      <c r="V125">
        <v>2</v>
      </c>
      <c r="W125">
        <v>2</v>
      </c>
      <c r="X125" t="s">
        <v>573</v>
      </c>
      <c r="Y125">
        <v>47.595567748377782</v>
      </c>
      <c r="Z125">
        <v>118.98891937094447</v>
      </c>
    </row>
    <row r="126" spans="1:26" x14ac:dyDescent="0.25">
      <c r="A126" t="s">
        <v>275</v>
      </c>
      <c r="H126">
        <v>20065.25</v>
      </c>
      <c r="I126">
        <v>54283.8</v>
      </c>
      <c r="J126">
        <v>63907.6</v>
      </c>
      <c r="K126">
        <v>3.0499999999999999E-2</v>
      </c>
      <c r="L126">
        <v>0.13200000000000001</v>
      </c>
      <c r="M126">
        <v>0.48139999999999999</v>
      </c>
      <c r="N126" s="188"/>
      <c r="O126">
        <v>0</v>
      </c>
      <c r="P126">
        <v>0</v>
      </c>
      <c r="Q126">
        <v>0</v>
      </c>
      <c r="R126">
        <v>0</v>
      </c>
      <c r="S126">
        <v>0</v>
      </c>
      <c r="T126">
        <v>3</v>
      </c>
      <c r="U126">
        <v>2</v>
      </c>
      <c r="V126">
        <v>2</v>
      </c>
      <c r="W126">
        <v>2.3333333333333335</v>
      </c>
      <c r="X126" t="s">
        <v>573</v>
      </c>
      <c r="Y126">
        <v>59.589997756403875</v>
      </c>
      <c r="Z126">
        <v>148.97499439100969</v>
      </c>
    </row>
    <row r="127" spans="1:26" x14ac:dyDescent="0.25">
      <c r="A127" t="s">
        <v>276</v>
      </c>
      <c r="H127">
        <v>44715.4</v>
      </c>
      <c r="I127">
        <v>81889.2</v>
      </c>
      <c r="J127">
        <v>114198.8</v>
      </c>
      <c r="K127">
        <v>4.1799999999999997E-2</v>
      </c>
      <c r="L127">
        <v>9.779999999999997E-2</v>
      </c>
      <c r="M127">
        <v>0.53980000000000006</v>
      </c>
      <c r="N127" s="188"/>
      <c r="O127">
        <v>0</v>
      </c>
      <c r="P127">
        <v>0</v>
      </c>
      <c r="Q127">
        <v>0</v>
      </c>
      <c r="R127">
        <v>0</v>
      </c>
      <c r="S127">
        <v>0</v>
      </c>
      <c r="T127">
        <v>3</v>
      </c>
      <c r="U127">
        <v>3</v>
      </c>
      <c r="V127">
        <v>3</v>
      </c>
      <c r="W127">
        <v>3</v>
      </c>
      <c r="X127" t="s">
        <v>565</v>
      </c>
      <c r="Y127">
        <v>288.47080112250109</v>
      </c>
      <c r="Z127">
        <v>461.55328179600161</v>
      </c>
    </row>
    <row r="128" spans="1:26" x14ac:dyDescent="0.25">
      <c r="A128" t="s">
        <v>277</v>
      </c>
      <c r="H128">
        <v>5000</v>
      </c>
      <c r="I128">
        <v>10166.5</v>
      </c>
      <c r="J128">
        <v>14500</v>
      </c>
      <c r="K128">
        <v>0.35424999999999995</v>
      </c>
      <c r="L128">
        <v>0.13339999999999999</v>
      </c>
      <c r="M128">
        <v>0.77780000000000005</v>
      </c>
      <c r="N128" s="188"/>
      <c r="O128">
        <v>0</v>
      </c>
      <c r="P128">
        <v>0</v>
      </c>
      <c r="Q128">
        <v>0</v>
      </c>
      <c r="R128">
        <v>0</v>
      </c>
      <c r="S128">
        <v>0</v>
      </c>
      <c r="T128">
        <v>1</v>
      </c>
      <c r="U128">
        <v>2</v>
      </c>
      <c r="V128">
        <v>3</v>
      </c>
      <c r="W128">
        <v>2</v>
      </c>
      <c r="X128" t="s">
        <v>573</v>
      </c>
      <c r="Y128">
        <v>13.611820825180727</v>
      </c>
      <c r="Z128">
        <v>34.029552062951822</v>
      </c>
    </row>
    <row r="129" spans="1:26" x14ac:dyDescent="0.25">
      <c r="A129" t="s">
        <v>278</v>
      </c>
      <c r="H129" t="e">
        <v>#DIV/0!</v>
      </c>
      <c r="I129" t="e">
        <v>#DIV/0!</v>
      </c>
      <c r="J129" t="e">
        <v>#DIV/0!</v>
      </c>
      <c r="K129" t="e">
        <v>#DIV/0!</v>
      </c>
      <c r="L129" t="e">
        <v>#DIV/0!</v>
      </c>
      <c r="M129" t="e">
        <v>#DIV/0!</v>
      </c>
      <c r="N129" s="188"/>
      <c r="O129">
        <v>0</v>
      </c>
      <c r="P129" t="e">
        <v>#DIV/0!</v>
      </c>
      <c r="Q129" t="e">
        <v>#DIV/0!</v>
      </c>
      <c r="R129" t="e">
        <v>#DIV/0!</v>
      </c>
      <c r="S129" t="e">
        <v>#DIV/0!</v>
      </c>
      <c r="T129" t="e">
        <v>#DIV/0!</v>
      </c>
      <c r="U129" t="e">
        <v>#DIV/0!</v>
      </c>
      <c r="V129" t="e">
        <v>#DIV/0!</v>
      </c>
      <c r="W129" t="e">
        <v>#DIV/0!</v>
      </c>
      <c r="X129" t="e">
        <v>#DIV/0!</v>
      </c>
      <c r="Y129" t="e">
        <v>#DIV/0!</v>
      </c>
      <c r="Z129" t="e">
        <v>#DIV/0!</v>
      </c>
    </row>
    <row r="130" spans="1:26" x14ac:dyDescent="0.25">
      <c r="A130" t="s">
        <v>279</v>
      </c>
      <c r="H130">
        <v>15950.25</v>
      </c>
      <c r="I130">
        <v>49842.5</v>
      </c>
      <c r="J130">
        <v>75713</v>
      </c>
      <c r="K130">
        <v>0</v>
      </c>
      <c r="L130">
        <v>0.24539999999999998</v>
      </c>
      <c r="M130">
        <v>0.60099999999999987</v>
      </c>
      <c r="N130" s="188"/>
      <c r="O130">
        <v>0</v>
      </c>
      <c r="P130">
        <v>0</v>
      </c>
      <c r="Q130">
        <v>0</v>
      </c>
      <c r="R130">
        <v>0</v>
      </c>
      <c r="S130">
        <v>0</v>
      </c>
      <c r="T130">
        <v>3</v>
      </c>
      <c r="U130">
        <v>1</v>
      </c>
      <c r="V130">
        <v>3</v>
      </c>
      <c r="W130">
        <v>2.3333333333333335</v>
      </c>
      <c r="X130" t="s">
        <v>573</v>
      </c>
      <c r="Y130">
        <v>52.10183349206816</v>
      </c>
      <c r="Z130">
        <v>130.25458373017042</v>
      </c>
    </row>
    <row r="131" spans="1:26" x14ac:dyDescent="0.25">
      <c r="A131" s="179" t="s">
        <v>280</v>
      </c>
      <c r="C131" t="s">
        <v>568</v>
      </c>
      <c r="D131" t="s">
        <v>561</v>
      </c>
      <c r="E131" t="s">
        <v>572</v>
      </c>
      <c r="F131" t="s">
        <v>563</v>
      </c>
      <c r="G131" t="s">
        <v>570</v>
      </c>
      <c r="H131">
        <v>14927</v>
      </c>
      <c r="I131">
        <v>26090</v>
      </c>
      <c r="J131">
        <v>42645</v>
      </c>
      <c r="K131">
        <v>0.47960000000000003</v>
      </c>
      <c r="L131">
        <v>0.23480000000000001</v>
      </c>
      <c r="M131">
        <v>0.18260000000000001</v>
      </c>
      <c r="N131" s="188">
        <v>120</v>
      </c>
      <c r="O131">
        <v>1440</v>
      </c>
      <c r="P131">
        <v>9.6469484826153945E-2</v>
      </c>
      <c r="Q131">
        <v>5.5193560751245686E-2</v>
      </c>
      <c r="R131">
        <v>3.376714737952867E-2</v>
      </c>
      <c r="S131">
        <v>6.18100643189761E-2</v>
      </c>
      <c r="T131">
        <v>1</v>
      </c>
      <c r="U131">
        <v>1</v>
      </c>
      <c r="V131">
        <v>1</v>
      </c>
      <c r="W131">
        <v>1</v>
      </c>
      <c r="X131" t="s">
        <v>571</v>
      </c>
      <c r="Y131" t="b">
        <v>0</v>
      </c>
      <c r="Z131">
        <v>38.828628095492597</v>
      </c>
    </row>
    <row r="132" spans="1:26" x14ac:dyDescent="0.25">
      <c r="A132" t="s">
        <v>281</v>
      </c>
      <c r="H132">
        <v>30873.599999999999</v>
      </c>
      <c r="I132">
        <v>51312.4</v>
      </c>
      <c r="J132">
        <v>75385.399999999994</v>
      </c>
      <c r="K132">
        <v>8.4600000000000009E-2</v>
      </c>
      <c r="L132">
        <v>0.08</v>
      </c>
      <c r="M132">
        <v>0.50319999999999998</v>
      </c>
      <c r="N132" s="188"/>
      <c r="O132">
        <v>0</v>
      </c>
      <c r="P132">
        <v>0</v>
      </c>
      <c r="Q132">
        <v>0</v>
      </c>
      <c r="R132">
        <v>0</v>
      </c>
      <c r="S132">
        <v>0</v>
      </c>
      <c r="T132">
        <v>3</v>
      </c>
      <c r="U132">
        <v>3</v>
      </c>
      <c r="V132">
        <v>3</v>
      </c>
      <c r="W132">
        <v>3</v>
      </c>
      <c r="X132" t="s">
        <v>565</v>
      </c>
      <c r="Y132">
        <v>191.88328352748101</v>
      </c>
      <c r="Z132">
        <v>307.01325364396956</v>
      </c>
    </row>
    <row r="133" spans="1:26" x14ac:dyDescent="0.25">
      <c r="A133" t="s">
        <v>282</v>
      </c>
      <c r="C133" t="s">
        <v>585</v>
      </c>
      <c r="D133" t="s">
        <v>561</v>
      </c>
      <c r="E133" t="s">
        <v>562</v>
      </c>
      <c r="F133" t="s">
        <v>563</v>
      </c>
      <c r="G133" t="s">
        <v>587</v>
      </c>
      <c r="H133">
        <v>30419.4</v>
      </c>
      <c r="I133">
        <v>50825.599999999999</v>
      </c>
      <c r="J133">
        <v>75929.399999999994</v>
      </c>
      <c r="K133">
        <v>0.19000000000000003</v>
      </c>
      <c r="L133">
        <v>9.1400000000000009E-2</v>
      </c>
      <c r="M133">
        <v>0.36219999999999997</v>
      </c>
      <c r="N133" s="188">
        <v>136.99</v>
      </c>
      <c r="O133">
        <v>1643.88</v>
      </c>
      <c r="P133">
        <v>5.4040513619598024E-2</v>
      </c>
      <c r="Q133">
        <v>3.2343543411194359E-2</v>
      </c>
      <c r="R133">
        <v>2.1650111814396009E-2</v>
      </c>
      <c r="S133">
        <v>3.6011389615062797E-2</v>
      </c>
      <c r="T133">
        <v>2</v>
      </c>
      <c r="U133">
        <v>3</v>
      </c>
      <c r="V133">
        <v>2</v>
      </c>
      <c r="W133">
        <v>2.3333333333333335</v>
      </c>
      <c r="X133" t="s">
        <v>567</v>
      </c>
      <c r="Y133">
        <v>76.081485032557595</v>
      </c>
      <c r="Z133">
        <v>190.20371258139403</v>
      </c>
    </row>
    <row r="134" spans="1:26" x14ac:dyDescent="0.25">
      <c r="A134" t="s">
        <v>284</v>
      </c>
      <c r="C134" t="s">
        <v>568</v>
      </c>
      <c r="D134" t="s">
        <v>561</v>
      </c>
      <c r="E134" t="s">
        <v>572</v>
      </c>
      <c r="F134" t="s">
        <v>574</v>
      </c>
      <c r="G134" t="s">
        <v>570</v>
      </c>
      <c r="H134">
        <v>12697.8</v>
      </c>
      <c r="I134">
        <v>25470.6</v>
      </c>
      <c r="J134">
        <v>42674.400000000001</v>
      </c>
      <c r="K134">
        <v>0.63339999999999996</v>
      </c>
      <c r="L134">
        <v>0.40899999999999992</v>
      </c>
      <c r="M134">
        <v>0.39600000000000002</v>
      </c>
      <c r="N134" s="188">
        <v>136</v>
      </c>
      <c r="O134">
        <v>1632</v>
      </c>
      <c r="P134">
        <v>0.12852620138921703</v>
      </c>
      <c r="Q134">
        <v>6.4073873406986878E-2</v>
      </c>
      <c r="R134">
        <v>3.824306844384455E-2</v>
      </c>
      <c r="S134">
        <v>7.694771441334948E-2</v>
      </c>
      <c r="T134">
        <v>1</v>
      </c>
      <c r="U134">
        <v>1</v>
      </c>
      <c r="V134">
        <v>2</v>
      </c>
      <c r="W134">
        <v>1.3333333333333333</v>
      </c>
      <c r="X134" t="s">
        <v>571</v>
      </c>
      <c r="Y134" t="b">
        <v>0</v>
      </c>
      <c r="Z134">
        <v>35.348678264680373</v>
      </c>
    </row>
    <row r="135" spans="1:26" x14ac:dyDescent="0.25">
      <c r="A135" t="s">
        <v>285</v>
      </c>
      <c r="H135">
        <v>2500</v>
      </c>
      <c r="I135">
        <v>9500</v>
      </c>
      <c r="J135">
        <v>57362</v>
      </c>
      <c r="K135">
        <v>0</v>
      </c>
      <c r="L135">
        <v>0.37225000000000003</v>
      </c>
      <c r="M135">
        <v>0.72224999999999995</v>
      </c>
      <c r="N135" s="188"/>
      <c r="O135">
        <v>0</v>
      </c>
      <c r="P135">
        <v>0</v>
      </c>
      <c r="Q135">
        <v>0</v>
      </c>
      <c r="R135">
        <v>0</v>
      </c>
      <c r="S135">
        <v>0</v>
      </c>
      <c r="T135">
        <v>3</v>
      </c>
      <c r="U135">
        <v>1</v>
      </c>
      <c r="V135">
        <v>3</v>
      </c>
      <c r="W135">
        <v>2.3333333333333335</v>
      </c>
      <c r="X135" t="s">
        <v>573</v>
      </c>
      <c r="Y135">
        <v>9.5657841520922791</v>
      </c>
      <c r="Z135">
        <v>23.914460380230704</v>
      </c>
    </row>
    <row r="136" spans="1:26" x14ac:dyDescent="0.25">
      <c r="A136" t="s">
        <v>286</v>
      </c>
      <c r="H136">
        <v>19038</v>
      </c>
      <c r="I136">
        <v>37988.400000000001</v>
      </c>
      <c r="J136">
        <v>66691</v>
      </c>
      <c r="K136">
        <v>0.21340000000000001</v>
      </c>
      <c r="L136">
        <v>0.15459999999999999</v>
      </c>
      <c r="M136">
        <v>0.49480000000000002</v>
      </c>
      <c r="N136" s="188"/>
      <c r="O136">
        <v>0</v>
      </c>
      <c r="P136">
        <v>0</v>
      </c>
      <c r="Q136">
        <v>0</v>
      </c>
      <c r="R136">
        <v>0</v>
      </c>
      <c r="S136">
        <v>0</v>
      </c>
      <c r="T136">
        <v>1</v>
      </c>
      <c r="U136">
        <v>2</v>
      </c>
      <c r="V136">
        <v>2</v>
      </c>
      <c r="W136">
        <v>1.6666666666666667</v>
      </c>
      <c r="X136" t="s">
        <v>573</v>
      </c>
      <c r="Y136">
        <v>53.279412827996531</v>
      </c>
      <c r="Z136">
        <v>133.19853206999133</v>
      </c>
    </row>
    <row r="137" spans="1:26" x14ac:dyDescent="0.25">
      <c r="A137" t="s">
        <v>287</v>
      </c>
      <c r="C137" t="s">
        <v>576</v>
      </c>
      <c r="D137" t="s">
        <v>561</v>
      </c>
      <c r="E137" t="s">
        <v>572</v>
      </c>
      <c r="F137" t="s">
        <v>562</v>
      </c>
      <c r="G137" t="s">
        <v>570</v>
      </c>
      <c r="H137">
        <v>9441.6</v>
      </c>
      <c r="I137">
        <v>21683.200000000001</v>
      </c>
      <c r="J137">
        <v>33333.4</v>
      </c>
      <c r="K137">
        <v>0.39220000000000005</v>
      </c>
      <c r="L137">
        <v>0.44700000000000001</v>
      </c>
      <c r="M137">
        <v>0.25379999999999997</v>
      </c>
      <c r="N137" s="188">
        <v>177</v>
      </c>
      <c r="O137">
        <v>2124</v>
      </c>
      <c r="P137">
        <v>0.22496187086934416</v>
      </c>
      <c r="Q137">
        <v>9.7956021251475789E-2</v>
      </c>
      <c r="R137">
        <v>6.3719872560254881E-2</v>
      </c>
      <c r="S137">
        <v>0.12887925489369159</v>
      </c>
      <c r="T137">
        <v>1</v>
      </c>
      <c r="U137">
        <v>1</v>
      </c>
      <c r="V137">
        <v>1</v>
      </c>
      <c r="W137">
        <v>1</v>
      </c>
      <c r="X137" t="s">
        <v>571</v>
      </c>
      <c r="Y137" t="e">
        <v>#DIV/0!</v>
      </c>
      <c r="Z137">
        <v>27.467570346523441</v>
      </c>
    </row>
    <row r="138" spans="1:26" x14ac:dyDescent="0.25">
      <c r="A138" t="s">
        <v>289</v>
      </c>
      <c r="C138" t="s">
        <v>576</v>
      </c>
      <c r="H138">
        <v>21751.599999999999</v>
      </c>
      <c r="I138">
        <v>36200</v>
      </c>
      <c r="J138">
        <v>51575</v>
      </c>
      <c r="K138">
        <v>0.26080000000000003</v>
      </c>
      <c r="L138">
        <v>0.187</v>
      </c>
      <c r="M138">
        <v>0.2782</v>
      </c>
      <c r="N138" s="188">
        <v>110</v>
      </c>
      <c r="O138">
        <v>1320</v>
      </c>
      <c r="P138">
        <v>6.0685190974457057E-2</v>
      </c>
      <c r="Q138">
        <v>3.6464088397790057E-2</v>
      </c>
      <c r="R138">
        <v>2.5593795443528841E-2</v>
      </c>
      <c r="S138">
        <v>4.091435827192532E-2</v>
      </c>
      <c r="T138">
        <v>1</v>
      </c>
      <c r="U138">
        <v>2</v>
      </c>
      <c r="V138">
        <v>1</v>
      </c>
      <c r="W138">
        <v>1.3333333333333333</v>
      </c>
      <c r="X138" t="s">
        <v>571</v>
      </c>
      <c r="Y138" t="e">
        <v>#DIV/0!</v>
      </c>
      <c r="Z138">
        <v>53.770854363114857</v>
      </c>
    </row>
    <row r="139" spans="1:26" x14ac:dyDescent="0.25">
      <c r="A139" t="s">
        <v>291</v>
      </c>
      <c r="C139" t="s">
        <v>585</v>
      </c>
      <c r="D139" t="s">
        <v>561</v>
      </c>
      <c r="E139" t="s">
        <v>562</v>
      </c>
      <c r="F139" t="s">
        <v>563</v>
      </c>
      <c r="G139" t="s">
        <v>566</v>
      </c>
      <c r="H139">
        <v>19176</v>
      </c>
      <c r="I139">
        <v>30840</v>
      </c>
      <c r="J139">
        <v>49813.2</v>
      </c>
      <c r="K139">
        <v>0.30099999999999999</v>
      </c>
      <c r="L139">
        <v>0.2198</v>
      </c>
      <c r="M139">
        <v>0.36560000000000004</v>
      </c>
      <c r="N139" s="188">
        <v>60</v>
      </c>
      <c r="O139">
        <v>720</v>
      </c>
      <c r="P139">
        <v>3.7546933667083858E-2</v>
      </c>
      <c r="Q139">
        <v>2.3346303501945526E-2</v>
      </c>
      <c r="R139">
        <v>1.4454000144540003E-2</v>
      </c>
      <c r="S139">
        <v>2.5115745771189798E-2</v>
      </c>
      <c r="T139">
        <v>1</v>
      </c>
      <c r="U139">
        <v>1</v>
      </c>
      <c r="V139">
        <v>2</v>
      </c>
      <c r="W139">
        <v>1.3333333333333333</v>
      </c>
      <c r="X139" t="s">
        <v>571</v>
      </c>
      <c r="Y139" t="e">
        <v>#DIV/0!</v>
      </c>
      <c r="Z139">
        <v>47.778792273670689</v>
      </c>
    </row>
    <row r="140" spans="1:26" x14ac:dyDescent="0.25">
      <c r="A140" t="s">
        <v>292</v>
      </c>
      <c r="H140" t="e">
        <v>#DIV/0!</v>
      </c>
      <c r="I140" t="e">
        <v>#DIV/0!</v>
      </c>
      <c r="J140" t="e">
        <v>#DIV/0!</v>
      </c>
      <c r="K140">
        <v>0</v>
      </c>
      <c r="L140">
        <v>0</v>
      </c>
      <c r="M140" t="e">
        <v>#DIV/0!</v>
      </c>
      <c r="N140" s="188"/>
      <c r="O140">
        <v>0</v>
      </c>
      <c r="P140" t="e">
        <v>#DIV/0!</v>
      </c>
      <c r="Q140" t="e">
        <v>#DIV/0!</v>
      </c>
      <c r="R140" t="e">
        <v>#DIV/0!</v>
      </c>
      <c r="S140" t="e">
        <v>#DIV/0!</v>
      </c>
      <c r="T140">
        <v>3</v>
      </c>
      <c r="U140">
        <v>3</v>
      </c>
      <c r="V140" t="e">
        <v>#DIV/0!</v>
      </c>
      <c r="W140" t="e">
        <v>#DIV/0!</v>
      </c>
      <c r="X140" t="e">
        <v>#DIV/0!</v>
      </c>
      <c r="Y140" t="e">
        <v>#DIV/0!</v>
      </c>
      <c r="Z140" t="e">
        <v>#DIV/0!</v>
      </c>
    </row>
    <row r="141" spans="1:26" x14ac:dyDescent="0.25">
      <c r="A141" t="s">
        <v>293</v>
      </c>
      <c r="H141">
        <v>37000</v>
      </c>
      <c r="I141">
        <v>57516.6</v>
      </c>
      <c r="J141">
        <v>75125</v>
      </c>
      <c r="K141">
        <v>0.15580000000000002</v>
      </c>
      <c r="L141">
        <v>5.8200000000000002E-2</v>
      </c>
      <c r="M141">
        <v>0.34899999999999998</v>
      </c>
      <c r="N141" s="188"/>
      <c r="O141">
        <v>0</v>
      </c>
      <c r="P141">
        <v>0</v>
      </c>
      <c r="Q141">
        <v>0</v>
      </c>
      <c r="R141">
        <v>0</v>
      </c>
      <c r="S141">
        <v>0</v>
      </c>
      <c r="T141">
        <v>2</v>
      </c>
      <c r="U141">
        <v>3</v>
      </c>
      <c r="V141">
        <v>2</v>
      </c>
      <c r="W141">
        <v>2.3333333333333335</v>
      </c>
      <c r="X141" t="s">
        <v>573</v>
      </c>
      <c r="Y141">
        <v>86.61839348362922</v>
      </c>
      <c r="Z141">
        <v>216.54598370907308</v>
      </c>
    </row>
    <row r="142" spans="1:26" x14ac:dyDescent="0.25">
      <c r="A142" t="s">
        <v>294</v>
      </c>
      <c r="H142">
        <v>36275</v>
      </c>
      <c r="I142">
        <v>70383.399999999994</v>
      </c>
      <c r="J142">
        <v>116200</v>
      </c>
      <c r="K142">
        <v>0.14599999999999999</v>
      </c>
      <c r="L142">
        <v>0.11800000000000001</v>
      </c>
      <c r="M142">
        <v>0.66559999999999997</v>
      </c>
      <c r="N142" s="188"/>
      <c r="O142">
        <v>0</v>
      </c>
      <c r="P142">
        <v>0</v>
      </c>
      <c r="Q142">
        <v>0</v>
      </c>
      <c r="R142">
        <v>0</v>
      </c>
      <c r="S142">
        <v>0</v>
      </c>
      <c r="T142">
        <v>2</v>
      </c>
      <c r="U142">
        <v>2</v>
      </c>
      <c r="V142">
        <v>3</v>
      </c>
      <c r="W142">
        <v>2.3333333333333335</v>
      </c>
      <c r="X142" t="s">
        <v>573</v>
      </c>
      <c r="Y142">
        <v>99.243875542771335</v>
      </c>
      <c r="Z142">
        <v>248.10968885692841</v>
      </c>
    </row>
    <row r="143" spans="1:26" x14ac:dyDescent="0.25">
      <c r="A143" t="s">
        <v>295</v>
      </c>
      <c r="H143" t="e">
        <v>#DIV/0!</v>
      </c>
      <c r="I143" t="e">
        <v>#DIV/0!</v>
      </c>
      <c r="J143" t="e">
        <v>#DIV/0!</v>
      </c>
      <c r="K143" t="e">
        <v>#DIV/0!</v>
      </c>
      <c r="L143" t="e">
        <v>#DIV/0!</v>
      </c>
      <c r="M143" t="e">
        <v>#DIV/0!</v>
      </c>
      <c r="N143" s="188"/>
      <c r="O143">
        <v>0</v>
      </c>
      <c r="P143" t="e">
        <v>#DIV/0!</v>
      </c>
      <c r="Q143" t="e">
        <v>#DIV/0!</v>
      </c>
      <c r="R143" t="e">
        <v>#DIV/0!</v>
      </c>
      <c r="S143" t="e">
        <v>#DIV/0!</v>
      </c>
      <c r="T143" t="e">
        <v>#DIV/0!</v>
      </c>
      <c r="U143" t="e">
        <v>#DIV/0!</v>
      </c>
      <c r="V143" t="e">
        <v>#DIV/0!</v>
      </c>
      <c r="W143" t="e">
        <v>#DIV/0!</v>
      </c>
      <c r="X143" t="e">
        <v>#DIV/0!</v>
      </c>
      <c r="Y143" t="e">
        <v>#DIV/0!</v>
      </c>
      <c r="Z143" t="e">
        <v>#DIV/0!</v>
      </c>
    </row>
    <row r="144" spans="1:26" x14ac:dyDescent="0.25">
      <c r="A144" t="s">
        <v>296</v>
      </c>
      <c r="H144">
        <v>44494.6</v>
      </c>
      <c r="I144">
        <v>75022.2</v>
      </c>
      <c r="J144">
        <v>107825.60000000001</v>
      </c>
      <c r="K144">
        <v>7.6599999999999988E-2</v>
      </c>
      <c r="L144">
        <v>6.2E-2</v>
      </c>
      <c r="M144">
        <v>0.62839999999999996</v>
      </c>
      <c r="N144" s="188"/>
      <c r="O144">
        <v>0</v>
      </c>
      <c r="P144">
        <v>0</v>
      </c>
      <c r="Q144">
        <v>0</v>
      </c>
      <c r="R144">
        <v>0</v>
      </c>
      <c r="S144">
        <v>0</v>
      </c>
      <c r="T144">
        <v>3</v>
      </c>
      <c r="U144">
        <v>3</v>
      </c>
      <c r="V144">
        <v>3</v>
      </c>
      <c r="W144">
        <v>3</v>
      </c>
      <c r="X144" t="s">
        <v>565</v>
      </c>
      <c r="Y144">
        <v>277.29552611402215</v>
      </c>
      <c r="Z144">
        <v>443.67284178243534</v>
      </c>
    </row>
    <row r="145" spans="1:26" x14ac:dyDescent="0.25">
      <c r="A145" t="s">
        <v>297</v>
      </c>
      <c r="H145">
        <v>29912.400000000001</v>
      </c>
      <c r="I145">
        <v>54546.2</v>
      </c>
      <c r="J145">
        <v>90211.8</v>
      </c>
      <c r="K145">
        <v>6.7799999999999999E-2</v>
      </c>
      <c r="L145">
        <v>9.1400000000000009E-2</v>
      </c>
      <c r="M145">
        <v>0.38400000000000001</v>
      </c>
      <c r="N145" s="188"/>
      <c r="O145">
        <v>0</v>
      </c>
      <c r="P145">
        <v>0</v>
      </c>
      <c r="Q145">
        <v>0</v>
      </c>
      <c r="R145">
        <v>0</v>
      </c>
      <c r="S145">
        <v>0</v>
      </c>
      <c r="T145">
        <v>3</v>
      </c>
      <c r="U145">
        <v>3</v>
      </c>
      <c r="V145">
        <v>2</v>
      </c>
      <c r="W145">
        <v>2.6666666666666665</v>
      </c>
      <c r="X145" t="s">
        <v>565</v>
      </c>
      <c r="Y145">
        <v>198.88921535585212</v>
      </c>
      <c r="Z145">
        <v>318.22274456936333</v>
      </c>
    </row>
    <row r="146" spans="1:26" x14ac:dyDescent="0.25">
      <c r="A146" t="s">
        <v>298</v>
      </c>
      <c r="C146" t="s">
        <v>585</v>
      </c>
      <c r="D146" t="s">
        <v>561</v>
      </c>
      <c r="E146" t="s">
        <v>562</v>
      </c>
      <c r="F146" t="s">
        <v>563</v>
      </c>
      <c r="G146" t="s">
        <v>566</v>
      </c>
      <c r="H146">
        <v>23750</v>
      </c>
      <c r="I146">
        <v>42799.6</v>
      </c>
      <c r="J146">
        <v>64507.8</v>
      </c>
      <c r="K146">
        <v>0.33360000000000001</v>
      </c>
      <c r="L146">
        <v>0.13460000000000003</v>
      </c>
      <c r="M146">
        <v>0.31359999999999993</v>
      </c>
      <c r="N146" s="188">
        <v>75.89</v>
      </c>
      <c r="O146">
        <v>910.68000000000006</v>
      </c>
      <c r="P146">
        <v>3.8344421052631583E-2</v>
      </c>
      <c r="Q146">
        <v>2.1277768951111695E-2</v>
      </c>
      <c r="R146">
        <v>1.41173625515054E-2</v>
      </c>
      <c r="S146">
        <v>2.457985085174956E-2</v>
      </c>
      <c r="T146">
        <v>1</v>
      </c>
      <c r="U146">
        <v>2</v>
      </c>
      <c r="V146">
        <v>2</v>
      </c>
      <c r="W146">
        <v>1.6666666666666667</v>
      </c>
      <c r="X146" t="s">
        <v>567</v>
      </c>
      <c r="Y146">
        <v>61.749764437320216</v>
      </c>
      <c r="Z146">
        <v>154.37441109330055</v>
      </c>
    </row>
    <row r="147" spans="1:26" x14ac:dyDescent="0.25">
      <c r="A147" t="s">
        <v>300</v>
      </c>
      <c r="H147">
        <v>40118.400000000001</v>
      </c>
      <c r="I147">
        <v>57590</v>
      </c>
      <c r="J147">
        <v>77375</v>
      </c>
      <c r="K147">
        <v>3.9000000000000007E-2</v>
      </c>
      <c r="L147">
        <v>9.3599999999999989E-2</v>
      </c>
      <c r="M147">
        <v>0.38459999999999994</v>
      </c>
      <c r="N147" s="188">
        <v>69</v>
      </c>
      <c r="O147">
        <v>828</v>
      </c>
      <c r="P147">
        <v>2.0638908829863602E-2</v>
      </c>
      <c r="Q147">
        <v>1.4377496093071714E-2</v>
      </c>
      <c r="R147">
        <v>1.0701130856219709E-2</v>
      </c>
      <c r="S147">
        <v>1.5239178593051675E-2</v>
      </c>
      <c r="T147">
        <v>3</v>
      </c>
      <c r="U147">
        <v>3</v>
      </c>
      <c r="V147">
        <v>2</v>
      </c>
      <c r="W147">
        <v>2.6666666666666665</v>
      </c>
      <c r="X147" t="s">
        <v>565</v>
      </c>
      <c r="Y147">
        <v>226.39015475368421</v>
      </c>
      <c r="Z147">
        <v>362.22424760589473</v>
      </c>
    </row>
    <row r="148" spans="1:26" x14ac:dyDescent="0.25">
      <c r="A148" t="s">
        <v>302</v>
      </c>
      <c r="H148">
        <v>34768</v>
      </c>
      <c r="I148">
        <v>65204</v>
      </c>
      <c r="J148">
        <v>99500.800000000003</v>
      </c>
      <c r="K148">
        <v>6.4600000000000005E-2</v>
      </c>
      <c r="L148">
        <v>8.0800000000000025E-2</v>
      </c>
      <c r="M148">
        <v>0.58660000000000001</v>
      </c>
      <c r="N148" s="188"/>
      <c r="O148">
        <v>0</v>
      </c>
      <c r="P148">
        <v>0</v>
      </c>
      <c r="Q148">
        <v>0</v>
      </c>
      <c r="R148">
        <v>0</v>
      </c>
      <c r="S148">
        <v>0</v>
      </c>
      <c r="T148">
        <v>3</v>
      </c>
      <c r="U148">
        <v>3</v>
      </c>
      <c r="V148">
        <v>3</v>
      </c>
      <c r="W148">
        <v>3</v>
      </c>
      <c r="X148" t="s">
        <v>565</v>
      </c>
      <c r="Y148">
        <v>230.84566007838509</v>
      </c>
      <c r="Z148">
        <v>369.35305612541612</v>
      </c>
    </row>
    <row r="149" spans="1:26" x14ac:dyDescent="0.25">
      <c r="A149" t="s">
        <v>303</v>
      </c>
      <c r="C149" t="s">
        <v>576</v>
      </c>
      <c r="D149" t="s">
        <v>561</v>
      </c>
      <c r="E149" t="s">
        <v>572</v>
      </c>
      <c r="F149" t="s">
        <v>563</v>
      </c>
      <c r="G149" t="s">
        <v>570</v>
      </c>
      <c r="H149">
        <v>14322</v>
      </c>
      <c r="I149">
        <v>23701.8</v>
      </c>
      <c r="J149">
        <v>46291.8</v>
      </c>
      <c r="K149">
        <v>0.31639999999999996</v>
      </c>
      <c r="L149">
        <v>0.27699999999999997</v>
      </c>
      <c r="M149">
        <v>0.30820000000000003</v>
      </c>
      <c r="N149" s="188">
        <v>85</v>
      </c>
      <c r="O149">
        <v>1020</v>
      </c>
      <c r="P149">
        <v>7.1219103477167992E-2</v>
      </c>
      <c r="Q149">
        <v>4.3034706224843684E-2</v>
      </c>
      <c r="R149">
        <v>2.2034139955672494E-2</v>
      </c>
      <c r="S149">
        <v>4.542931655256139E-2</v>
      </c>
      <c r="T149">
        <v>1</v>
      </c>
      <c r="U149">
        <v>1</v>
      </c>
      <c r="V149">
        <v>2</v>
      </c>
      <c r="W149">
        <v>1.3333333333333333</v>
      </c>
      <c r="X149" t="s">
        <v>571</v>
      </c>
      <c r="Y149" t="b">
        <v>0</v>
      </c>
      <c r="Z149">
        <v>37.420769868574006</v>
      </c>
    </row>
    <row r="150" spans="1:26" x14ac:dyDescent="0.25">
      <c r="A150" t="s">
        <v>304</v>
      </c>
      <c r="C150" t="s">
        <v>560</v>
      </c>
      <c r="D150" t="s">
        <v>561</v>
      </c>
      <c r="E150" t="s">
        <v>562</v>
      </c>
      <c r="F150" t="s">
        <v>563</v>
      </c>
      <c r="G150" t="s">
        <v>570</v>
      </c>
      <c r="H150">
        <v>20983.25</v>
      </c>
      <c r="I150">
        <v>38430</v>
      </c>
      <c r="J150">
        <v>49587.5</v>
      </c>
      <c r="K150">
        <v>0.60499999999999998</v>
      </c>
      <c r="L150">
        <v>0.26200000000000001</v>
      </c>
      <c r="M150">
        <v>0.33040000000000008</v>
      </c>
      <c r="N150" s="188">
        <v>25</v>
      </c>
      <c r="O150">
        <v>300</v>
      </c>
      <c r="P150">
        <v>1.4297117939308735E-2</v>
      </c>
      <c r="Q150">
        <v>7.8064012490241998E-3</v>
      </c>
      <c r="R150">
        <v>6.0499117721199902E-3</v>
      </c>
      <c r="S150">
        <v>9.3844769868176425E-3</v>
      </c>
      <c r="T150">
        <v>1</v>
      </c>
      <c r="U150">
        <v>1</v>
      </c>
      <c r="V150">
        <v>2</v>
      </c>
      <c r="W150">
        <v>1.3333333333333333</v>
      </c>
      <c r="X150" t="s">
        <v>567</v>
      </c>
      <c r="Y150" t="b">
        <v>0</v>
      </c>
      <c r="Z150">
        <v>53.279474253317382</v>
      </c>
    </row>
    <row r="151" spans="1:26" x14ac:dyDescent="0.25">
      <c r="A151" t="s">
        <v>305</v>
      </c>
      <c r="C151" t="s">
        <v>585</v>
      </c>
      <c r="D151" t="s">
        <v>561</v>
      </c>
      <c r="E151" t="s">
        <v>562</v>
      </c>
      <c r="F151" t="s">
        <v>563</v>
      </c>
      <c r="G151" t="s">
        <v>566</v>
      </c>
      <c r="H151">
        <v>20836.8</v>
      </c>
      <c r="I151">
        <v>50016.800000000003</v>
      </c>
      <c r="J151">
        <v>67920</v>
      </c>
      <c r="K151">
        <v>0.13040000000000002</v>
      </c>
      <c r="L151">
        <v>0.106</v>
      </c>
      <c r="M151">
        <v>0.46880000000000005</v>
      </c>
      <c r="N151" s="188">
        <v>100</v>
      </c>
      <c r="O151">
        <v>1200</v>
      </c>
      <c r="P151">
        <v>5.7590416954618751E-2</v>
      </c>
      <c r="Q151">
        <v>2.399193870859391E-2</v>
      </c>
      <c r="R151">
        <v>1.7667844522968199E-2</v>
      </c>
      <c r="S151">
        <v>3.3083400062060286E-2</v>
      </c>
      <c r="T151">
        <v>2</v>
      </c>
      <c r="U151">
        <v>2</v>
      </c>
      <c r="V151">
        <v>2</v>
      </c>
      <c r="W151">
        <v>2</v>
      </c>
      <c r="X151" t="s">
        <v>567</v>
      </c>
      <c r="Y151">
        <v>60.453278570166674</v>
      </c>
      <c r="Z151">
        <v>151.13319642541671</v>
      </c>
    </row>
    <row r="152" spans="1:26" x14ac:dyDescent="0.25">
      <c r="A152" t="s">
        <v>307</v>
      </c>
      <c r="C152" t="s">
        <v>568</v>
      </c>
      <c r="D152" t="s">
        <v>561</v>
      </c>
      <c r="E152" t="s">
        <v>572</v>
      </c>
      <c r="F152" t="s">
        <v>562</v>
      </c>
      <c r="G152" t="s">
        <v>570</v>
      </c>
      <c r="H152">
        <v>17352.8</v>
      </c>
      <c r="I152">
        <v>31027.8</v>
      </c>
      <c r="J152">
        <v>57528.6</v>
      </c>
      <c r="K152">
        <v>0.70620000000000005</v>
      </c>
      <c r="L152">
        <v>0.39299999999999996</v>
      </c>
      <c r="M152">
        <v>0.17460000000000001</v>
      </c>
      <c r="N152" s="188"/>
      <c r="O152">
        <v>0</v>
      </c>
      <c r="P152">
        <v>0</v>
      </c>
      <c r="Q152">
        <v>0</v>
      </c>
      <c r="R152">
        <v>0</v>
      </c>
      <c r="S152">
        <v>0</v>
      </c>
      <c r="T152">
        <v>1</v>
      </c>
      <c r="U152">
        <v>1</v>
      </c>
      <c r="V152">
        <v>1</v>
      </c>
      <c r="W152">
        <v>1</v>
      </c>
      <c r="X152" t="s">
        <v>567</v>
      </c>
      <c r="Y152" t="b">
        <v>0</v>
      </c>
      <c r="Z152">
        <v>46.624651232109812</v>
      </c>
    </row>
    <row r="153" spans="1:26" x14ac:dyDescent="0.25">
      <c r="A153" t="s">
        <v>309</v>
      </c>
      <c r="H153">
        <v>40773.333333333336</v>
      </c>
      <c r="I153">
        <v>64628.5</v>
      </c>
      <c r="J153">
        <v>78710.2</v>
      </c>
      <c r="K153">
        <v>0.10760000000000002</v>
      </c>
      <c r="L153">
        <v>0.15580000000000002</v>
      </c>
      <c r="M153">
        <v>0.58960000000000001</v>
      </c>
      <c r="N153" s="188"/>
      <c r="O153">
        <v>0</v>
      </c>
      <c r="P153">
        <v>0</v>
      </c>
      <c r="Q153">
        <v>0</v>
      </c>
      <c r="R153">
        <v>0</v>
      </c>
      <c r="S153">
        <v>0</v>
      </c>
      <c r="T153">
        <v>3</v>
      </c>
      <c r="U153">
        <v>2</v>
      </c>
      <c r="V153">
        <v>3</v>
      </c>
      <c r="W153">
        <v>2.6666666666666665</v>
      </c>
      <c r="X153" t="s">
        <v>565</v>
      </c>
      <c r="Y153">
        <v>237.17492090914723</v>
      </c>
      <c r="Z153">
        <v>379.47987345463548</v>
      </c>
    </row>
    <row r="154" spans="1:26" x14ac:dyDescent="0.25">
      <c r="A154" t="s">
        <v>310</v>
      </c>
      <c r="H154">
        <v>26019</v>
      </c>
      <c r="I154">
        <v>51615.199999999997</v>
      </c>
      <c r="J154">
        <v>78016.2</v>
      </c>
      <c r="K154">
        <v>0.14280000000000001</v>
      </c>
      <c r="L154">
        <v>0.1164</v>
      </c>
      <c r="M154">
        <v>0.56020000000000003</v>
      </c>
      <c r="N154" s="188"/>
      <c r="O154">
        <v>0</v>
      </c>
      <c r="P154">
        <v>0</v>
      </c>
      <c r="Q154">
        <v>0</v>
      </c>
      <c r="R154">
        <v>0</v>
      </c>
      <c r="S154">
        <v>0</v>
      </c>
      <c r="T154">
        <v>2</v>
      </c>
      <c r="U154">
        <v>2</v>
      </c>
      <c r="V154">
        <v>3</v>
      </c>
      <c r="W154">
        <v>2.3333333333333335</v>
      </c>
      <c r="X154" t="s">
        <v>573</v>
      </c>
      <c r="Y154">
        <v>70.796018129728353</v>
      </c>
      <c r="Z154">
        <v>176.99004532432093</v>
      </c>
    </row>
    <row r="155" spans="1:26" x14ac:dyDescent="0.25">
      <c r="A155" t="s">
        <v>311</v>
      </c>
      <c r="H155">
        <v>19844</v>
      </c>
      <c r="I155">
        <v>29041.5</v>
      </c>
      <c r="J155">
        <v>59140.333333333336</v>
      </c>
      <c r="K155">
        <v>0.48924999999999996</v>
      </c>
      <c r="L155">
        <v>0.35299999999999998</v>
      </c>
      <c r="M155">
        <v>0.67700000000000005</v>
      </c>
      <c r="N155" s="188"/>
      <c r="O155">
        <v>0</v>
      </c>
      <c r="P155">
        <v>0</v>
      </c>
      <c r="Q155">
        <v>0</v>
      </c>
      <c r="R155">
        <v>0</v>
      </c>
      <c r="S155">
        <v>0</v>
      </c>
      <c r="T155">
        <v>1</v>
      </c>
      <c r="U155">
        <v>1</v>
      </c>
      <c r="V155">
        <v>3</v>
      </c>
      <c r="W155">
        <v>1.6666666666666667</v>
      </c>
      <c r="X155" t="s">
        <v>573</v>
      </c>
      <c r="Y155">
        <v>49.147061036851788</v>
      </c>
      <c r="Z155">
        <v>122.8676525921295</v>
      </c>
    </row>
    <row r="156" spans="1:26" x14ac:dyDescent="0.25">
      <c r="A156" t="s">
        <v>312</v>
      </c>
      <c r="H156">
        <v>27032</v>
      </c>
      <c r="I156">
        <v>49167.8</v>
      </c>
      <c r="J156">
        <v>75999.600000000006</v>
      </c>
      <c r="K156">
        <v>0.16580000000000003</v>
      </c>
      <c r="L156">
        <v>0.10440000000000001</v>
      </c>
      <c r="M156">
        <v>0.61599999999999999</v>
      </c>
      <c r="N156" s="188"/>
      <c r="O156">
        <v>0</v>
      </c>
      <c r="P156">
        <v>0</v>
      </c>
      <c r="Q156">
        <v>0</v>
      </c>
      <c r="R156">
        <v>0</v>
      </c>
      <c r="S156">
        <v>0</v>
      </c>
      <c r="T156">
        <v>2</v>
      </c>
      <c r="U156">
        <v>2</v>
      </c>
      <c r="V156">
        <v>3</v>
      </c>
      <c r="W156">
        <v>2.3333333333333335</v>
      </c>
      <c r="X156" t="s">
        <v>573</v>
      </c>
      <c r="Y156">
        <v>70.932377688051417</v>
      </c>
      <c r="Z156">
        <v>177.33094422012857</v>
      </c>
    </row>
    <row r="157" spans="1:26" x14ac:dyDescent="0.25">
      <c r="A157" s="179" t="s">
        <v>313</v>
      </c>
      <c r="C157" t="s">
        <v>584</v>
      </c>
      <c r="D157" t="s">
        <v>561</v>
      </c>
      <c r="E157" t="s">
        <v>572</v>
      </c>
      <c r="F157" t="s">
        <v>563</v>
      </c>
      <c r="G157" t="s">
        <v>570</v>
      </c>
      <c r="H157">
        <v>16810</v>
      </c>
      <c r="I157">
        <v>41550</v>
      </c>
      <c r="J157">
        <v>57238.8</v>
      </c>
      <c r="K157">
        <v>0.37620000000000003</v>
      </c>
      <c r="L157">
        <v>0.29460000000000003</v>
      </c>
      <c r="M157">
        <v>0.21740000000000001</v>
      </c>
      <c r="N157" s="188">
        <v>140</v>
      </c>
      <c r="O157">
        <v>1680</v>
      </c>
      <c r="P157">
        <v>9.9940511600237952E-2</v>
      </c>
      <c r="Q157">
        <v>4.043321299638989E-2</v>
      </c>
      <c r="R157">
        <v>2.9350720140883454E-2</v>
      </c>
      <c r="S157">
        <v>5.6574814912503768E-2</v>
      </c>
      <c r="T157">
        <v>1</v>
      </c>
      <c r="U157">
        <v>1</v>
      </c>
      <c r="V157">
        <v>1</v>
      </c>
      <c r="W157">
        <v>1</v>
      </c>
      <c r="X157" t="s">
        <v>571</v>
      </c>
      <c r="Y157" t="b">
        <v>0</v>
      </c>
      <c r="Z157">
        <v>49.491986926167812</v>
      </c>
    </row>
    <row r="158" spans="1:26" x14ac:dyDescent="0.25">
      <c r="A158" t="s">
        <v>315</v>
      </c>
      <c r="C158" t="s">
        <v>560</v>
      </c>
      <c r="D158" t="s">
        <v>561</v>
      </c>
      <c r="E158" t="s">
        <v>562</v>
      </c>
      <c r="F158" t="s">
        <v>563</v>
      </c>
      <c r="G158" t="s">
        <v>566</v>
      </c>
      <c r="H158">
        <v>32256.799999999999</v>
      </c>
      <c r="I158">
        <v>59682.6</v>
      </c>
      <c r="J158">
        <v>84063.8</v>
      </c>
      <c r="K158">
        <v>0.16520000000000004</v>
      </c>
      <c r="L158">
        <v>0.16539999999999999</v>
      </c>
      <c r="M158">
        <v>0.43</v>
      </c>
      <c r="N158" s="188">
        <v>58.35</v>
      </c>
      <c r="O158">
        <v>700.2</v>
      </c>
      <c r="P158">
        <v>2.1707050916395923E-2</v>
      </c>
      <c r="Q158">
        <v>1.1732062611213319E-2</v>
      </c>
      <c r="R158">
        <v>8.3293879172723576E-3</v>
      </c>
      <c r="S158">
        <v>1.3922833814960532E-2</v>
      </c>
      <c r="T158">
        <v>2</v>
      </c>
      <c r="U158">
        <v>2</v>
      </c>
      <c r="V158">
        <v>2</v>
      </c>
      <c r="W158">
        <v>2</v>
      </c>
      <c r="X158" t="s">
        <v>573</v>
      </c>
      <c r="Y158">
        <v>83.819143107635242</v>
      </c>
      <c r="Z158">
        <v>209.54785776908815</v>
      </c>
    </row>
    <row r="159" spans="1:26" x14ac:dyDescent="0.25">
      <c r="A159" t="s">
        <v>316</v>
      </c>
      <c r="C159" t="s">
        <v>578</v>
      </c>
      <c r="D159" t="s">
        <v>561</v>
      </c>
      <c r="E159" t="s">
        <v>562</v>
      </c>
      <c r="F159" t="s">
        <v>563</v>
      </c>
      <c r="G159" t="s">
        <v>570</v>
      </c>
      <c r="H159">
        <v>46998.400000000001</v>
      </c>
      <c r="I159">
        <v>83980.2</v>
      </c>
      <c r="J159">
        <v>112260.8</v>
      </c>
      <c r="K159">
        <v>5.5000000000000007E-2</v>
      </c>
      <c r="L159">
        <v>6.019999999999999E-2</v>
      </c>
      <c r="M159">
        <v>0.7228</v>
      </c>
      <c r="N159" s="188">
        <v>60</v>
      </c>
      <c r="O159">
        <v>720</v>
      </c>
      <c r="P159">
        <v>1.5319670456866616E-2</v>
      </c>
      <c r="Q159">
        <v>8.5734494559431863E-3</v>
      </c>
      <c r="R159">
        <v>6.4136368171258352E-3</v>
      </c>
      <c r="S159">
        <v>1.010225224331188E-2</v>
      </c>
      <c r="T159">
        <v>3</v>
      </c>
      <c r="U159">
        <v>3</v>
      </c>
      <c r="V159">
        <v>3</v>
      </c>
      <c r="W159">
        <v>3</v>
      </c>
      <c r="X159" t="s">
        <v>565</v>
      </c>
      <c r="Y159">
        <v>296.96348178062249</v>
      </c>
      <c r="Z159">
        <v>475.14157084899585</v>
      </c>
    </row>
    <row r="160" spans="1:26" x14ac:dyDescent="0.25">
      <c r="A160" t="s">
        <v>318</v>
      </c>
      <c r="B160" t="s">
        <v>575</v>
      </c>
      <c r="H160">
        <v>12508.6</v>
      </c>
      <c r="I160">
        <v>27099.200000000001</v>
      </c>
      <c r="J160">
        <v>45685.8</v>
      </c>
      <c r="K160">
        <v>0.60339999999999994</v>
      </c>
      <c r="L160">
        <v>0.38079999999999997</v>
      </c>
      <c r="M160">
        <v>0.15919999999999998</v>
      </c>
      <c r="N160" s="188"/>
      <c r="O160">
        <v>0</v>
      </c>
      <c r="P160">
        <v>0</v>
      </c>
      <c r="Q160">
        <v>0</v>
      </c>
      <c r="R160">
        <v>0</v>
      </c>
      <c r="S160">
        <v>0</v>
      </c>
      <c r="T160">
        <v>1</v>
      </c>
      <c r="U160">
        <v>1</v>
      </c>
      <c r="V160">
        <v>1</v>
      </c>
      <c r="W160">
        <v>1</v>
      </c>
      <c r="X160" t="s">
        <v>567</v>
      </c>
      <c r="Y160" t="b">
        <v>0</v>
      </c>
      <c r="Z160">
        <v>36.039907424574459</v>
      </c>
    </row>
    <row r="161" spans="1:26" x14ac:dyDescent="0.25">
      <c r="A161" t="s">
        <v>319</v>
      </c>
      <c r="B161" t="s">
        <v>575</v>
      </c>
      <c r="H161">
        <v>23174</v>
      </c>
      <c r="I161">
        <v>43821.4</v>
      </c>
      <c r="J161">
        <v>69833.399999999994</v>
      </c>
      <c r="K161">
        <v>0.58540000000000003</v>
      </c>
      <c r="L161">
        <v>0.28660000000000002</v>
      </c>
      <c r="M161">
        <v>0.309</v>
      </c>
      <c r="N161" s="188"/>
      <c r="O161">
        <v>0</v>
      </c>
      <c r="P161">
        <v>0</v>
      </c>
      <c r="Q161">
        <v>0</v>
      </c>
      <c r="R161">
        <v>0</v>
      </c>
      <c r="S161">
        <v>0</v>
      </c>
      <c r="T161">
        <v>1</v>
      </c>
      <c r="U161">
        <v>1</v>
      </c>
      <c r="V161">
        <v>2</v>
      </c>
      <c r="W161">
        <v>1.3333333333333333</v>
      </c>
      <c r="X161" t="s">
        <v>567</v>
      </c>
      <c r="Y161" t="b">
        <v>0</v>
      </c>
      <c r="Z161">
        <v>62.273089132096807</v>
      </c>
    </row>
    <row r="162" spans="1:26" x14ac:dyDescent="0.25">
      <c r="A162" t="s">
        <v>320</v>
      </c>
      <c r="C162" t="s">
        <v>585</v>
      </c>
      <c r="D162" t="s">
        <v>561</v>
      </c>
      <c r="E162" t="s">
        <v>562</v>
      </c>
      <c r="F162" t="s">
        <v>563</v>
      </c>
      <c r="G162" t="s">
        <v>587</v>
      </c>
      <c r="H162">
        <v>19004.599999999999</v>
      </c>
      <c r="I162">
        <v>35581.4</v>
      </c>
      <c r="J162">
        <v>65550</v>
      </c>
      <c r="K162">
        <v>0.13780000000000001</v>
      </c>
      <c r="L162">
        <v>0.1832</v>
      </c>
      <c r="M162">
        <v>0.4546</v>
      </c>
      <c r="N162" s="188">
        <v>89</v>
      </c>
      <c r="O162">
        <v>1068</v>
      </c>
      <c r="P162">
        <v>5.6196920745503726E-2</v>
      </c>
      <c r="Q162">
        <v>3.0015682350891196E-2</v>
      </c>
      <c r="R162">
        <v>1.6292906178489702E-2</v>
      </c>
      <c r="S162">
        <v>3.4168503091628208E-2</v>
      </c>
      <c r="T162">
        <v>2</v>
      </c>
      <c r="U162">
        <v>2</v>
      </c>
      <c r="V162">
        <v>2</v>
      </c>
      <c r="W162">
        <v>2</v>
      </c>
      <c r="X162" t="s">
        <v>567</v>
      </c>
      <c r="Y162">
        <v>52.094760933092395</v>
      </c>
      <c r="Z162">
        <v>130.23690233273101</v>
      </c>
    </row>
    <row r="163" spans="1:26" x14ac:dyDescent="0.25">
      <c r="A163" t="s">
        <v>322</v>
      </c>
      <c r="C163" t="s">
        <v>585</v>
      </c>
      <c r="D163" t="s">
        <v>561</v>
      </c>
      <c r="E163" t="s">
        <v>562</v>
      </c>
      <c r="F163" t="s">
        <v>563</v>
      </c>
      <c r="G163" t="s">
        <v>570</v>
      </c>
      <c r="H163">
        <v>14590</v>
      </c>
      <c r="I163">
        <v>30325</v>
      </c>
      <c r="J163">
        <v>48900</v>
      </c>
      <c r="K163">
        <v>0.27239999999999998</v>
      </c>
      <c r="L163">
        <v>0.14780000000000001</v>
      </c>
      <c r="M163">
        <v>0.33200000000000002</v>
      </c>
      <c r="N163" s="188">
        <v>60</v>
      </c>
      <c r="O163">
        <v>720</v>
      </c>
      <c r="P163">
        <v>4.9348869088416722E-2</v>
      </c>
      <c r="Q163">
        <v>2.3742786479802144E-2</v>
      </c>
      <c r="R163">
        <v>1.4723926380368098E-2</v>
      </c>
      <c r="S163">
        <v>2.9271860649528986E-2</v>
      </c>
      <c r="T163">
        <v>1</v>
      </c>
      <c r="U163">
        <v>2</v>
      </c>
      <c r="V163">
        <v>2</v>
      </c>
      <c r="W163">
        <v>1.6666666666666667</v>
      </c>
      <c r="X163" t="s">
        <v>567</v>
      </c>
      <c r="Y163">
        <v>40.995002482676455</v>
      </c>
      <c r="Z163">
        <v>102.48750620669115</v>
      </c>
    </row>
    <row r="164" spans="1:26" x14ac:dyDescent="0.25">
      <c r="A164" t="s">
        <v>323</v>
      </c>
      <c r="H164">
        <v>31729.8</v>
      </c>
      <c r="I164">
        <v>50790.400000000001</v>
      </c>
      <c r="J164">
        <v>94552.6</v>
      </c>
      <c r="K164">
        <v>7.9399999999999998E-2</v>
      </c>
      <c r="L164">
        <v>0.11899999999999998</v>
      </c>
      <c r="M164">
        <v>0.54620000000000002</v>
      </c>
      <c r="N164" s="188"/>
      <c r="O164">
        <v>0</v>
      </c>
      <c r="P164">
        <v>0</v>
      </c>
      <c r="Q164">
        <v>0</v>
      </c>
      <c r="R164">
        <v>0</v>
      </c>
      <c r="S164">
        <v>0</v>
      </c>
      <c r="T164">
        <v>3</v>
      </c>
      <c r="U164">
        <v>2</v>
      </c>
      <c r="V164">
        <v>3</v>
      </c>
      <c r="W164">
        <v>2.6666666666666665</v>
      </c>
      <c r="X164" t="s">
        <v>565</v>
      </c>
      <c r="Y164">
        <v>202.32758287174909</v>
      </c>
      <c r="Z164">
        <v>323.72413259479845</v>
      </c>
    </row>
    <row r="165" spans="1:26" x14ac:dyDescent="0.25">
      <c r="A165" t="s">
        <v>324</v>
      </c>
      <c r="H165">
        <v>34602.800000000003</v>
      </c>
      <c r="I165">
        <v>70546.8</v>
      </c>
      <c r="J165">
        <v>103423.6</v>
      </c>
      <c r="K165">
        <v>6.8599999999999994E-2</v>
      </c>
      <c r="L165">
        <v>9.1200000000000003E-2</v>
      </c>
      <c r="M165">
        <v>0.61580000000000001</v>
      </c>
      <c r="N165" s="188"/>
      <c r="O165">
        <v>0</v>
      </c>
      <c r="P165">
        <v>0</v>
      </c>
      <c r="Q165">
        <v>0</v>
      </c>
      <c r="R165">
        <v>0</v>
      </c>
      <c r="S165">
        <v>0</v>
      </c>
      <c r="T165">
        <v>3</v>
      </c>
      <c r="U165">
        <v>3</v>
      </c>
      <c r="V165">
        <v>3</v>
      </c>
      <c r="W165">
        <v>3</v>
      </c>
      <c r="X165" t="s">
        <v>565</v>
      </c>
      <c r="Y165">
        <v>236.99667567677423</v>
      </c>
      <c r="Z165">
        <v>379.19468108283871</v>
      </c>
    </row>
    <row r="166" spans="1:26" x14ac:dyDescent="0.25">
      <c r="A166" s="179" t="s">
        <v>325</v>
      </c>
      <c r="C166" t="s">
        <v>584</v>
      </c>
      <c r="D166" t="s">
        <v>561</v>
      </c>
      <c r="E166" t="s">
        <v>572</v>
      </c>
      <c r="F166" t="s">
        <v>563</v>
      </c>
      <c r="G166" t="s">
        <v>570</v>
      </c>
      <c r="H166">
        <v>21125</v>
      </c>
      <c r="I166">
        <v>36790</v>
      </c>
      <c r="J166">
        <v>56800</v>
      </c>
      <c r="K166">
        <v>0.40260000000000007</v>
      </c>
      <c r="L166">
        <v>0.29040000000000005</v>
      </c>
      <c r="M166">
        <v>0.27139999999999997</v>
      </c>
      <c r="N166" s="188">
        <v>68</v>
      </c>
      <c r="O166">
        <v>816</v>
      </c>
      <c r="P166">
        <v>3.8627218934911244E-2</v>
      </c>
      <c r="Q166">
        <v>2.2179940201141616E-2</v>
      </c>
      <c r="R166">
        <v>1.4366197183098591E-2</v>
      </c>
      <c r="S166">
        <v>2.5057785439717151E-2</v>
      </c>
      <c r="T166">
        <v>1</v>
      </c>
      <c r="U166">
        <v>1</v>
      </c>
      <c r="V166">
        <v>1</v>
      </c>
      <c r="W166">
        <v>1</v>
      </c>
      <c r="X166" t="s">
        <v>571</v>
      </c>
      <c r="Y166" t="b">
        <v>0</v>
      </c>
      <c r="Z166">
        <v>54.274548853162806</v>
      </c>
    </row>
    <row r="167" spans="1:26" x14ac:dyDescent="0.25">
      <c r="A167" t="s">
        <v>327</v>
      </c>
      <c r="H167">
        <v>31718.6</v>
      </c>
      <c r="I167">
        <v>58534.6</v>
      </c>
      <c r="J167">
        <v>84826.6</v>
      </c>
      <c r="K167">
        <v>0.12719999999999998</v>
      </c>
      <c r="L167">
        <v>0.1154</v>
      </c>
      <c r="M167">
        <v>0.55459999999999998</v>
      </c>
      <c r="N167" s="188"/>
      <c r="O167">
        <v>0</v>
      </c>
      <c r="P167">
        <v>0</v>
      </c>
      <c r="Q167">
        <v>0</v>
      </c>
      <c r="R167">
        <v>0</v>
      </c>
      <c r="S167">
        <v>0</v>
      </c>
      <c r="T167">
        <v>2</v>
      </c>
      <c r="U167">
        <v>2</v>
      </c>
      <c r="V167">
        <v>3</v>
      </c>
      <c r="W167">
        <v>2.3333333333333335</v>
      </c>
      <c r="X167" t="s">
        <v>573</v>
      </c>
      <c r="Y167">
        <v>82.781579761552067</v>
      </c>
      <c r="Z167">
        <v>206.95394940388022</v>
      </c>
    </row>
    <row r="168" spans="1:26" x14ac:dyDescent="0.25">
      <c r="A168" t="s">
        <v>328</v>
      </c>
      <c r="H168">
        <v>36206.6</v>
      </c>
      <c r="I168">
        <v>65835.8</v>
      </c>
      <c r="J168">
        <v>90373.4</v>
      </c>
      <c r="K168">
        <v>2.0400000000000001E-2</v>
      </c>
      <c r="L168">
        <v>9.4400000000000012E-2</v>
      </c>
      <c r="M168">
        <v>0.748</v>
      </c>
      <c r="N168" s="188"/>
      <c r="O168">
        <v>0</v>
      </c>
      <c r="P168">
        <v>0</v>
      </c>
      <c r="Q168">
        <v>0</v>
      </c>
      <c r="R168">
        <v>0</v>
      </c>
      <c r="S168">
        <v>0</v>
      </c>
      <c r="T168">
        <v>3</v>
      </c>
      <c r="U168">
        <v>3</v>
      </c>
      <c r="V168">
        <v>3</v>
      </c>
      <c r="W168">
        <v>3</v>
      </c>
      <c r="X168" t="s">
        <v>565</v>
      </c>
      <c r="Y168">
        <v>232.02381158562</v>
      </c>
      <c r="Z168">
        <v>371.23809853699186</v>
      </c>
    </row>
    <row r="169" spans="1:26" x14ac:dyDescent="0.25">
      <c r="A169" t="s">
        <v>329</v>
      </c>
      <c r="C169" t="s">
        <v>560</v>
      </c>
      <c r="D169" t="s">
        <v>561</v>
      </c>
      <c r="E169" t="s">
        <v>562</v>
      </c>
      <c r="F169" t="s">
        <v>563</v>
      </c>
      <c r="G169" t="s">
        <v>570</v>
      </c>
      <c r="H169">
        <v>15445.8</v>
      </c>
      <c r="I169">
        <v>27050</v>
      </c>
      <c r="J169">
        <v>46350</v>
      </c>
      <c r="K169">
        <v>0.43799999999999994</v>
      </c>
      <c r="L169">
        <v>0.28060000000000002</v>
      </c>
      <c r="M169">
        <v>0.12240000000000001</v>
      </c>
      <c r="N169" s="188">
        <v>90</v>
      </c>
      <c r="O169">
        <v>1080</v>
      </c>
      <c r="P169">
        <v>6.992192052208368E-2</v>
      </c>
      <c r="Q169">
        <v>3.9926062846580408E-2</v>
      </c>
      <c r="R169">
        <v>2.3300970873786409E-2</v>
      </c>
      <c r="S169">
        <v>4.4382984747483499E-2</v>
      </c>
      <c r="T169">
        <v>1</v>
      </c>
      <c r="U169">
        <v>1</v>
      </c>
      <c r="V169">
        <v>1</v>
      </c>
      <c r="W169">
        <v>1</v>
      </c>
      <c r="X169" t="s">
        <v>571</v>
      </c>
      <c r="Y169" t="b">
        <v>0</v>
      </c>
      <c r="Z169">
        <v>40.556082702438339</v>
      </c>
    </row>
    <row r="170" spans="1:26" x14ac:dyDescent="0.25">
      <c r="A170" t="s">
        <v>330</v>
      </c>
      <c r="C170" t="s">
        <v>578</v>
      </c>
      <c r="D170" t="s">
        <v>561</v>
      </c>
      <c r="E170" t="s">
        <v>562</v>
      </c>
      <c r="F170" t="s">
        <v>563</v>
      </c>
      <c r="G170" t="s">
        <v>570</v>
      </c>
      <c r="H170">
        <v>25181.599999999999</v>
      </c>
      <c r="I170">
        <v>43300</v>
      </c>
      <c r="J170">
        <v>64550</v>
      </c>
      <c r="K170">
        <v>0.33600000000000002</v>
      </c>
      <c r="L170">
        <v>0.12140000000000001</v>
      </c>
      <c r="M170">
        <v>0.31139999999999995</v>
      </c>
      <c r="N170" s="188" t="s">
        <v>331</v>
      </c>
      <c r="O170" t="e">
        <v>#VALUE!</v>
      </c>
      <c r="P170" t="e">
        <v>#VALUE!</v>
      </c>
      <c r="Q170" t="e">
        <v>#VALUE!</v>
      </c>
      <c r="R170" t="e">
        <v>#VALUE!</v>
      </c>
      <c r="S170" t="e">
        <v>#VALUE!</v>
      </c>
      <c r="T170">
        <v>1</v>
      </c>
      <c r="U170">
        <v>2</v>
      </c>
      <c r="V170">
        <v>2</v>
      </c>
      <c r="W170">
        <v>1.6666666666666667</v>
      </c>
      <c r="X170" t="e">
        <v>#VALUE!</v>
      </c>
      <c r="Y170">
        <v>63.858517807458014</v>
      </c>
      <c r="Z170">
        <v>159.64629451864508</v>
      </c>
    </row>
    <row r="171" spans="1:26" x14ac:dyDescent="0.25">
      <c r="A171" t="s">
        <v>332</v>
      </c>
      <c r="B171" t="s">
        <v>575</v>
      </c>
      <c r="H171">
        <v>22990.6</v>
      </c>
      <c r="I171">
        <v>38207.199999999997</v>
      </c>
      <c r="J171">
        <v>56483.4</v>
      </c>
      <c r="K171">
        <v>0.58420000000000005</v>
      </c>
      <c r="L171">
        <v>0.22880000000000003</v>
      </c>
      <c r="M171">
        <v>0.14800000000000002</v>
      </c>
      <c r="N171" s="188"/>
      <c r="O171">
        <v>0</v>
      </c>
      <c r="P171">
        <v>0</v>
      </c>
      <c r="Q171">
        <v>0</v>
      </c>
      <c r="R171">
        <v>0</v>
      </c>
      <c r="S171">
        <v>0</v>
      </c>
      <c r="T171">
        <v>1</v>
      </c>
      <c r="U171">
        <v>1</v>
      </c>
      <c r="V171">
        <v>1</v>
      </c>
      <c r="W171">
        <v>1</v>
      </c>
      <c r="X171" t="s">
        <v>567</v>
      </c>
      <c r="Y171" t="b">
        <v>0</v>
      </c>
      <c r="Z171">
        <v>57.225633856628257</v>
      </c>
    </row>
    <row r="172" spans="1:26" x14ac:dyDescent="0.25">
      <c r="A172" s="179" t="s">
        <v>333</v>
      </c>
      <c r="C172" t="s">
        <v>568</v>
      </c>
      <c r="D172" t="s">
        <v>561</v>
      </c>
      <c r="E172" t="s">
        <v>572</v>
      </c>
      <c r="F172" t="s">
        <v>574</v>
      </c>
      <c r="G172" t="s">
        <v>570</v>
      </c>
      <c r="H172">
        <v>16178</v>
      </c>
      <c r="I172">
        <v>27927.599999999999</v>
      </c>
      <c r="J172">
        <v>52115.199999999997</v>
      </c>
      <c r="K172">
        <v>0.60739999999999994</v>
      </c>
      <c r="L172">
        <v>0.41700000000000004</v>
      </c>
      <c r="M172">
        <v>0.17619999999999997</v>
      </c>
      <c r="N172" s="188">
        <v>81.5</v>
      </c>
      <c r="O172">
        <v>978</v>
      </c>
      <c r="P172">
        <v>6.0452466312275931E-2</v>
      </c>
      <c r="Q172">
        <v>3.501912086967731E-2</v>
      </c>
      <c r="R172">
        <v>1.8766118138278276E-2</v>
      </c>
      <c r="S172">
        <v>3.8079235106743839E-2</v>
      </c>
      <c r="T172">
        <v>1</v>
      </c>
      <c r="U172">
        <v>1</v>
      </c>
      <c r="V172">
        <v>1</v>
      </c>
      <c r="W172">
        <v>1</v>
      </c>
      <c r="X172" t="s">
        <v>571</v>
      </c>
      <c r="Y172" t="b">
        <v>0</v>
      </c>
      <c r="Z172">
        <v>42.805481660300636</v>
      </c>
    </row>
    <row r="173" spans="1:26" x14ac:dyDescent="0.25">
      <c r="A173" t="s">
        <v>334</v>
      </c>
      <c r="C173" t="s">
        <v>584</v>
      </c>
      <c r="D173" t="s">
        <v>561</v>
      </c>
      <c r="E173" t="s">
        <v>572</v>
      </c>
      <c r="F173" t="s">
        <v>563</v>
      </c>
      <c r="G173" t="s">
        <v>570</v>
      </c>
      <c r="H173">
        <v>40524.800000000003</v>
      </c>
      <c r="I173">
        <v>72199.199999999997</v>
      </c>
      <c r="J173">
        <v>114135.2</v>
      </c>
      <c r="K173">
        <v>0.1898</v>
      </c>
      <c r="L173">
        <v>0.11379999999999998</v>
      </c>
      <c r="M173">
        <v>0.60179999999999989</v>
      </c>
      <c r="N173" s="188">
        <v>2130.5</v>
      </c>
      <c r="O173">
        <v>25566</v>
      </c>
      <c r="P173">
        <v>0.630872946936197</v>
      </c>
      <c r="Q173">
        <v>0.35410364657780141</v>
      </c>
      <c r="R173">
        <v>0.22399750471370797</v>
      </c>
      <c r="S173">
        <v>0.40299136607590214</v>
      </c>
      <c r="T173">
        <v>2</v>
      </c>
      <c r="U173">
        <v>2</v>
      </c>
      <c r="V173">
        <v>3</v>
      </c>
      <c r="W173">
        <v>2.3333333333333335</v>
      </c>
      <c r="X173" t="s">
        <v>571</v>
      </c>
      <c r="Y173">
        <v>105.73427519033881</v>
      </c>
      <c r="Z173">
        <v>264.33568797584707</v>
      </c>
    </row>
    <row r="174" spans="1:26" x14ac:dyDescent="0.25">
      <c r="A174" t="s">
        <v>2</v>
      </c>
      <c r="C174" t="s">
        <v>586</v>
      </c>
      <c r="D174" t="s">
        <v>561</v>
      </c>
      <c r="E174" t="s">
        <v>572</v>
      </c>
      <c r="F174" t="s">
        <v>563</v>
      </c>
      <c r="G174" t="s">
        <v>570</v>
      </c>
      <c r="H174">
        <v>17118.599999999999</v>
      </c>
      <c r="I174">
        <v>29626</v>
      </c>
      <c r="J174">
        <v>42473.8</v>
      </c>
      <c r="K174">
        <v>0.52340000000000009</v>
      </c>
      <c r="L174">
        <v>0.37459999999999993</v>
      </c>
      <c r="M174">
        <v>0.18059999999999996</v>
      </c>
      <c r="N174" s="188">
        <v>70</v>
      </c>
      <c r="O174">
        <v>840</v>
      </c>
      <c r="P174">
        <v>4.9069433248045989E-2</v>
      </c>
      <c r="Q174">
        <v>2.8353473300479309E-2</v>
      </c>
      <c r="R174">
        <v>1.9776897758147373E-2</v>
      </c>
      <c r="S174">
        <v>3.2399934768890887E-2</v>
      </c>
      <c r="T174">
        <v>1</v>
      </c>
      <c r="U174">
        <v>1</v>
      </c>
      <c r="V174">
        <v>1</v>
      </c>
      <c r="W174">
        <v>1</v>
      </c>
      <c r="X174" t="s">
        <v>571</v>
      </c>
      <c r="Y174" t="b">
        <v>0</v>
      </c>
      <c r="Z174">
        <v>43.209963538081674</v>
      </c>
    </row>
    <row r="175" spans="1:26" x14ac:dyDescent="0.25">
      <c r="A175" t="s">
        <v>335</v>
      </c>
      <c r="B175" t="s">
        <v>575</v>
      </c>
      <c r="H175">
        <v>8688.4</v>
      </c>
      <c r="I175">
        <v>16162.6</v>
      </c>
      <c r="J175">
        <v>28920.2</v>
      </c>
      <c r="K175">
        <v>0.32459999999999994</v>
      </c>
      <c r="L175">
        <v>0.34939999999999999</v>
      </c>
      <c r="M175">
        <v>0.19079999999999997</v>
      </c>
      <c r="N175" s="188"/>
      <c r="O175">
        <v>0</v>
      </c>
      <c r="P175">
        <v>0</v>
      </c>
      <c r="Q175">
        <v>0</v>
      </c>
      <c r="R175">
        <v>0</v>
      </c>
      <c r="S175">
        <v>0</v>
      </c>
      <c r="T175">
        <v>1</v>
      </c>
      <c r="U175">
        <v>1</v>
      </c>
      <c r="V175">
        <v>1</v>
      </c>
      <c r="W175">
        <v>1</v>
      </c>
      <c r="X175" t="s">
        <v>567</v>
      </c>
      <c r="Y175" t="b">
        <v>0</v>
      </c>
      <c r="Z175">
        <v>23.635618429721436</v>
      </c>
    </row>
    <row r="176" spans="1:26" x14ac:dyDescent="0.25">
      <c r="A176" t="s">
        <v>336</v>
      </c>
      <c r="H176">
        <v>55375</v>
      </c>
      <c r="I176">
        <v>69500</v>
      </c>
      <c r="J176">
        <v>111583.5</v>
      </c>
      <c r="K176">
        <v>0</v>
      </c>
      <c r="L176">
        <v>0</v>
      </c>
      <c r="M176">
        <v>0.24066666666666667</v>
      </c>
      <c r="N176" s="188"/>
      <c r="O176">
        <v>0</v>
      </c>
      <c r="P176">
        <v>0</v>
      </c>
      <c r="Q176">
        <v>0</v>
      </c>
      <c r="R176">
        <v>0</v>
      </c>
      <c r="S176">
        <v>0</v>
      </c>
      <c r="T176">
        <v>3</v>
      </c>
      <c r="U176">
        <v>3</v>
      </c>
      <c r="V176">
        <v>1</v>
      </c>
      <c r="W176">
        <v>2.3333333333333335</v>
      </c>
      <c r="X176" t="s">
        <v>573</v>
      </c>
      <c r="Y176">
        <v>120.74646884469088</v>
      </c>
      <c r="Z176">
        <v>301.86617211172728</v>
      </c>
    </row>
    <row r="177" spans="1:26" x14ac:dyDescent="0.25">
      <c r="A177" t="s">
        <v>337</v>
      </c>
      <c r="C177" t="s">
        <v>568</v>
      </c>
      <c r="D177" t="s">
        <v>561</v>
      </c>
      <c r="E177" t="s">
        <v>572</v>
      </c>
      <c r="F177" t="s">
        <v>562</v>
      </c>
      <c r="G177" t="s">
        <v>570</v>
      </c>
      <c r="H177">
        <v>17500</v>
      </c>
      <c r="I177">
        <v>32498</v>
      </c>
      <c r="J177">
        <v>51537.599999999999</v>
      </c>
      <c r="K177">
        <v>0.54200000000000004</v>
      </c>
      <c r="L177">
        <v>0.30619999999999997</v>
      </c>
      <c r="M177">
        <v>0.21160000000000001</v>
      </c>
      <c r="N177" s="188">
        <v>116</v>
      </c>
      <c r="O177">
        <v>1392</v>
      </c>
      <c r="P177">
        <v>7.9542857142857137E-2</v>
      </c>
      <c r="Q177">
        <v>4.2833405132623549E-2</v>
      </c>
      <c r="R177">
        <v>2.7009406724410916E-2</v>
      </c>
      <c r="S177">
        <v>4.9795222999963862E-2</v>
      </c>
      <c r="T177">
        <v>1</v>
      </c>
      <c r="U177">
        <v>1</v>
      </c>
      <c r="V177">
        <v>1</v>
      </c>
      <c r="W177">
        <v>1</v>
      </c>
      <c r="X177" t="s">
        <v>571</v>
      </c>
      <c r="Y177" t="b">
        <v>0</v>
      </c>
      <c r="Z177">
        <v>46.590814544633794</v>
      </c>
    </row>
    <row r="178" spans="1:26" x14ac:dyDescent="0.25">
      <c r="A178" t="s">
        <v>338</v>
      </c>
      <c r="H178">
        <v>23160</v>
      </c>
      <c r="I178">
        <v>42030</v>
      </c>
      <c r="J178">
        <v>58638.2</v>
      </c>
      <c r="K178">
        <v>0.40679999999999999</v>
      </c>
      <c r="L178">
        <v>0.21179999999999999</v>
      </c>
      <c r="M178">
        <v>0.21440000000000001</v>
      </c>
      <c r="N178" s="188"/>
      <c r="O178">
        <v>0</v>
      </c>
      <c r="P178">
        <v>0</v>
      </c>
      <c r="Q178">
        <v>0</v>
      </c>
      <c r="R178">
        <v>0</v>
      </c>
      <c r="S178">
        <v>0</v>
      </c>
      <c r="T178">
        <v>1</v>
      </c>
      <c r="U178">
        <v>1</v>
      </c>
      <c r="V178">
        <v>1</v>
      </c>
      <c r="W178">
        <v>1</v>
      </c>
      <c r="X178" t="s">
        <v>567</v>
      </c>
      <c r="Y178" t="b">
        <v>0</v>
      </c>
      <c r="Z178">
        <v>59.506700253148772</v>
      </c>
    </row>
    <row r="179" spans="1:26" x14ac:dyDescent="0.25">
      <c r="A179" t="s">
        <v>339</v>
      </c>
      <c r="H179" t="e">
        <v>#DIV/0!</v>
      </c>
      <c r="I179" t="e">
        <v>#DIV/0!</v>
      </c>
      <c r="J179" t="e">
        <v>#DIV/0!</v>
      </c>
      <c r="K179">
        <v>0</v>
      </c>
      <c r="L179">
        <v>0</v>
      </c>
      <c r="M179" t="e">
        <v>#DIV/0!</v>
      </c>
      <c r="N179" s="188"/>
      <c r="O179">
        <v>0</v>
      </c>
      <c r="P179" t="e">
        <v>#DIV/0!</v>
      </c>
      <c r="Q179" t="e">
        <v>#DIV/0!</v>
      </c>
      <c r="R179" t="e">
        <v>#DIV/0!</v>
      </c>
      <c r="S179" t="e">
        <v>#DIV/0!</v>
      </c>
      <c r="T179">
        <v>3</v>
      </c>
      <c r="U179">
        <v>3</v>
      </c>
      <c r="V179" t="e">
        <v>#DIV/0!</v>
      </c>
      <c r="W179" t="e">
        <v>#DIV/0!</v>
      </c>
      <c r="X179" t="e">
        <v>#DIV/0!</v>
      </c>
      <c r="Y179" t="e">
        <v>#DIV/0!</v>
      </c>
      <c r="Z179" t="e">
        <v>#DIV/0!</v>
      </c>
    </row>
    <row r="180" spans="1:26" x14ac:dyDescent="0.25">
      <c r="A180" t="s">
        <v>340</v>
      </c>
      <c r="H180">
        <v>12101.6</v>
      </c>
      <c r="I180">
        <v>29083.5</v>
      </c>
      <c r="J180">
        <v>87883.199999999997</v>
      </c>
      <c r="K180">
        <v>0</v>
      </c>
      <c r="L180">
        <v>0.29339999999999994</v>
      </c>
      <c r="M180">
        <v>0.15620000000000001</v>
      </c>
      <c r="N180" s="188"/>
      <c r="O180">
        <v>0</v>
      </c>
      <c r="P180">
        <v>0</v>
      </c>
      <c r="Q180">
        <v>0</v>
      </c>
      <c r="R180">
        <v>0</v>
      </c>
      <c r="S180">
        <v>0</v>
      </c>
      <c r="T180">
        <v>3</v>
      </c>
      <c r="U180">
        <v>1</v>
      </c>
      <c r="V180">
        <v>1</v>
      </c>
      <c r="W180">
        <v>1.6666666666666667</v>
      </c>
      <c r="X180" t="s">
        <v>573</v>
      </c>
      <c r="Y180">
        <v>38.941963216422948</v>
      </c>
      <c r="Z180">
        <v>97.354908041057399</v>
      </c>
    </row>
    <row r="181" spans="1:26" x14ac:dyDescent="0.25">
      <c r="A181" t="s">
        <v>342</v>
      </c>
      <c r="H181">
        <v>36361.75</v>
      </c>
      <c r="I181">
        <v>71672.75</v>
      </c>
      <c r="J181">
        <v>106155.25</v>
      </c>
      <c r="K181">
        <v>8.199999999999999E-2</v>
      </c>
      <c r="L181">
        <v>0.1045</v>
      </c>
      <c r="M181">
        <v>0.54899999999999993</v>
      </c>
      <c r="N181" s="188"/>
      <c r="O181">
        <v>0</v>
      </c>
      <c r="P181">
        <v>0</v>
      </c>
      <c r="Q181">
        <v>0</v>
      </c>
      <c r="R181">
        <v>0</v>
      </c>
      <c r="S181">
        <v>0</v>
      </c>
      <c r="T181">
        <v>3</v>
      </c>
      <c r="U181">
        <v>2</v>
      </c>
      <c r="V181">
        <v>3</v>
      </c>
      <c r="W181">
        <v>2.6666666666666665</v>
      </c>
      <c r="X181" t="s">
        <v>565</v>
      </c>
      <c r="Y181">
        <v>245.70557775558134</v>
      </c>
      <c r="Z181">
        <v>393.12892440893006</v>
      </c>
    </row>
    <row r="182" spans="1:26" x14ac:dyDescent="0.25">
      <c r="A182" t="s">
        <v>343</v>
      </c>
      <c r="C182" t="s">
        <v>560</v>
      </c>
      <c r="D182" t="s">
        <v>561</v>
      </c>
      <c r="E182" t="s">
        <v>562</v>
      </c>
      <c r="F182" t="s">
        <v>563</v>
      </c>
      <c r="G182" t="s">
        <v>566</v>
      </c>
      <c r="H182">
        <v>18450</v>
      </c>
      <c r="I182">
        <v>35040</v>
      </c>
      <c r="J182">
        <v>76500</v>
      </c>
      <c r="K182">
        <v>0.1454</v>
      </c>
      <c r="L182">
        <v>0.22419999999999998</v>
      </c>
      <c r="M182">
        <v>0.40899999999999997</v>
      </c>
      <c r="N182" s="188">
        <v>59.95</v>
      </c>
      <c r="O182">
        <v>719.40000000000009</v>
      </c>
      <c r="P182">
        <v>3.8991869918699192E-2</v>
      </c>
      <c r="Q182">
        <v>2.0530821917808223E-2</v>
      </c>
      <c r="R182">
        <v>9.4039215686274515E-3</v>
      </c>
      <c r="S182">
        <v>2.2975537801711621E-2</v>
      </c>
      <c r="T182">
        <v>2</v>
      </c>
      <c r="U182">
        <v>1</v>
      </c>
      <c r="V182">
        <v>2</v>
      </c>
      <c r="W182">
        <v>1.6666666666666667</v>
      </c>
      <c r="X182" t="s">
        <v>567</v>
      </c>
      <c r="Y182">
        <v>52.185938381415276</v>
      </c>
      <c r="Z182">
        <v>130.46484595353823</v>
      </c>
    </row>
    <row r="183" spans="1:26" x14ac:dyDescent="0.25">
      <c r="A183" t="s">
        <v>344</v>
      </c>
      <c r="H183">
        <v>29544.6</v>
      </c>
      <c r="I183">
        <v>59492.6</v>
      </c>
      <c r="J183">
        <v>101371.2</v>
      </c>
      <c r="K183">
        <v>5.9000000000000004E-2</v>
      </c>
      <c r="L183">
        <v>0.11320000000000002</v>
      </c>
      <c r="M183">
        <v>0.5132000000000001</v>
      </c>
      <c r="N183" s="188"/>
      <c r="O183">
        <v>0</v>
      </c>
      <c r="P183">
        <v>0</v>
      </c>
      <c r="Q183">
        <v>0</v>
      </c>
      <c r="R183">
        <v>0</v>
      </c>
      <c r="S183">
        <v>0</v>
      </c>
      <c r="T183">
        <v>3</v>
      </c>
      <c r="U183">
        <v>2</v>
      </c>
      <c r="V183">
        <v>3</v>
      </c>
      <c r="W183">
        <v>2.6666666666666665</v>
      </c>
      <c r="X183" t="s">
        <v>565</v>
      </c>
      <c r="Y183">
        <v>206.54096818379608</v>
      </c>
      <c r="Z183">
        <v>330.46554909407371</v>
      </c>
    </row>
    <row r="184" spans="1:26" x14ac:dyDescent="0.25">
      <c r="A184" t="s">
        <v>345</v>
      </c>
      <c r="C184" t="s">
        <v>578</v>
      </c>
      <c r="D184" t="s">
        <v>561</v>
      </c>
      <c r="E184" t="s">
        <v>562</v>
      </c>
      <c r="F184" t="s">
        <v>563</v>
      </c>
      <c r="G184" t="s">
        <v>570</v>
      </c>
      <c r="H184">
        <v>16033.4</v>
      </c>
      <c r="I184">
        <v>23263.4</v>
      </c>
      <c r="J184">
        <v>39950</v>
      </c>
      <c r="K184">
        <v>0.39880000000000004</v>
      </c>
      <c r="L184">
        <v>0.27100000000000002</v>
      </c>
      <c r="M184">
        <v>0.16639999999999996</v>
      </c>
      <c r="N184" s="188"/>
      <c r="O184" t="e">
        <v>#VALUE!</v>
      </c>
      <c r="P184" t="e">
        <v>#VALUE!</v>
      </c>
      <c r="Q184" t="e">
        <v>#VALUE!</v>
      </c>
      <c r="R184" t="e">
        <v>#VALUE!</v>
      </c>
      <c r="S184" t="e">
        <v>#VALUE!</v>
      </c>
      <c r="T184">
        <v>1</v>
      </c>
      <c r="U184">
        <v>1</v>
      </c>
      <c r="V184">
        <v>1</v>
      </c>
      <c r="W184">
        <v>1</v>
      </c>
      <c r="X184" t="e">
        <v>#VALUE!</v>
      </c>
      <c r="Y184" t="b">
        <v>0</v>
      </c>
      <c r="Z184">
        <v>38.347360634297637</v>
      </c>
    </row>
    <row r="185" spans="1:26" x14ac:dyDescent="0.25">
      <c r="A185" t="s">
        <v>346</v>
      </c>
      <c r="B185" t="s">
        <v>575</v>
      </c>
      <c r="H185">
        <v>7500</v>
      </c>
      <c r="I185">
        <v>12500</v>
      </c>
      <c r="J185">
        <v>23750</v>
      </c>
      <c r="K185">
        <v>0.66</v>
      </c>
      <c r="L185">
        <v>0.39339999999999997</v>
      </c>
      <c r="M185">
        <v>0</v>
      </c>
      <c r="N185" s="188"/>
      <c r="O185">
        <v>0</v>
      </c>
      <c r="P185">
        <v>0</v>
      </c>
      <c r="Q185">
        <v>0</v>
      </c>
      <c r="R185">
        <v>0</v>
      </c>
      <c r="S185">
        <v>0</v>
      </c>
      <c r="T185">
        <v>1</v>
      </c>
      <c r="U185">
        <v>1</v>
      </c>
      <c r="V185">
        <v>1</v>
      </c>
      <c r="W185">
        <v>1</v>
      </c>
      <c r="X185" t="s">
        <v>567</v>
      </c>
      <c r="Y185" t="b">
        <v>0</v>
      </c>
      <c r="Z185">
        <v>19.574175824175825</v>
      </c>
    </row>
    <row r="186" spans="1:26" x14ac:dyDescent="0.25">
      <c r="A186" t="s">
        <v>347</v>
      </c>
      <c r="H186" t="e">
        <v>#DIV/0!</v>
      </c>
      <c r="I186" t="e">
        <v>#DIV/0!</v>
      </c>
      <c r="J186" t="e">
        <v>#DIV/0!</v>
      </c>
      <c r="K186">
        <v>0</v>
      </c>
      <c r="L186">
        <v>0.3183333333333333</v>
      </c>
      <c r="M186">
        <v>1</v>
      </c>
      <c r="N186" s="188"/>
      <c r="O186">
        <v>0</v>
      </c>
      <c r="P186" t="e">
        <v>#DIV/0!</v>
      </c>
      <c r="Q186" t="e">
        <v>#DIV/0!</v>
      </c>
      <c r="R186" t="e">
        <v>#DIV/0!</v>
      </c>
      <c r="S186" t="e">
        <v>#DIV/0!</v>
      </c>
      <c r="T186">
        <v>3</v>
      </c>
      <c r="U186">
        <v>1</v>
      </c>
      <c r="V186">
        <v>3</v>
      </c>
      <c r="W186">
        <v>2.3333333333333335</v>
      </c>
      <c r="X186" t="e">
        <v>#DIV/0!</v>
      </c>
      <c r="Y186" t="e">
        <v>#DIV/0!</v>
      </c>
      <c r="Z186" t="e">
        <v>#DIV/0!</v>
      </c>
    </row>
    <row r="187" spans="1:26" x14ac:dyDescent="0.25">
      <c r="A187" t="s">
        <v>348</v>
      </c>
      <c r="H187" t="e">
        <v>#DIV/0!</v>
      </c>
      <c r="I187" t="e">
        <v>#DIV/0!</v>
      </c>
      <c r="J187" t="e">
        <v>#DIV/0!</v>
      </c>
      <c r="K187" t="e">
        <v>#DIV/0!</v>
      </c>
      <c r="L187" t="e">
        <v>#DIV/0!</v>
      </c>
      <c r="M187" t="e">
        <v>#DIV/0!</v>
      </c>
      <c r="N187" s="188"/>
      <c r="O187">
        <v>0</v>
      </c>
      <c r="P187" t="e">
        <v>#DIV/0!</v>
      </c>
      <c r="Q187" t="e">
        <v>#DIV/0!</v>
      </c>
      <c r="R187" t="e">
        <v>#DIV/0!</v>
      </c>
      <c r="S187" t="e">
        <v>#DIV/0!</v>
      </c>
      <c r="T187" t="e">
        <v>#DIV/0!</v>
      </c>
      <c r="U187" t="e">
        <v>#DIV/0!</v>
      </c>
      <c r="V187" t="e">
        <v>#DIV/0!</v>
      </c>
      <c r="W187" t="e">
        <v>#DIV/0!</v>
      </c>
      <c r="X187" t="e">
        <v>#DIV/0!</v>
      </c>
      <c r="Y187" t="e">
        <v>#DIV/0!</v>
      </c>
      <c r="Z187" t="e">
        <v>#DIV/0!</v>
      </c>
    </row>
    <row r="188" spans="1:26" x14ac:dyDescent="0.25">
      <c r="A188" t="s">
        <v>349</v>
      </c>
      <c r="H188" t="e">
        <v>#DIV/0!</v>
      </c>
      <c r="I188" t="e">
        <v>#DIV/0!</v>
      </c>
      <c r="J188" t="e">
        <v>#DIV/0!</v>
      </c>
      <c r="K188">
        <v>0</v>
      </c>
      <c r="L188">
        <v>0</v>
      </c>
      <c r="M188">
        <v>0.28950000000000004</v>
      </c>
      <c r="N188" s="188"/>
      <c r="O188">
        <v>0</v>
      </c>
      <c r="P188" t="e">
        <v>#DIV/0!</v>
      </c>
      <c r="Q188" t="e">
        <v>#DIV/0!</v>
      </c>
      <c r="R188" t="e">
        <v>#DIV/0!</v>
      </c>
      <c r="S188" t="e">
        <v>#DIV/0!</v>
      </c>
      <c r="T188">
        <v>3</v>
      </c>
      <c r="U188">
        <v>3</v>
      </c>
      <c r="V188">
        <v>1</v>
      </c>
      <c r="W188">
        <v>2.3333333333333335</v>
      </c>
      <c r="X188" t="e">
        <v>#DIV/0!</v>
      </c>
      <c r="Y188" t="e">
        <v>#DIV/0!</v>
      </c>
      <c r="Z188" t="e">
        <v>#DIV/0!</v>
      </c>
    </row>
    <row r="189" spans="1:26" x14ac:dyDescent="0.25">
      <c r="A189" s="179" t="s">
        <v>350</v>
      </c>
      <c r="C189" t="s">
        <v>568</v>
      </c>
      <c r="D189" t="s">
        <v>561</v>
      </c>
      <c r="E189" t="s">
        <v>572</v>
      </c>
      <c r="F189" t="s">
        <v>563</v>
      </c>
      <c r="G189" t="s">
        <v>570</v>
      </c>
      <c r="H189">
        <v>12442.2</v>
      </c>
      <c r="I189">
        <v>25456.6</v>
      </c>
      <c r="J189">
        <v>37983.4</v>
      </c>
      <c r="K189">
        <v>0.59079999999999999</v>
      </c>
      <c r="L189">
        <v>0.37759999999999999</v>
      </c>
      <c r="M189">
        <v>0.152</v>
      </c>
      <c r="N189" s="188">
        <v>156</v>
      </c>
      <c r="O189">
        <v>1872</v>
      </c>
      <c r="P189">
        <v>0.15045570719004678</v>
      </c>
      <c r="Q189">
        <v>7.3536921662751512E-2</v>
      </c>
      <c r="R189">
        <v>4.9284687521390924E-2</v>
      </c>
      <c r="S189">
        <v>9.1092438791396405E-2</v>
      </c>
      <c r="T189">
        <v>1</v>
      </c>
      <c r="U189">
        <v>1</v>
      </c>
      <c r="V189">
        <v>1</v>
      </c>
      <c r="W189">
        <v>1</v>
      </c>
      <c r="X189" t="s">
        <v>571</v>
      </c>
      <c r="Y189" t="b">
        <v>0</v>
      </c>
      <c r="Z189">
        <v>34.250921826177752</v>
      </c>
    </row>
    <row r="190" spans="1:26" x14ac:dyDescent="0.25">
      <c r="A190" t="s">
        <v>352</v>
      </c>
      <c r="H190" t="e">
        <v>#DIV/0!</v>
      </c>
      <c r="I190" t="e">
        <v>#DIV/0!</v>
      </c>
      <c r="J190" t="e">
        <v>#DIV/0!</v>
      </c>
      <c r="K190">
        <v>0</v>
      </c>
      <c r="L190">
        <v>0.75</v>
      </c>
      <c r="M190">
        <v>1</v>
      </c>
      <c r="N190" s="188"/>
      <c r="O190">
        <v>0</v>
      </c>
      <c r="P190" t="e">
        <v>#DIV/0!</v>
      </c>
      <c r="Q190" t="e">
        <v>#DIV/0!</v>
      </c>
      <c r="R190" t="e">
        <v>#DIV/0!</v>
      </c>
      <c r="S190" t="e">
        <v>#DIV/0!</v>
      </c>
      <c r="T190">
        <v>3</v>
      </c>
      <c r="U190">
        <v>1</v>
      </c>
      <c r="V190">
        <v>3</v>
      </c>
      <c r="W190">
        <v>2.3333333333333335</v>
      </c>
      <c r="X190" t="e">
        <v>#DIV/0!</v>
      </c>
      <c r="Y190" t="e">
        <v>#DIV/0!</v>
      </c>
      <c r="Z190" t="e">
        <v>#DIV/0!</v>
      </c>
    </row>
    <row r="191" spans="1:26" x14ac:dyDescent="0.25">
      <c r="A191" t="s">
        <v>353</v>
      </c>
      <c r="H191">
        <v>42360</v>
      </c>
      <c r="I191">
        <v>54516.6</v>
      </c>
      <c r="J191">
        <v>97520</v>
      </c>
      <c r="K191">
        <v>0</v>
      </c>
      <c r="L191">
        <v>5.8800000000000005E-2</v>
      </c>
      <c r="M191">
        <v>0.48659999999999998</v>
      </c>
      <c r="N191" s="188"/>
      <c r="O191">
        <v>0</v>
      </c>
      <c r="P191">
        <v>0</v>
      </c>
      <c r="Q191">
        <v>0</v>
      </c>
      <c r="R191">
        <v>0</v>
      </c>
      <c r="S191">
        <v>0</v>
      </c>
      <c r="T191">
        <v>3</v>
      </c>
      <c r="U191">
        <v>3</v>
      </c>
      <c r="V191">
        <v>2</v>
      </c>
      <c r="W191">
        <v>2.6666666666666665</v>
      </c>
      <c r="X191" t="s">
        <v>565</v>
      </c>
      <c r="Y191">
        <v>239.44286729241477</v>
      </c>
      <c r="Z191">
        <v>383.1085876678635</v>
      </c>
    </row>
    <row r="192" spans="1:26" x14ac:dyDescent="0.25">
      <c r="A192" t="s">
        <v>354</v>
      </c>
      <c r="C192" t="s">
        <v>578</v>
      </c>
      <c r="D192" t="s">
        <v>561</v>
      </c>
      <c r="E192" t="s">
        <v>562</v>
      </c>
      <c r="F192" t="s">
        <v>563</v>
      </c>
      <c r="G192" t="s">
        <v>570</v>
      </c>
      <c r="H192">
        <v>19517.599999999999</v>
      </c>
      <c r="I192">
        <v>33997.4</v>
      </c>
      <c r="J192">
        <v>55033.2</v>
      </c>
      <c r="K192">
        <v>0.49959999999999993</v>
      </c>
      <c r="L192">
        <v>0.23380000000000004</v>
      </c>
      <c r="M192">
        <v>0.32659999999999995</v>
      </c>
      <c r="N192" s="188">
        <v>80</v>
      </c>
      <c r="O192">
        <v>960</v>
      </c>
      <c r="P192">
        <v>4.9186375374021402E-2</v>
      </c>
      <c r="Q192">
        <v>2.8237453452322824E-2</v>
      </c>
      <c r="R192">
        <v>1.7444015612393973E-2</v>
      </c>
      <c r="S192">
        <v>3.1622614812912737E-2</v>
      </c>
      <c r="T192">
        <v>1</v>
      </c>
      <c r="U192">
        <v>1</v>
      </c>
      <c r="V192">
        <v>2</v>
      </c>
      <c r="W192">
        <v>1.3333333333333333</v>
      </c>
      <c r="X192" t="s">
        <v>571</v>
      </c>
      <c r="Y192" t="b">
        <v>0</v>
      </c>
      <c r="Z192">
        <v>50.596701426052164</v>
      </c>
    </row>
    <row r="193" spans="1:26" x14ac:dyDescent="0.25">
      <c r="A193" t="s">
        <v>355</v>
      </c>
      <c r="C193" t="s">
        <v>568</v>
      </c>
      <c r="D193" t="s">
        <v>561</v>
      </c>
      <c r="E193" t="s">
        <v>572</v>
      </c>
      <c r="F193" t="s">
        <v>563</v>
      </c>
      <c r="G193" t="s">
        <v>570</v>
      </c>
      <c r="H193">
        <v>20026.599999999999</v>
      </c>
      <c r="I193">
        <v>32239.4</v>
      </c>
      <c r="J193">
        <v>43496</v>
      </c>
      <c r="K193">
        <v>0.61</v>
      </c>
      <c r="L193">
        <v>0.37579999999999997</v>
      </c>
      <c r="M193">
        <v>0.20679999999999998</v>
      </c>
      <c r="N193" s="188">
        <v>100</v>
      </c>
      <c r="O193">
        <v>1200</v>
      </c>
      <c r="P193">
        <v>5.9920305993029277E-2</v>
      </c>
      <c r="Q193">
        <v>3.7221536380950014E-2</v>
      </c>
      <c r="R193">
        <v>2.7588743792532646E-2</v>
      </c>
      <c r="S193">
        <v>4.1576862055503983E-2</v>
      </c>
      <c r="T193">
        <v>1</v>
      </c>
      <c r="U193">
        <v>1</v>
      </c>
      <c r="V193">
        <v>1</v>
      </c>
      <c r="W193">
        <v>1</v>
      </c>
      <c r="X193" t="s">
        <v>571</v>
      </c>
      <c r="Y193" t="e">
        <v>#DIV/0!</v>
      </c>
      <c r="Z193">
        <v>48.1036783711588</v>
      </c>
    </row>
    <row r="194" spans="1:26" x14ac:dyDescent="0.25">
      <c r="A194" t="s">
        <v>356</v>
      </c>
      <c r="C194" t="s">
        <v>560</v>
      </c>
      <c r="D194" t="s">
        <v>561</v>
      </c>
      <c r="E194" t="s">
        <v>562</v>
      </c>
      <c r="F194" t="s">
        <v>563</v>
      </c>
      <c r="H194" t="e">
        <v>#DIV/0!</v>
      </c>
      <c r="I194" t="e">
        <v>#DIV/0!</v>
      </c>
      <c r="J194" t="e">
        <v>#DIV/0!</v>
      </c>
      <c r="K194">
        <v>0</v>
      </c>
      <c r="L194">
        <v>0</v>
      </c>
      <c r="M194">
        <v>1</v>
      </c>
      <c r="N194" s="188">
        <v>0</v>
      </c>
      <c r="O194">
        <v>0</v>
      </c>
      <c r="P194" t="e">
        <v>#DIV/0!</v>
      </c>
      <c r="Q194" t="e">
        <v>#DIV/0!</v>
      </c>
      <c r="R194" t="e">
        <v>#DIV/0!</v>
      </c>
      <c r="S194" t="e">
        <v>#DIV/0!</v>
      </c>
      <c r="T194">
        <v>3</v>
      </c>
      <c r="U194">
        <v>3</v>
      </c>
      <c r="V194">
        <v>3</v>
      </c>
      <c r="W194">
        <v>3</v>
      </c>
      <c r="X194" t="e">
        <v>#DIV/0!</v>
      </c>
      <c r="Y194" t="e">
        <v>#DIV/0!</v>
      </c>
      <c r="Z194" t="e">
        <v>#DIV/0!</v>
      </c>
    </row>
    <row r="195" spans="1:26" x14ac:dyDescent="0.25">
      <c r="A195" t="s">
        <v>357</v>
      </c>
      <c r="C195" t="s">
        <v>560</v>
      </c>
      <c r="D195" t="s">
        <v>561</v>
      </c>
      <c r="E195" t="s">
        <v>572</v>
      </c>
      <c r="F195" t="s">
        <v>563</v>
      </c>
      <c r="G195" t="s">
        <v>570</v>
      </c>
      <c r="H195">
        <v>23408.400000000001</v>
      </c>
      <c r="I195">
        <v>44384.4</v>
      </c>
      <c r="J195">
        <v>60825</v>
      </c>
      <c r="K195">
        <v>0.18579999999999999</v>
      </c>
      <c r="L195">
        <v>0.16580000000000003</v>
      </c>
      <c r="M195">
        <v>0.44279999999999992</v>
      </c>
      <c r="N195" s="188">
        <v>130</v>
      </c>
      <c r="O195">
        <v>1560</v>
      </c>
      <c r="P195">
        <v>6.6642743630491608E-2</v>
      </c>
      <c r="Q195">
        <v>3.5147484251223403E-2</v>
      </c>
      <c r="R195">
        <v>2.564734895191122E-2</v>
      </c>
      <c r="S195">
        <v>4.2479192277875416E-2</v>
      </c>
      <c r="T195">
        <v>2</v>
      </c>
      <c r="U195">
        <v>2</v>
      </c>
      <c r="V195">
        <v>2</v>
      </c>
      <c r="W195">
        <v>2</v>
      </c>
      <c r="X195" t="s">
        <v>567</v>
      </c>
      <c r="Y195">
        <v>61.206436859539053</v>
      </c>
      <c r="Z195">
        <v>153.01609214884766</v>
      </c>
    </row>
    <row r="196" spans="1:26" x14ac:dyDescent="0.25">
      <c r="A196" t="s">
        <v>358</v>
      </c>
      <c r="H196">
        <v>27785.4</v>
      </c>
      <c r="I196">
        <v>54894.400000000001</v>
      </c>
      <c r="J196">
        <v>87248</v>
      </c>
      <c r="K196">
        <v>0.10459999999999998</v>
      </c>
      <c r="L196">
        <v>0.128</v>
      </c>
      <c r="M196">
        <v>0.54559999999999997</v>
      </c>
      <c r="N196" s="188"/>
      <c r="O196">
        <v>0</v>
      </c>
      <c r="P196">
        <v>0</v>
      </c>
      <c r="Q196">
        <v>0</v>
      </c>
      <c r="R196">
        <v>0</v>
      </c>
      <c r="S196">
        <v>0</v>
      </c>
      <c r="T196">
        <v>3</v>
      </c>
      <c r="U196">
        <v>2</v>
      </c>
      <c r="V196">
        <v>3</v>
      </c>
      <c r="W196">
        <v>2.6666666666666665</v>
      </c>
      <c r="X196" t="s">
        <v>565</v>
      </c>
      <c r="Y196">
        <v>190.35001700518708</v>
      </c>
      <c r="Z196">
        <v>304.56002720829935</v>
      </c>
    </row>
    <row r="197" spans="1:26" x14ac:dyDescent="0.25">
      <c r="A197" t="s">
        <v>359</v>
      </c>
      <c r="H197">
        <v>17990.8</v>
      </c>
      <c r="I197">
        <v>24119.4</v>
      </c>
      <c r="J197">
        <v>43603.4</v>
      </c>
      <c r="K197">
        <v>0.32799999999999996</v>
      </c>
      <c r="L197">
        <v>0.21139999999999998</v>
      </c>
      <c r="M197">
        <v>0.21679999999999999</v>
      </c>
      <c r="N197" s="188"/>
      <c r="O197">
        <v>0</v>
      </c>
      <c r="P197">
        <v>0</v>
      </c>
      <c r="Q197">
        <v>0</v>
      </c>
      <c r="R197">
        <v>0</v>
      </c>
      <c r="S197">
        <v>0</v>
      </c>
      <c r="T197">
        <v>1</v>
      </c>
      <c r="U197">
        <v>1</v>
      </c>
      <c r="V197">
        <v>1</v>
      </c>
      <c r="W197">
        <v>1</v>
      </c>
      <c r="X197" t="s">
        <v>567</v>
      </c>
      <c r="Y197" t="b">
        <v>0</v>
      </c>
      <c r="Z197">
        <v>41.674182711589346</v>
      </c>
    </row>
    <row r="198" spans="1:26" x14ac:dyDescent="0.25">
      <c r="A198" t="s">
        <v>360</v>
      </c>
      <c r="H198">
        <v>43769</v>
      </c>
      <c r="I198">
        <v>57552</v>
      </c>
      <c r="J198">
        <v>72974</v>
      </c>
      <c r="K198">
        <v>0</v>
      </c>
      <c r="L198">
        <v>0</v>
      </c>
      <c r="M198">
        <v>0.2</v>
      </c>
      <c r="N198" s="188"/>
      <c r="O198">
        <v>0</v>
      </c>
      <c r="P198">
        <v>0</v>
      </c>
      <c r="Q198">
        <v>0</v>
      </c>
      <c r="R198">
        <v>0</v>
      </c>
      <c r="S198">
        <v>0</v>
      </c>
      <c r="T198">
        <v>3</v>
      </c>
      <c r="U198">
        <v>3</v>
      </c>
      <c r="V198">
        <v>1</v>
      </c>
      <c r="W198">
        <v>2.3333333333333335</v>
      </c>
      <c r="X198" t="s">
        <v>573</v>
      </c>
      <c r="Y198">
        <v>92.719098796832199</v>
      </c>
      <c r="Z198">
        <v>231.79774699208053</v>
      </c>
    </row>
    <row r="199" spans="1:26" x14ac:dyDescent="0.25">
      <c r="A199" t="s">
        <v>361</v>
      </c>
      <c r="H199">
        <v>10755.2</v>
      </c>
      <c r="I199">
        <v>22602</v>
      </c>
      <c r="J199">
        <v>52035</v>
      </c>
      <c r="K199">
        <v>0.28919999999999996</v>
      </c>
      <c r="L199">
        <v>0.29060000000000002</v>
      </c>
      <c r="M199">
        <v>0.27</v>
      </c>
      <c r="N199" s="188"/>
      <c r="O199">
        <v>0</v>
      </c>
      <c r="P199">
        <v>0</v>
      </c>
      <c r="Q199">
        <v>0</v>
      </c>
      <c r="R199">
        <v>0</v>
      </c>
      <c r="S199">
        <v>0</v>
      </c>
      <c r="T199">
        <v>1</v>
      </c>
      <c r="U199">
        <v>1</v>
      </c>
      <c r="V199">
        <v>1</v>
      </c>
      <c r="W199">
        <v>1</v>
      </c>
      <c r="X199" t="s">
        <v>567</v>
      </c>
      <c r="Y199" t="b">
        <v>0</v>
      </c>
      <c r="Z199">
        <v>31.961137987474888</v>
      </c>
    </row>
    <row r="200" spans="1:26" x14ac:dyDescent="0.25">
      <c r="A200" t="s">
        <v>362</v>
      </c>
      <c r="H200" t="e">
        <v>#DIV/0!</v>
      </c>
      <c r="I200" t="e">
        <v>#DIV/0!</v>
      </c>
      <c r="J200" t="e">
        <v>#DIV/0!</v>
      </c>
      <c r="K200" t="e">
        <v>#DIV/0!</v>
      </c>
      <c r="L200" t="e">
        <v>#DIV/0!</v>
      </c>
      <c r="M200" t="e">
        <v>#DIV/0!</v>
      </c>
      <c r="N200" s="188"/>
      <c r="O200">
        <v>0</v>
      </c>
      <c r="P200" t="e">
        <v>#DIV/0!</v>
      </c>
      <c r="Q200" t="e">
        <v>#DIV/0!</v>
      </c>
      <c r="R200" t="e">
        <v>#DIV/0!</v>
      </c>
      <c r="S200" t="e">
        <v>#DIV/0!</v>
      </c>
      <c r="T200" t="e">
        <v>#DIV/0!</v>
      </c>
      <c r="U200" t="e">
        <v>#DIV/0!</v>
      </c>
      <c r="V200" t="e">
        <v>#DIV/0!</v>
      </c>
      <c r="W200" t="e">
        <v>#DIV/0!</v>
      </c>
      <c r="X200" t="e">
        <v>#DIV/0!</v>
      </c>
      <c r="Y200" t="e">
        <v>#DIV/0!</v>
      </c>
      <c r="Z200" t="e">
        <v>#DIV/0!</v>
      </c>
    </row>
    <row r="201" spans="1:26" x14ac:dyDescent="0.25">
      <c r="A201" t="s">
        <v>363</v>
      </c>
      <c r="C201" t="s">
        <v>585</v>
      </c>
      <c r="D201" t="s">
        <v>561</v>
      </c>
      <c r="E201" t="s">
        <v>562</v>
      </c>
      <c r="F201" t="s">
        <v>563</v>
      </c>
      <c r="G201" t="s">
        <v>570</v>
      </c>
      <c r="H201">
        <v>26635.200000000001</v>
      </c>
      <c r="I201">
        <v>46889</v>
      </c>
      <c r="J201">
        <v>77481.600000000006</v>
      </c>
      <c r="K201">
        <v>0.32079999999999997</v>
      </c>
      <c r="L201">
        <v>0.128</v>
      </c>
      <c r="M201">
        <v>0.47799999999999998</v>
      </c>
      <c r="N201" s="188">
        <v>70</v>
      </c>
      <c r="O201">
        <v>840</v>
      </c>
      <c r="P201">
        <v>3.1537213912416651E-2</v>
      </c>
      <c r="Q201">
        <v>1.7914649491351915E-2</v>
      </c>
      <c r="R201">
        <v>1.0841283607979185E-2</v>
      </c>
      <c r="S201">
        <v>2.0097715670582581E-2</v>
      </c>
      <c r="T201">
        <v>1</v>
      </c>
      <c r="U201">
        <v>2</v>
      </c>
      <c r="V201">
        <v>2</v>
      </c>
      <c r="W201">
        <v>1.6666666666666667</v>
      </c>
      <c r="X201" t="s">
        <v>567</v>
      </c>
      <c r="Y201">
        <v>69.659657990345991</v>
      </c>
      <c r="Z201">
        <v>174.14914497586503</v>
      </c>
    </row>
    <row r="202" spans="1:26" x14ac:dyDescent="0.25">
      <c r="A202" t="s">
        <v>364</v>
      </c>
      <c r="C202" t="s">
        <v>576</v>
      </c>
      <c r="D202" t="s">
        <v>561</v>
      </c>
      <c r="E202" t="s">
        <v>572</v>
      </c>
      <c r="F202" t="s">
        <v>563</v>
      </c>
      <c r="G202" t="s">
        <v>570</v>
      </c>
      <c r="H202">
        <v>11125</v>
      </c>
      <c r="I202">
        <v>30460</v>
      </c>
      <c r="J202">
        <v>46600.6</v>
      </c>
      <c r="K202">
        <v>0.33960000000000001</v>
      </c>
      <c r="L202">
        <v>0.35200000000000004</v>
      </c>
      <c r="M202">
        <v>0.21</v>
      </c>
      <c r="N202" s="188">
        <v>25</v>
      </c>
      <c r="O202">
        <v>300</v>
      </c>
      <c r="P202">
        <v>2.6966292134831461E-2</v>
      </c>
      <c r="Q202">
        <v>9.8489822718319103E-3</v>
      </c>
      <c r="R202">
        <v>6.4376853516907506E-3</v>
      </c>
      <c r="S202">
        <v>1.4417653252784707E-2</v>
      </c>
      <c r="T202">
        <v>1</v>
      </c>
      <c r="U202">
        <v>1</v>
      </c>
      <c r="V202">
        <v>1</v>
      </c>
      <c r="W202">
        <v>1</v>
      </c>
      <c r="X202" t="s">
        <v>567</v>
      </c>
      <c r="Y202" t="b">
        <v>0</v>
      </c>
      <c r="Z202">
        <v>34.679707663480336</v>
      </c>
    </row>
    <row r="203" spans="1:26" x14ac:dyDescent="0.25">
      <c r="A203" t="s">
        <v>365</v>
      </c>
      <c r="H203">
        <v>35113.199999999997</v>
      </c>
      <c r="I203">
        <v>57072</v>
      </c>
      <c r="J203">
        <v>84538.25</v>
      </c>
      <c r="K203">
        <v>0.56379999999999997</v>
      </c>
      <c r="L203">
        <v>5.6600000000000004E-2</v>
      </c>
      <c r="M203">
        <v>0.64000000000000012</v>
      </c>
      <c r="N203" s="188"/>
      <c r="O203">
        <v>0</v>
      </c>
      <c r="P203">
        <v>0</v>
      </c>
      <c r="Q203">
        <v>0</v>
      </c>
      <c r="R203">
        <v>0</v>
      </c>
      <c r="S203">
        <v>0</v>
      </c>
      <c r="T203">
        <v>1</v>
      </c>
      <c r="U203">
        <v>3</v>
      </c>
      <c r="V203">
        <v>3</v>
      </c>
      <c r="W203">
        <v>2.3333333333333335</v>
      </c>
      <c r="X203" t="s">
        <v>573</v>
      </c>
      <c r="Y203">
        <v>86.460299382665312</v>
      </c>
      <c r="Z203">
        <v>216.15074845666331</v>
      </c>
    </row>
    <row r="204" spans="1:26" x14ac:dyDescent="0.25">
      <c r="A204" t="s">
        <v>366</v>
      </c>
      <c r="H204">
        <v>55179</v>
      </c>
      <c r="I204">
        <v>71714.75</v>
      </c>
      <c r="J204">
        <v>110639.2</v>
      </c>
      <c r="K204">
        <v>0.2082</v>
      </c>
      <c r="L204">
        <v>0.1002</v>
      </c>
      <c r="M204">
        <v>0.38439999999999996</v>
      </c>
      <c r="N204" s="188"/>
      <c r="O204">
        <v>0</v>
      </c>
      <c r="P204">
        <v>0</v>
      </c>
      <c r="Q204">
        <v>0</v>
      </c>
      <c r="R204">
        <v>0</v>
      </c>
      <c r="S204">
        <v>0</v>
      </c>
      <c r="T204">
        <v>1</v>
      </c>
      <c r="U204">
        <v>2</v>
      </c>
      <c r="V204">
        <v>2</v>
      </c>
      <c r="W204">
        <v>1.6666666666666667</v>
      </c>
      <c r="X204" t="s">
        <v>573</v>
      </c>
      <c r="Y204">
        <v>121.63864599185956</v>
      </c>
      <c r="Z204">
        <v>304.09661497964902</v>
      </c>
    </row>
    <row r="205" spans="1:26" x14ac:dyDescent="0.25">
      <c r="A205" t="s">
        <v>367</v>
      </c>
      <c r="H205">
        <v>44559.199999999997</v>
      </c>
      <c r="I205">
        <v>57313.2</v>
      </c>
      <c r="J205">
        <v>71392</v>
      </c>
      <c r="K205">
        <v>0.192</v>
      </c>
      <c r="L205">
        <v>2.2000000000000002E-2</v>
      </c>
      <c r="M205">
        <v>0.79859999999999987</v>
      </c>
      <c r="N205" s="188"/>
      <c r="O205">
        <v>0</v>
      </c>
      <c r="P205">
        <v>0</v>
      </c>
      <c r="Q205">
        <v>0</v>
      </c>
      <c r="R205">
        <v>0</v>
      </c>
      <c r="S205">
        <v>0</v>
      </c>
      <c r="T205">
        <v>2</v>
      </c>
      <c r="U205">
        <v>3</v>
      </c>
      <c r="V205">
        <v>3</v>
      </c>
      <c r="W205">
        <v>2.6666666666666665</v>
      </c>
      <c r="X205" t="s">
        <v>565</v>
      </c>
      <c r="Y205">
        <v>231.92293460727385</v>
      </c>
      <c r="Z205">
        <v>371.07669537163798</v>
      </c>
    </row>
    <row r="206" spans="1:26" x14ac:dyDescent="0.25">
      <c r="A206" t="s">
        <v>368</v>
      </c>
      <c r="C206" t="s">
        <v>568</v>
      </c>
      <c r="D206" t="s">
        <v>561</v>
      </c>
      <c r="E206" t="s">
        <v>572</v>
      </c>
      <c r="F206" t="s">
        <v>563</v>
      </c>
      <c r="G206" t="s">
        <v>570</v>
      </c>
      <c r="H206">
        <v>17454.8</v>
      </c>
      <c r="I206">
        <v>32390.799999999999</v>
      </c>
      <c r="J206">
        <v>49390.6</v>
      </c>
      <c r="K206">
        <v>0.88859999999999995</v>
      </c>
      <c r="L206">
        <v>0.36380000000000001</v>
      </c>
      <c r="M206">
        <v>0.2596</v>
      </c>
      <c r="N206" s="188">
        <v>90</v>
      </c>
      <c r="O206">
        <v>1080</v>
      </c>
      <c r="P206">
        <v>6.1874097669408989E-2</v>
      </c>
      <c r="Q206">
        <v>3.3342801042271261E-2</v>
      </c>
      <c r="R206">
        <v>2.186650901183626E-2</v>
      </c>
      <c r="S206">
        <v>3.9027802574505506E-2</v>
      </c>
      <c r="T206">
        <v>1</v>
      </c>
      <c r="U206">
        <v>1</v>
      </c>
      <c r="V206">
        <v>1</v>
      </c>
      <c r="W206">
        <v>1</v>
      </c>
      <c r="X206" t="s">
        <v>571</v>
      </c>
      <c r="Y206" t="b">
        <v>0</v>
      </c>
      <c r="Z206">
        <v>46.120967137817551</v>
      </c>
    </row>
    <row r="207" spans="1:26" x14ac:dyDescent="0.25">
      <c r="A207" t="s">
        <v>369</v>
      </c>
      <c r="H207">
        <v>44762.25</v>
      </c>
      <c r="I207">
        <v>51755.8</v>
      </c>
      <c r="J207">
        <v>74696.2</v>
      </c>
      <c r="K207">
        <v>0.155</v>
      </c>
      <c r="L207">
        <v>3.2199999999999999E-2</v>
      </c>
      <c r="M207">
        <v>0.21359999999999998</v>
      </c>
      <c r="N207" s="188"/>
      <c r="O207">
        <v>0</v>
      </c>
      <c r="P207">
        <v>0</v>
      </c>
      <c r="Q207">
        <v>0</v>
      </c>
      <c r="R207">
        <v>0</v>
      </c>
      <c r="S207">
        <v>0</v>
      </c>
      <c r="T207">
        <v>2</v>
      </c>
      <c r="U207">
        <v>3</v>
      </c>
      <c r="V207">
        <v>1</v>
      </c>
      <c r="W207">
        <v>2</v>
      </c>
      <c r="X207" t="s">
        <v>573</v>
      </c>
      <c r="Y207">
        <v>90.827641459022047</v>
      </c>
      <c r="Z207">
        <v>227.06910364755515</v>
      </c>
    </row>
    <row r="208" spans="1:26" x14ac:dyDescent="0.25">
      <c r="A208" t="s">
        <v>370</v>
      </c>
      <c r="H208" t="e">
        <v>#DIV/0!</v>
      </c>
      <c r="I208" t="e">
        <v>#DIV/0!</v>
      </c>
      <c r="J208" t="e">
        <v>#DIV/0!</v>
      </c>
      <c r="K208">
        <v>0</v>
      </c>
      <c r="L208" t="e">
        <v>#DIV/0!</v>
      </c>
      <c r="M208" t="e">
        <v>#DIV/0!</v>
      </c>
      <c r="N208" s="188"/>
      <c r="O208">
        <v>0</v>
      </c>
      <c r="P208" t="e">
        <v>#DIV/0!</v>
      </c>
      <c r="Q208" t="e">
        <v>#DIV/0!</v>
      </c>
      <c r="R208" t="e">
        <v>#DIV/0!</v>
      </c>
      <c r="S208" t="e">
        <v>#DIV/0!</v>
      </c>
      <c r="T208">
        <v>3</v>
      </c>
      <c r="U208" t="e">
        <v>#DIV/0!</v>
      </c>
      <c r="V208" t="e">
        <v>#DIV/0!</v>
      </c>
      <c r="W208" t="e">
        <v>#DIV/0!</v>
      </c>
      <c r="X208" t="e">
        <v>#DIV/0!</v>
      </c>
      <c r="Y208" t="e">
        <v>#DIV/0!</v>
      </c>
      <c r="Z208" t="e">
        <v>#DIV/0!</v>
      </c>
    </row>
    <row r="209" spans="1:26" x14ac:dyDescent="0.25">
      <c r="A209" t="s">
        <v>371</v>
      </c>
      <c r="H209">
        <v>38390</v>
      </c>
      <c r="I209">
        <v>61810.8</v>
      </c>
      <c r="J209">
        <v>96391.6</v>
      </c>
      <c r="K209">
        <v>0.29960000000000003</v>
      </c>
      <c r="L209">
        <v>4.4800000000000006E-2</v>
      </c>
      <c r="M209">
        <v>0.56320000000000003</v>
      </c>
      <c r="N209" s="188"/>
      <c r="O209">
        <v>0</v>
      </c>
      <c r="P209">
        <v>0</v>
      </c>
      <c r="Q209">
        <v>0</v>
      </c>
      <c r="R209">
        <v>0</v>
      </c>
      <c r="S209">
        <v>0</v>
      </c>
      <c r="T209">
        <v>1</v>
      </c>
      <c r="U209">
        <v>3</v>
      </c>
      <c r="V209">
        <v>3</v>
      </c>
      <c r="W209">
        <v>2.3333333333333335</v>
      </c>
      <c r="X209" t="s">
        <v>573</v>
      </c>
      <c r="Y209">
        <v>95.054864639737957</v>
      </c>
      <c r="Z209">
        <v>237.63716159934492</v>
      </c>
    </row>
    <row r="210" spans="1:26" x14ac:dyDescent="0.25">
      <c r="A210" t="s">
        <v>372</v>
      </c>
      <c r="C210" t="s">
        <v>560</v>
      </c>
      <c r="D210" t="s">
        <v>561</v>
      </c>
      <c r="E210" t="s">
        <v>562</v>
      </c>
      <c r="F210" t="s">
        <v>563</v>
      </c>
      <c r="G210" t="s">
        <v>566</v>
      </c>
      <c r="H210">
        <v>24950</v>
      </c>
      <c r="I210">
        <v>40923.599999999999</v>
      </c>
      <c r="J210">
        <v>52546.6</v>
      </c>
      <c r="K210">
        <v>0.46539999999999998</v>
      </c>
      <c r="L210">
        <v>0.30299999999999999</v>
      </c>
      <c r="M210">
        <v>0.25639999999999996</v>
      </c>
      <c r="N210" s="188">
        <v>35</v>
      </c>
      <c r="O210">
        <v>420</v>
      </c>
      <c r="P210">
        <v>1.6833667334669337E-2</v>
      </c>
      <c r="Q210">
        <v>1.0263026713192389E-2</v>
      </c>
      <c r="R210">
        <v>7.9929053449699881E-3</v>
      </c>
      <c r="S210">
        <v>1.1696533130943904E-2</v>
      </c>
      <c r="T210">
        <v>1</v>
      </c>
      <c r="U210">
        <v>1</v>
      </c>
      <c r="V210">
        <v>1</v>
      </c>
      <c r="W210">
        <v>1</v>
      </c>
      <c r="X210" t="s">
        <v>567</v>
      </c>
      <c r="Y210" t="b">
        <v>0</v>
      </c>
      <c r="Z210">
        <v>59.846793247488563</v>
      </c>
    </row>
    <row r="211" spans="1:26" x14ac:dyDescent="0.25">
      <c r="A211" t="s">
        <v>373</v>
      </c>
      <c r="H211">
        <v>10120</v>
      </c>
      <c r="I211">
        <v>21043.599999999999</v>
      </c>
      <c r="J211">
        <v>30961</v>
      </c>
      <c r="K211">
        <v>0.84239999999999993</v>
      </c>
      <c r="L211">
        <v>0.43119999999999997</v>
      </c>
      <c r="M211">
        <v>0.17240000000000003</v>
      </c>
      <c r="N211" s="188"/>
      <c r="O211">
        <v>0</v>
      </c>
      <c r="P211">
        <v>0</v>
      </c>
      <c r="Q211">
        <v>0</v>
      </c>
      <c r="R211">
        <v>0</v>
      </c>
      <c r="S211">
        <v>0</v>
      </c>
      <c r="T211">
        <v>1</v>
      </c>
      <c r="U211">
        <v>1</v>
      </c>
      <c r="V211">
        <v>1</v>
      </c>
      <c r="W211">
        <v>1</v>
      </c>
      <c r="X211" t="s">
        <v>567</v>
      </c>
      <c r="Y211" t="b">
        <v>0</v>
      </c>
      <c r="Z211">
        <v>27.990299748891918</v>
      </c>
    </row>
    <row r="212" spans="1:26" x14ac:dyDescent="0.25">
      <c r="A212" t="s">
        <v>374</v>
      </c>
      <c r="H212">
        <v>13590</v>
      </c>
      <c r="I212">
        <v>27908</v>
      </c>
      <c r="J212">
        <v>41343.199999999997</v>
      </c>
      <c r="K212">
        <v>0.67440000000000011</v>
      </c>
      <c r="L212">
        <v>0.45260000000000006</v>
      </c>
      <c r="M212">
        <v>0.20380000000000004</v>
      </c>
      <c r="N212" s="188"/>
      <c r="O212">
        <v>0</v>
      </c>
      <c r="P212">
        <v>0</v>
      </c>
      <c r="Q212">
        <v>0</v>
      </c>
      <c r="R212">
        <v>0</v>
      </c>
      <c r="S212">
        <v>0</v>
      </c>
      <c r="T212">
        <v>1</v>
      </c>
      <c r="U212">
        <v>1</v>
      </c>
      <c r="V212">
        <v>1</v>
      </c>
      <c r="W212">
        <v>1</v>
      </c>
      <c r="X212" t="s">
        <v>567</v>
      </c>
      <c r="Y212" t="e">
        <v>#DIV/0!</v>
      </c>
      <c r="Z212">
        <v>37.424222130052343</v>
      </c>
    </row>
    <row r="213" spans="1:26" x14ac:dyDescent="0.25">
      <c r="A213" t="s">
        <v>375</v>
      </c>
      <c r="H213">
        <v>7198.5</v>
      </c>
      <c r="I213">
        <v>11274.6</v>
      </c>
      <c r="J213">
        <v>44954.25</v>
      </c>
      <c r="K213">
        <v>0.254</v>
      </c>
      <c r="L213">
        <v>0.4672</v>
      </c>
      <c r="M213">
        <v>0.20139999999999997</v>
      </c>
      <c r="N213" s="188"/>
      <c r="O213">
        <v>0</v>
      </c>
      <c r="P213">
        <v>0</v>
      </c>
      <c r="Q213">
        <v>0</v>
      </c>
      <c r="R213">
        <v>0</v>
      </c>
      <c r="S213">
        <v>0</v>
      </c>
      <c r="T213">
        <v>1</v>
      </c>
      <c r="U213">
        <v>1</v>
      </c>
      <c r="V213">
        <v>1</v>
      </c>
      <c r="W213">
        <v>1</v>
      </c>
      <c r="X213" t="s">
        <v>567</v>
      </c>
      <c r="Y213" t="b">
        <v>0</v>
      </c>
      <c r="Z213">
        <v>20.011397649605986</v>
      </c>
    </row>
    <row r="214" spans="1:26" x14ac:dyDescent="0.25">
      <c r="A214" t="s">
        <v>376</v>
      </c>
      <c r="H214">
        <v>66728</v>
      </c>
      <c r="I214">
        <v>73015.75</v>
      </c>
      <c r="J214">
        <v>88558.666666666672</v>
      </c>
      <c r="K214">
        <v>0.1</v>
      </c>
      <c r="L214">
        <v>0.13360000000000002</v>
      </c>
      <c r="M214">
        <v>0.45540000000000008</v>
      </c>
      <c r="N214" s="188"/>
      <c r="O214">
        <v>0</v>
      </c>
      <c r="P214">
        <v>0</v>
      </c>
      <c r="Q214">
        <v>0</v>
      </c>
      <c r="R214">
        <v>0</v>
      </c>
      <c r="S214">
        <v>0</v>
      </c>
      <c r="T214">
        <v>3</v>
      </c>
      <c r="U214">
        <v>2</v>
      </c>
      <c r="V214">
        <v>2</v>
      </c>
      <c r="W214">
        <v>2.3333333333333335</v>
      </c>
      <c r="X214" t="s">
        <v>573</v>
      </c>
      <c r="Y214">
        <v>125.08181124331493</v>
      </c>
      <c r="Z214">
        <v>312.70452810828738</v>
      </c>
    </row>
    <row r="215" spans="1:26" x14ac:dyDescent="0.25">
      <c r="A215" t="s">
        <v>377</v>
      </c>
      <c r="C215" t="s">
        <v>560</v>
      </c>
      <c r="D215" t="s">
        <v>561</v>
      </c>
      <c r="E215" t="s">
        <v>562</v>
      </c>
      <c r="F215" t="s">
        <v>582</v>
      </c>
      <c r="G215" t="s">
        <v>581</v>
      </c>
      <c r="H215">
        <v>33433.4</v>
      </c>
      <c r="I215">
        <v>53057.25</v>
      </c>
      <c r="J215">
        <v>74916.600000000006</v>
      </c>
      <c r="K215">
        <v>0.17100000000000001</v>
      </c>
      <c r="L215">
        <v>8.3599999999999994E-2</v>
      </c>
      <c r="M215">
        <v>0.49959999999999999</v>
      </c>
      <c r="N215" s="188"/>
      <c r="O215">
        <v>0</v>
      </c>
      <c r="P215">
        <v>0</v>
      </c>
      <c r="Q215">
        <v>0</v>
      </c>
      <c r="R215">
        <v>0</v>
      </c>
      <c r="S215">
        <v>0</v>
      </c>
      <c r="T215">
        <v>2</v>
      </c>
      <c r="U215">
        <v>3</v>
      </c>
      <c r="V215">
        <v>2</v>
      </c>
      <c r="W215">
        <v>2.3333333333333335</v>
      </c>
      <c r="X215" t="s">
        <v>573</v>
      </c>
      <c r="Y215">
        <v>80.507582067917994</v>
      </c>
      <c r="Z215">
        <v>201.26895516979505</v>
      </c>
    </row>
    <row r="216" spans="1:26" x14ac:dyDescent="0.25">
      <c r="A216" t="s">
        <v>378</v>
      </c>
      <c r="C216" t="s">
        <v>576</v>
      </c>
      <c r="D216" t="s">
        <v>561</v>
      </c>
      <c r="E216" t="s">
        <v>572</v>
      </c>
      <c r="F216" t="s">
        <v>563</v>
      </c>
      <c r="G216" t="s">
        <v>587</v>
      </c>
      <c r="H216">
        <v>17481</v>
      </c>
      <c r="I216">
        <v>32000</v>
      </c>
      <c r="J216">
        <v>60207.8</v>
      </c>
      <c r="K216">
        <v>0.59299999999999997</v>
      </c>
      <c r="L216">
        <v>0.16020000000000001</v>
      </c>
      <c r="M216">
        <v>0.46700000000000003</v>
      </c>
      <c r="N216" s="188">
        <v>112.5</v>
      </c>
      <c r="O216">
        <v>1350</v>
      </c>
      <c r="P216">
        <v>7.7226703277844519E-2</v>
      </c>
      <c r="Q216">
        <v>4.2187500000000003E-2</v>
      </c>
      <c r="R216">
        <v>2.2422343948790686E-2</v>
      </c>
      <c r="S216">
        <v>4.7278849075545075E-2</v>
      </c>
      <c r="T216">
        <v>1</v>
      </c>
      <c r="U216">
        <v>2</v>
      </c>
      <c r="V216">
        <v>2</v>
      </c>
      <c r="W216">
        <v>1.6666666666666667</v>
      </c>
      <c r="X216" t="s">
        <v>567</v>
      </c>
      <c r="Y216">
        <v>47.58999095779194</v>
      </c>
      <c r="Z216">
        <v>118.97497739447988</v>
      </c>
    </row>
    <row r="217" spans="1:26" x14ac:dyDescent="0.25">
      <c r="A217" s="179" t="s">
        <v>380</v>
      </c>
      <c r="C217" t="s">
        <v>578</v>
      </c>
      <c r="D217" t="s">
        <v>561</v>
      </c>
      <c r="E217" t="s">
        <v>572</v>
      </c>
      <c r="F217" t="s">
        <v>563</v>
      </c>
      <c r="G217" t="s">
        <v>570</v>
      </c>
      <c r="H217">
        <v>20628.8</v>
      </c>
      <c r="I217">
        <v>37862</v>
      </c>
      <c r="J217">
        <v>52000.2</v>
      </c>
      <c r="K217">
        <v>0.7397999999999999</v>
      </c>
      <c r="L217">
        <v>0.25720000000000004</v>
      </c>
      <c r="M217">
        <v>0.1226</v>
      </c>
      <c r="N217" s="188">
        <v>75</v>
      </c>
      <c r="O217" t="e">
        <v>#VALUE!</v>
      </c>
      <c r="P217" t="e">
        <v>#VALUE!</v>
      </c>
      <c r="Q217" t="e">
        <v>#VALUE!</v>
      </c>
      <c r="R217" t="e">
        <v>#VALUE!</v>
      </c>
      <c r="S217" t="e">
        <v>#VALUE!</v>
      </c>
      <c r="T217">
        <v>1</v>
      </c>
      <c r="U217">
        <v>1</v>
      </c>
      <c r="V217">
        <v>1</v>
      </c>
      <c r="W217">
        <v>1</v>
      </c>
      <c r="X217" t="e">
        <v>#VALUE!</v>
      </c>
      <c r="Y217" t="e">
        <v>#DIV/0!</v>
      </c>
      <c r="Z217">
        <v>53.124621232054132</v>
      </c>
    </row>
    <row r="218" spans="1:26" x14ac:dyDescent="0.25">
      <c r="A218" s="179" t="s">
        <v>381</v>
      </c>
      <c r="C218" t="s">
        <v>560</v>
      </c>
      <c r="D218" t="s">
        <v>561</v>
      </c>
      <c r="E218" t="s">
        <v>572</v>
      </c>
      <c r="F218" t="s">
        <v>563</v>
      </c>
      <c r="G218" t="s">
        <v>570</v>
      </c>
      <c r="H218">
        <v>27400</v>
      </c>
      <c r="I218">
        <v>37210.6</v>
      </c>
      <c r="J218">
        <v>50233.4</v>
      </c>
      <c r="K218">
        <v>0.44540000000000002</v>
      </c>
      <c r="L218">
        <v>0.20740000000000003</v>
      </c>
      <c r="M218">
        <v>0.30619999999999997</v>
      </c>
      <c r="N218" s="188">
        <v>175</v>
      </c>
      <c r="O218">
        <v>2100</v>
      </c>
      <c r="P218">
        <v>7.6642335766423361E-2</v>
      </c>
      <c r="Q218">
        <v>5.6435531810828096E-2</v>
      </c>
      <c r="R218">
        <v>4.1804854937153364E-2</v>
      </c>
      <c r="S218">
        <v>5.8294240838134941E-2</v>
      </c>
      <c r="T218">
        <v>1</v>
      </c>
      <c r="U218">
        <v>1</v>
      </c>
      <c r="V218">
        <v>2</v>
      </c>
      <c r="W218">
        <v>1.3333333333333333</v>
      </c>
      <c r="X218" t="s">
        <v>571</v>
      </c>
      <c r="Y218" t="b">
        <v>0</v>
      </c>
      <c r="Z218">
        <v>60.040236388332367</v>
      </c>
    </row>
    <row r="219" spans="1:26" x14ac:dyDescent="0.25">
      <c r="A219" t="s">
        <v>382</v>
      </c>
      <c r="B219" t="s">
        <v>575</v>
      </c>
      <c r="H219">
        <v>17265</v>
      </c>
      <c r="I219">
        <v>26660</v>
      </c>
      <c r="J219">
        <v>49682.6</v>
      </c>
      <c r="K219">
        <v>0.434</v>
      </c>
      <c r="L219">
        <v>0.32719999999999999</v>
      </c>
      <c r="M219">
        <v>9.2399999999999996E-2</v>
      </c>
      <c r="N219" s="188"/>
      <c r="O219">
        <v>0</v>
      </c>
      <c r="P219">
        <v>0</v>
      </c>
      <c r="Q219">
        <v>0</v>
      </c>
      <c r="R219">
        <v>0</v>
      </c>
      <c r="S219">
        <v>0</v>
      </c>
      <c r="T219">
        <v>1</v>
      </c>
      <c r="U219">
        <v>1</v>
      </c>
      <c r="V219">
        <v>1</v>
      </c>
      <c r="W219">
        <v>1</v>
      </c>
      <c r="X219" t="s">
        <v>567</v>
      </c>
      <c r="Y219" t="e">
        <v>#DIV/0!</v>
      </c>
      <c r="Z219">
        <v>43.268391432399504</v>
      </c>
    </row>
    <row r="220" spans="1:26" x14ac:dyDescent="0.25">
      <c r="A220" t="s">
        <v>383</v>
      </c>
      <c r="H220">
        <v>22641.599999999999</v>
      </c>
      <c r="I220">
        <v>44783.199999999997</v>
      </c>
      <c r="J220">
        <v>51878.400000000001</v>
      </c>
      <c r="K220">
        <v>0.40360000000000001</v>
      </c>
      <c r="L220">
        <v>0.26500000000000001</v>
      </c>
      <c r="M220">
        <v>0.1794</v>
      </c>
      <c r="N220" s="188"/>
      <c r="O220">
        <v>0</v>
      </c>
      <c r="P220">
        <v>0</v>
      </c>
      <c r="Q220">
        <v>0</v>
      </c>
      <c r="R220">
        <v>0</v>
      </c>
      <c r="S220">
        <v>0</v>
      </c>
      <c r="T220">
        <v>1</v>
      </c>
      <c r="U220">
        <v>1</v>
      </c>
      <c r="V220">
        <v>1</v>
      </c>
      <c r="W220">
        <v>1</v>
      </c>
      <c r="X220" t="s">
        <v>567</v>
      </c>
      <c r="Y220" t="b">
        <v>0</v>
      </c>
      <c r="Z220">
        <v>58.293988669677731</v>
      </c>
    </row>
    <row r="221" spans="1:26" x14ac:dyDescent="0.25">
      <c r="A221" t="s">
        <v>384</v>
      </c>
      <c r="H221">
        <v>26478.2</v>
      </c>
      <c r="I221">
        <v>46948.2</v>
      </c>
      <c r="J221">
        <v>74295.600000000006</v>
      </c>
      <c r="K221">
        <v>3.0834000000000001</v>
      </c>
      <c r="L221">
        <v>0.128</v>
      </c>
      <c r="M221">
        <v>0.51419999999999999</v>
      </c>
      <c r="N221" s="188"/>
      <c r="O221">
        <v>0</v>
      </c>
      <c r="P221">
        <v>0</v>
      </c>
      <c r="Q221">
        <v>0</v>
      </c>
      <c r="R221">
        <v>0</v>
      </c>
      <c r="S221">
        <v>0</v>
      </c>
      <c r="T221">
        <v>1</v>
      </c>
      <c r="U221">
        <v>2</v>
      </c>
      <c r="V221">
        <v>3</v>
      </c>
      <c r="W221">
        <v>2</v>
      </c>
      <c r="X221" t="s">
        <v>573</v>
      </c>
      <c r="Y221">
        <v>68.940093929270461</v>
      </c>
      <c r="Z221">
        <v>172.35023482317618</v>
      </c>
    </row>
    <row r="222" spans="1:26" x14ac:dyDescent="0.25">
      <c r="A222" t="s">
        <v>385</v>
      </c>
      <c r="C222" t="s">
        <v>560</v>
      </c>
      <c r="D222" t="s">
        <v>561</v>
      </c>
      <c r="E222" t="s">
        <v>562</v>
      </c>
      <c r="F222" t="s">
        <v>563</v>
      </c>
      <c r="G222" t="s">
        <v>570</v>
      </c>
      <c r="H222">
        <v>14270</v>
      </c>
      <c r="I222">
        <v>31032.6</v>
      </c>
      <c r="J222">
        <v>49391.6</v>
      </c>
      <c r="K222">
        <v>0.30880000000000002</v>
      </c>
      <c r="L222">
        <v>0.23259999999999997</v>
      </c>
      <c r="M222">
        <v>0.43119999999999992</v>
      </c>
      <c r="N222" s="188">
        <v>80</v>
      </c>
      <c r="O222">
        <v>960</v>
      </c>
      <c r="P222">
        <v>6.7274001401541703E-2</v>
      </c>
      <c r="Q222">
        <v>3.0935210069410878E-2</v>
      </c>
      <c r="R222">
        <v>1.9436503373043191E-2</v>
      </c>
      <c r="S222">
        <v>3.9215238281331923E-2</v>
      </c>
      <c r="T222">
        <v>1</v>
      </c>
      <c r="U222">
        <v>1</v>
      </c>
      <c r="V222">
        <v>2</v>
      </c>
      <c r="W222">
        <v>1.3333333333333333</v>
      </c>
      <c r="X222" t="s">
        <v>571</v>
      </c>
      <c r="Y222" t="b">
        <v>0</v>
      </c>
      <c r="Z222">
        <v>40.800466097426884</v>
      </c>
    </row>
    <row r="223" spans="1:26" x14ac:dyDescent="0.25">
      <c r="A223" t="s">
        <v>387</v>
      </c>
      <c r="H223">
        <v>16333.333333333334</v>
      </c>
      <c r="I223">
        <v>26021.4</v>
      </c>
      <c r="J223">
        <v>46700</v>
      </c>
      <c r="K223">
        <v>0.435</v>
      </c>
      <c r="L223">
        <v>0.31280000000000002</v>
      </c>
      <c r="M223">
        <v>0.24459999999999998</v>
      </c>
      <c r="N223" s="188"/>
      <c r="O223">
        <v>0</v>
      </c>
      <c r="P223">
        <v>0</v>
      </c>
      <c r="Q223">
        <v>0</v>
      </c>
      <c r="R223">
        <v>0</v>
      </c>
      <c r="S223">
        <v>0</v>
      </c>
      <c r="T223">
        <v>1</v>
      </c>
      <c r="U223">
        <v>1</v>
      </c>
      <c r="V223">
        <v>1</v>
      </c>
      <c r="W223">
        <v>1</v>
      </c>
      <c r="X223" t="s">
        <v>567</v>
      </c>
      <c r="Y223" t="e">
        <v>#DIV/0!</v>
      </c>
      <c r="Z223">
        <v>41.299215937888874</v>
      </c>
    </row>
    <row r="224" spans="1:26" x14ac:dyDescent="0.25">
      <c r="A224" t="s">
        <v>388</v>
      </c>
      <c r="C224" t="s">
        <v>560</v>
      </c>
      <c r="D224" t="s">
        <v>561</v>
      </c>
      <c r="E224" t="s">
        <v>562</v>
      </c>
      <c r="F224" t="s">
        <v>582</v>
      </c>
      <c r="G224" t="s">
        <v>581</v>
      </c>
      <c r="H224">
        <v>21125</v>
      </c>
      <c r="I224">
        <v>33687.5</v>
      </c>
      <c r="J224">
        <v>42312.5</v>
      </c>
      <c r="K224">
        <v>5.3499999999999999E-2</v>
      </c>
      <c r="L224">
        <v>0.17480000000000001</v>
      </c>
      <c r="M224">
        <v>0.20259999999999997</v>
      </c>
      <c r="N224" s="188"/>
      <c r="O224">
        <v>0</v>
      </c>
      <c r="P224">
        <v>0</v>
      </c>
      <c r="Q224">
        <v>0</v>
      </c>
      <c r="R224">
        <v>0</v>
      </c>
      <c r="S224">
        <v>0</v>
      </c>
      <c r="T224">
        <v>3</v>
      </c>
      <c r="U224">
        <v>2</v>
      </c>
      <c r="V224">
        <v>1</v>
      </c>
      <c r="W224">
        <v>2</v>
      </c>
      <c r="X224" t="s">
        <v>573</v>
      </c>
      <c r="Y224">
        <v>49.674356176159385</v>
      </c>
      <c r="Z224">
        <v>124.18589044039847</v>
      </c>
    </row>
    <row r="225" spans="1:26" x14ac:dyDescent="0.25">
      <c r="A225" t="s">
        <v>390</v>
      </c>
      <c r="H225">
        <v>19954.8</v>
      </c>
      <c r="I225">
        <v>37494.400000000001</v>
      </c>
      <c r="J225">
        <v>63528.800000000003</v>
      </c>
      <c r="K225">
        <v>0.86960000000000004</v>
      </c>
      <c r="L225">
        <v>0.12640000000000001</v>
      </c>
      <c r="M225">
        <v>0.47920000000000001</v>
      </c>
      <c r="N225" s="188"/>
      <c r="O225">
        <v>0</v>
      </c>
      <c r="P225">
        <v>0</v>
      </c>
      <c r="Q225">
        <v>0</v>
      </c>
      <c r="R225">
        <v>0</v>
      </c>
      <c r="S225">
        <v>0</v>
      </c>
      <c r="T225">
        <v>1</v>
      </c>
      <c r="U225">
        <v>2</v>
      </c>
      <c r="V225">
        <v>2</v>
      </c>
      <c r="W225">
        <v>1.6666666666666667</v>
      </c>
      <c r="X225" t="s">
        <v>573</v>
      </c>
      <c r="Y225">
        <v>54.039566915572301</v>
      </c>
      <c r="Z225">
        <v>135.09891728893078</v>
      </c>
    </row>
    <row r="226" spans="1:26" x14ac:dyDescent="0.25">
      <c r="A226" t="s">
        <v>391</v>
      </c>
      <c r="C226" t="s">
        <v>584</v>
      </c>
      <c r="D226" t="s">
        <v>561</v>
      </c>
      <c r="E226" t="s">
        <v>572</v>
      </c>
      <c r="F226" t="s">
        <v>563</v>
      </c>
      <c r="G226" t="s">
        <v>570</v>
      </c>
      <c r="H226">
        <v>27966.6</v>
      </c>
      <c r="I226">
        <v>46104.4</v>
      </c>
      <c r="J226">
        <v>65916.800000000003</v>
      </c>
      <c r="K226">
        <v>0.61080000000000001</v>
      </c>
      <c r="L226">
        <v>0.20880000000000001</v>
      </c>
      <c r="M226">
        <v>0.24320000000000003</v>
      </c>
      <c r="N226" s="188">
        <v>138</v>
      </c>
      <c r="O226">
        <v>1656</v>
      </c>
      <c r="P226">
        <v>5.9213490377807813E-2</v>
      </c>
      <c r="Q226">
        <v>3.5918480665619763E-2</v>
      </c>
      <c r="R226">
        <v>2.5122578765959511E-2</v>
      </c>
      <c r="S226">
        <v>4.0084849936462365E-2</v>
      </c>
      <c r="T226">
        <v>1</v>
      </c>
      <c r="U226">
        <v>1</v>
      </c>
      <c r="V226">
        <v>1</v>
      </c>
      <c r="W226">
        <v>1</v>
      </c>
      <c r="X226" t="s">
        <v>571</v>
      </c>
      <c r="Y226" t="b">
        <v>0</v>
      </c>
      <c r="Z226">
        <v>68.853943681336389</v>
      </c>
    </row>
    <row r="227" spans="1:26" x14ac:dyDescent="0.25">
      <c r="A227" t="s">
        <v>392</v>
      </c>
      <c r="H227">
        <v>41009.800000000003</v>
      </c>
      <c r="I227">
        <v>68725.600000000006</v>
      </c>
      <c r="J227">
        <v>100506.6</v>
      </c>
      <c r="K227">
        <v>2.4466000000000001</v>
      </c>
      <c r="L227">
        <v>7.4199999999999988E-2</v>
      </c>
      <c r="M227">
        <v>0.57179999999999997</v>
      </c>
      <c r="N227" s="188"/>
      <c r="O227">
        <v>0</v>
      </c>
      <c r="P227">
        <v>0</v>
      </c>
      <c r="Q227">
        <v>0</v>
      </c>
      <c r="R227">
        <v>0</v>
      </c>
      <c r="S227">
        <v>0</v>
      </c>
      <c r="T227">
        <v>1</v>
      </c>
      <c r="U227">
        <v>3</v>
      </c>
      <c r="V227">
        <v>3</v>
      </c>
      <c r="W227">
        <v>2.3333333333333335</v>
      </c>
      <c r="X227" t="s">
        <v>573</v>
      </c>
      <c r="Y227">
        <v>102.28163849723995</v>
      </c>
      <c r="Z227">
        <v>255.70409624309994</v>
      </c>
    </row>
    <row r="228" spans="1:26" x14ac:dyDescent="0.25">
      <c r="A228" t="s">
        <v>393</v>
      </c>
      <c r="C228" t="s">
        <v>560</v>
      </c>
      <c r="D228" t="s">
        <v>561</v>
      </c>
      <c r="E228" t="s">
        <v>572</v>
      </c>
      <c r="F228" t="s">
        <v>563</v>
      </c>
      <c r="G228" t="s">
        <v>570</v>
      </c>
      <c r="H228">
        <v>23801.200000000001</v>
      </c>
      <c r="I228">
        <v>37500</v>
      </c>
      <c r="J228">
        <v>58423.4</v>
      </c>
      <c r="K228">
        <v>0.28100000000000003</v>
      </c>
      <c r="L228">
        <v>0.13580000000000003</v>
      </c>
      <c r="M228">
        <v>0.26100000000000001</v>
      </c>
      <c r="N228" s="188">
        <v>60</v>
      </c>
      <c r="O228">
        <v>720</v>
      </c>
      <c r="P228">
        <v>3.0250575601230189E-2</v>
      </c>
      <c r="Q228">
        <v>1.9199999999999998E-2</v>
      </c>
      <c r="R228">
        <v>1.2323829150648542E-2</v>
      </c>
      <c r="S228">
        <v>2.0591468250626244E-2</v>
      </c>
      <c r="T228">
        <v>1</v>
      </c>
      <c r="U228">
        <v>2</v>
      </c>
      <c r="V228">
        <v>1</v>
      </c>
      <c r="W228">
        <v>1.3333333333333333</v>
      </c>
      <c r="X228" t="s">
        <v>571</v>
      </c>
      <c r="Y228" t="b">
        <v>0</v>
      </c>
      <c r="Z228">
        <v>58.276563156855254</v>
      </c>
    </row>
    <row r="229" spans="1:26" x14ac:dyDescent="0.25">
      <c r="A229" s="178" t="s">
        <v>394</v>
      </c>
      <c r="C229" t="s">
        <v>584</v>
      </c>
      <c r="D229" t="s">
        <v>561</v>
      </c>
      <c r="E229" t="s">
        <v>572</v>
      </c>
      <c r="F229" t="s">
        <v>589</v>
      </c>
      <c r="G229" t="s">
        <v>570</v>
      </c>
      <c r="H229">
        <v>20717.400000000001</v>
      </c>
      <c r="I229">
        <v>39316.800000000003</v>
      </c>
      <c r="J229">
        <v>67395</v>
      </c>
      <c r="K229">
        <v>0.49459999999999998</v>
      </c>
      <c r="L229">
        <v>0.3246</v>
      </c>
      <c r="M229">
        <v>0.2054</v>
      </c>
      <c r="N229" s="188"/>
      <c r="O229">
        <v>642.59999999999991</v>
      </c>
      <c r="P229">
        <v>3.101740565901126E-2</v>
      </c>
      <c r="Q229">
        <v>1.6344158222439259E-2</v>
      </c>
      <c r="R229">
        <v>9.5348319608279525E-3</v>
      </c>
      <c r="S229">
        <v>1.8965465280759489E-2</v>
      </c>
      <c r="T229">
        <v>1</v>
      </c>
      <c r="U229">
        <v>1</v>
      </c>
      <c r="V229">
        <v>1</v>
      </c>
      <c r="W229">
        <v>1</v>
      </c>
      <c r="X229" t="s">
        <v>567</v>
      </c>
      <c r="Y229" t="b">
        <v>0</v>
      </c>
      <c r="Z229">
        <v>56.471063807041531</v>
      </c>
    </row>
    <row r="230" spans="1:26" x14ac:dyDescent="0.25">
      <c r="A230" t="s">
        <v>396</v>
      </c>
      <c r="H230">
        <v>42146.6</v>
      </c>
      <c r="I230">
        <v>73449</v>
      </c>
      <c r="J230">
        <v>93395.199999999997</v>
      </c>
      <c r="K230">
        <v>6.2400000000000004E-2</v>
      </c>
      <c r="L230">
        <v>6.2600000000000003E-2</v>
      </c>
      <c r="M230">
        <v>0.66659999999999997</v>
      </c>
      <c r="N230" s="188"/>
      <c r="O230">
        <v>0</v>
      </c>
      <c r="P230">
        <v>0</v>
      </c>
      <c r="Q230">
        <v>0</v>
      </c>
      <c r="R230">
        <v>0</v>
      </c>
      <c r="S230">
        <v>0</v>
      </c>
      <c r="T230">
        <v>3</v>
      </c>
      <c r="U230">
        <v>3</v>
      </c>
      <c r="V230">
        <v>3</v>
      </c>
      <c r="W230">
        <v>3</v>
      </c>
      <c r="X230" t="s">
        <v>565</v>
      </c>
      <c r="Y230">
        <v>260.15226564327344</v>
      </c>
      <c r="Z230">
        <v>416.24362502923742</v>
      </c>
    </row>
    <row r="231" spans="1:26" x14ac:dyDescent="0.25">
      <c r="A231" t="s">
        <v>397</v>
      </c>
      <c r="H231">
        <v>12562.5</v>
      </c>
      <c r="I231">
        <v>40166.800000000003</v>
      </c>
      <c r="J231">
        <v>67116.600000000006</v>
      </c>
      <c r="K231">
        <v>0.1348</v>
      </c>
      <c r="L231">
        <v>0.34820000000000001</v>
      </c>
      <c r="M231">
        <v>0.47279999999999994</v>
      </c>
      <c r="N231" s="188"/>
      <c r="O231">
        <v>0</v>
      </c>
      <c r="P231">
        <v>0</v>
      </c>
      <c r="Q231">
        <v>0</v>
      </c>
      <c r="R231">
        <v>0</v>
      </c>
      <c r="S231">
        <v>0</v>
      </c>
      <c r="T231">
        <v>2</v>
      </c>
      <c r="U231">
        <v>1</v>
      </c>
      <c r="V231">
        <v>2</v>
      </c>
      <c r="W231">
        <v>1.6666666666666667</v>
      </c>
      <c r="X231" t="s">
        <v>573</v>
      </c>
      <c r="Y231">
        <v>41.876882817849697</v>
      </c>
      <c r="Z231">
        <v>104.69220704462425</v>
      </c>
    </row>
    <row r="232" spans="1:26" x14ac:dyDescent="0.25">
      <c r="A232" t="s">
        <v>398</v>
      </c>
      <c r="H232">
        <v>14750</v>
      </c>
      <c r="I232">
        <v>49916.666666666664</v>
      </c>
      <c r="J232">
        <v>61271</v>
      </c>
      <c r="K232">
        <v>0.31850000000000001</v>
      </c>
      <c r="L232">
        <v>0.29075000000000001</v>
      </c>
      <c r="M232">
        <v>0.56075000000000008</v>
      </c>
      <c r="N232" s="188"/>
      <c r="O232">
        <v>0</v>
      </c>
      <c r="P232">
        <v>0</v>
      </c>
      <c r="Q232">
        <v>0</v>
      </c>
      <c r="R232">
        <v>0</v>
      </c>
      <c r="S232">
        <v>0</v>
      </c>
      <c r="T232">
        <v>1</v>
      </c>
      <c r="U232">
        <v>1</v>
      </c>
      <c r="V232">
        <v>3</v>
      </c>
      <c r="W232">
        <v>1.6666666666666667</v>
      </c>
      <c r="X232" t="s">
        <v>573</v>
      </c>
      <c r="Y232">
        <v>48.007250701319897</v>
      </c>
      <c r="Z232">
        <v>120.01812675329977</v>
      </c>
    </row>
    <row r="233" spans="1:26" x14ac:dyDescent="0.25">
      <c r="A233" t="s">
        <v>399</v>
      </c>
      <c r="H233">
        <v>10208.333333333334</v>
      </c>
      <c r="I233">
        <v>15608.5</v>
      </c>
      <c r="J233">
        <v>20843.75</v>
      </c>
      <c r="K233">
        <v>0.55349999999999999</v>
      </c>
      <c r="L233">
        <v>0.46600000000000003</v>
      </c>
      <c r="M233">
        <v>4.4750000000000005E-2</v>
      </c>
      <c r="N233" s="188"/>
      <c r="O233">
        <v>0</v>
      </c>
      <c r="P233">
        <v>0</v>
      </c>
      <c r="Q233">
        <v>0</v>
      </c>
      <c r="R233">
        <v>0</v>
      </c>
      <c r="S233">
        <v>0</v>
      </c>
      <c r="T233">
        <v>1</v>
      </c>
      <c r="U233">
        <v>1</v>
      </c>
      <c r="V233">
        <v>1</v>
      </c>
      <c r="W233">
        <v>1</v>
      </c>
      <c r="X233" t="s">
        <v>567</v>
      </c>
      <c r="Y233" t="b">
        <v>0</v>
      </c>
      <c r="Z233">
        <v>23.809200558626618</v>
      </c>
    </row>
    <row r="234" spans="1:26" x14ac:dyDescent="0.25">
      <c r="A234" t="s">
        <v>400</v>
      </c>
      <c r="H234">
        <v>44478.6</v>
      </c>
      <c r="I234">
        <v>68863.399999999994</v>
      </c>
      <c r="J234">
        <v>89150</v>
      </c>
      <c r="K234">
        <v>0.26500000000000001</v>
      </c>
      <c r="L234">
        <v>7.4200000000000002E-2</v>
      </c>
      <c r="M234">
        <v>0.39979999999999999</v>
      </c>
      <c r="N234" s="188"/>
      <c r="O234">
        <v>0</v>
      </c>
      <c r="P234">
        <v>0</v>
      </c>
      <c r="Q234">
        <v>0</v>
      </c>
      <c r="R234">
        <v>0</v>
      </c>
      <c r="S234">
        <v>0</v>
      </c>
      <c r="T234">
        <v>1</v>
      </c>
      <c r="U234">
        <v>3</v>
      </c>
      <c r="V234">
        <v>2</v>
      </c>
      <c r="W234">
        <v>2</v>
      </c>
      <c r="X234" t="s">
        <v>573</v>
      </c>
      <c r="Y234">
        <v>103.68867498299947</v>
      </c>
      <c r="Z234">
        <v>259.22168745749872</v>
      </c>
    </row>
    <row r="235" spans="1:26" x14ac:dyDescent="0.25">
      <c r="A235" t="s">
        <v>401</v>
      </c>
      <c r="C235" t="s">
        <v>576</v>
      </c>
      <c r="D235" t="s">
        <v>561</v>
      </c>
      <c r="E235" t="s">
        <v>572</v>
      </c>
      <c r="F235" t="s">
        <v>563</v>
      </c>
      <c r="G235" t="s">
        <v>570</v>
      </c>
      <c r="H235">
        <v>20615.2</v>
      </c>
      <c r="I235">
        <v>37483.4</v>
      </c>
      <c r="J235">
        <v>49800</v>
      </c>
      <c r="K235">
        <v>0.36899999999999999</v>
      </c>
      <c r="L235">
        <v>0.25299999999999995</v>
      </c>
      <c r="M235">
        <v>0.34279999999999994</v>
      </c>
      <c r="N235" s="188">
        <v>112.5</v>
      </c>
      <c r="O235">
        <v>1350</v>
      </c>
      <c r="P235">
        <v>6.5485661065621481E-2</v>
      </c>
      <c r="Q235">
        <v>3.6015943057460101E-2</v>
      </c>
      <c r="R235">
        <v>2.710843373493976E-2</v>
      </c>
      <c r="S235">
        <v>4.2870012619340446E-2</v>
      </c>
      <c r="T235">
        <v>1</v>
      </c>
      <c r="U235">
        <v>1</v>
      </c>
      <c r="V235">
        <v>2</v>
      </c>
      <c r="W235">
        <v>1.3333333333333333</v>
      </c>
      <c r="X235" t="s">
        <v>571</v>
      </c>
      <c r="Y235" t="b">
        <v>0</v>
      </c>
      <c r="Z235">
        <v>52.484239274166463</v>
      </c>
    </row>
    <row r="236" spans="1:26" x14ac:dyDescent="0.25">
      <c r="A236" t="s">
        <v>403</v>
      </c>
      <c r="C236" t="s">
        <v>568</v>
      </c>
      <c r="D236" t="s">
        <v>561</v>
      </c>
      <c r="E236" t="s">
        <v>572</v>
      </c>
      <c r="F236" t="s">
        <v>574</v>
      </c>
      <c r="G236" t="s">
        <v>570</v>
      </c>
      <c r="H236">
        <v>19775</v>
      </c>
      <c r="I236">
        <v>31328.6</v>
      </c>
      <c r="J236">
        <v>41515.4</v>
      </c>
      <c r="K236">
        <v>0.56979999999999997</v>
      </c>
      <c r="L236">
        <v>0.42520000000000002</v>
      </c>
      <c r="M236">
        <v>0.1968</v>
      </c>
      <c r="N236" s="188" t="s">
        <v>211</v>
      </c>
      <c r="O236" t="e">
        <v>#VALUE!</v>
      </c>
      <c r="P236" t="e">
        <v>#VALUE!</v>
      </c>
      <c r="Q236" t="e">
        <v>#VALUE!</v>
      </c>
      <c r="R236" t="e">
        <v>#VALUE!</v>
      </c>
      <c r="S236" t="e">
        <v>#VALUE!</v>
      </c>
      <c r="T236">
        <v>1</v>
      </c>
      <c r="U236">
        <v>1</v>
      </c>
      <c r="V236">
        <v>1</v>
      </c>
      <c r="W236">
        <v>1</v>
      </c>
      <c r="X236" t="e">
        <v>#VALUE!</v>
      </c>
      <c r="Y236" t="b">
        <v>0</v>
      </c>
      <c r="Z236">
        <v>46.91485003406703</v>
      </c>
    </row>
    <row r="237" spans="1:26" x14ac:dyDescent="0.25">
      <c r="A237" t="s">
        <v>405</v>
      </c>
      <c r="H237">
        <v>19841.8</v>
      </c>
      <c r="I237">
        <v>32971</v>
      </c>
      <c r="J237">
        <v>47932.4</v>
      </c>
      <c r="K237">
        <v>0.6048</v>
      </c>
      <c r="L237">
        <v>0.41700000000000004</v>
      </c>
      <c r="M237">
        <v>0.20020000000000004</v>
      </c>
      <c r="N237" s="188"/>
      <c r="O237">
        <v>0</v>
      </c>
      <c r="P237">
        <v>0</v>
      </c>
      <c r="Q237">
        <v>0</v>
      </c>
      <c r="R237">
        <v>0</v>
      </c>
      <c r="S237">
        <v>0</v>
      </c>
      <c r="T237">
        <v>1</v>
      </c>
      <c r="U237">
        <v>1</v>
      </c>
      <c r="V237">
        <v>1</v>
      </c>
      <c r="W237">
        <v>1</v>
      </c>
      <c r="X237" t="s">
        <v>567</v>
      </c>
      <c r="Y237" t="b">
        <v>0</v>
      </c>
      <c r="Z237">
        <v>49.216933003280019</v>
      </c>
    </row>
    <row r="238" spans="1:26" x14ac:dyDescent="0.25">
      <c r="A238" t="s">
        <v>406</v>
      </c>
      <c r="C238" t="s">
        <v>560</v>
      </c>
      <c r="D238" t="s">
        <v>561</v>
      </c>
      <c r="E238" t="s">
        <v>562</v>
      </c>
      <c r="F238" t="s">
        <v>563</v>
      </c>
      <c r="G238" t="s">
        <v>566</v>
      </c>
      <c r="H238">
        <v>12150.8</v>
      </c>
      <c r="I238">
        <v>22091.599999999999</v>
      </c>
      <c r="J238">
        <v>46779.199999999997</v>
      </c>
      <c r="K238">
        <v>0.17339999999999997</v>
      </c>
      <c r="L238">
        <v>0.32899999999999996</v>
      </c>
      <c r="M238">
        <v>0.26939999999999997</v>
      </c>
      <c r="N238" s="188">
        <v>45</v>
      </c>
      <c r="O238">
        <v>540</v>
      </c>
      <c r="P238">
        <v>4.4441518253942131E-2</v>
      </c>
      <c r="Q238">
        <v>2.4443679950750512E-2</v>
      </c>
      <c r="R238">
        <v>1.1543592023805452E-2</v>
      </c>
      <c r="S238">
        <v>2.68095967428327E-2</v>
      </c>
      <c r="T238">
        <v>2</v>
      </c>
      <c r="U238">
        <v>1</v>
      </c>
      <c r="V238">
        <v>1</v>
      </c>
      <c r="W238">
        <v>1.3333333333333333</v>
      </c>
      <c r="X238" t="s">
        <v>571</v>
      </c>
      <c r="Y238" t="b">
        <v>0</v>
      </c>
      <c r="Z238">
        <v>33.570068533037769</v>
      </c>
    </row>
    <row r="239" spans="1:26" x14ac:dyDescent="0.25">
      <c r="A239" t="s">
        <v>408</v>
      </c>
      <c r="B239" t="s">
        <v>575</v>
      </c>
      <c r="H239">
        <v>18395.75</v>
      </c>
      <c r="I239">
        <v>43216.6</v>
      </c>
      <c r="J239">
        <v>70187.5</v>
      </c>
      <c r="K239">
        <v>0.35760000000000003</v>
      </c>
      <c r="L239">
        <v>0.3488</v>
      </c>
      <c r="M239">
        <v>0.26120000000000004</v>
      </c>
      <c r="N239" s="188"/>
      <c r="O239">
        <v>0</v>
      </c>
      <c r="P239">
        <v>0</v>
      </c>
      <c r="Q239">
        <v>0</v>
      </c>
      <c r="R239">
        <v>0</v>
      </c>
      <c r="S239">
        <v>0</v>
      </c>
      <c r="T239">
        <v>1</v>
      </c>
      <c r="U239">
        <v>1</v>
      </c>
      <c r="V239">
        <v>1</v>
      </c>
      <c r="W239">
        <v>1</v>
      </c>
      <c r="X239" t="s">
        <v>567</v>
      </c>
      <c r="Y239" t="b">
        <v>0</v>
      </c>
      <c r="Z239">
        <v>54.497581869889622</v>
      </c>
    </row>
    <row r="240" spans="1:26" x14ac:dyDescent="0.25">
      <c r="A240" t="s">
        <v>409</v>
      </c>
      <c r="C240" t="s">
        <v>560</v>
      </c>
      <c r="D240" t="s">
        <v>561</v>
      </c>
      <c r="E240" t="s">
        <v>562</v>
      </c>
      <c r="F240" t="s">
        <v>563</v>
      </c>
      <c r="G240" t="s">
        <v>566</v>
      </c>
      <c r="H240">
        <v>20158.400000000001</v>
      </c>
      <c r="I240">
        <v>36876.6</v>
      </c>
      <c r="J240">
        <v>55158.400000000001</v>
      </c>
      <c r="K240">
        <v>0.14580000000000001</v>
      </c>
      <c r="L240">
        <v>0.1734</v>
      </c>
      <c r="M240">
        <v>0.29699999999999999</v>
      </c>
      <c r="N240" s="188">
        <v>90</v>
      </c>
      <c r="O240">
        <v>1080</v>
      </c>
      <c r="P240">
        <v>5.3575680609572185E-2</v>
      </c>
      <c r="Q240">
        <v>2.9286864841118761E-2</v>
      </c>
      <c r="R240">
        <v>1.9579973313221557E-2</v>
      </c>
      <c r="S240">
        <v>3.41475062546375E-2</v>
      </c>
      <c r="T240">
        <v>2</v>
      </c>
      <c r="U240">
        <v>2</v>
      </c>
      <c r="V240">
        <v>1</v>
      </c>
      <c r="W240">
        <v>1.6666666666666667</v>
      </c>
      <c r="X240" t="s">
        <v>567</v>
      </c>
      <c r="Y240">
        <v>52.712487599458179</v>
      </c>
      <c r="Z240">
        <v>131.78121899864547</v>
      </c>
    </row>
    <row r="241" spans="1:26" x14ac:dyDescent="0.25">
      <c r="A241" t="s">
        <v>411</v>
      </c>
      <c r="H241">
        <v>28285.200000000001</v>
      </c>
      <c r="I241">
        <v>49868.2</v>
      </c>
      <c r="J241">
        <v>75689.399999999994</v>
      </c>
      <c r="K241">
        <v>0.16380000000000003</v>
      </c>
      <c r="L241">
        <v>9.6000000000000002E-2</v>
      </c>
      <c r="M241">
        <v>0.54039999999999999</v>
      </c>
      <c r="N241" s="188"/>
      <c r="O241">
        <v>0</v>
      </c>
      <c r="P241">
        <v>0</v>
      </c>
      <c r="Q241">
        <v>0</v>
      </c>
      <c r="R241">
        <v>0</v>
      </c>
      <c r="S241">
        <v>0</v>
      </c>
      <c r="T241">
        <v>2</v>
      </c>
      <c r="U241">
        <v>3</v>
      </c>
      <c r="V241">
        <v>3</v>
      </c>
      <c r="W241">
        <v>2.6666666666666665</v>
      </c>
      <c r="X241" t="s">
        <v>565</v>
      </c>
      <c r="Y241">
        <v>182.16548292737025</v>
      </c>
      <c r="Z241">
        <v>291.46477268379232</v>
      </c>
    </row>
    <row r="242" spans="1:26" x14ac:dyDescent="0.25">
      <c r="A242" t="s">
        <v>412</v>
      </c>
      <c r="H242" t="e">
        <v>#DIV/0!</v>
      </c>
      <c r="I242" t="e">
        <v>#DIV/0!</v>
      </c>
      <c r="J242" t="e">
        <v>#DIV/0!</v>
      </c>
      <c r="K242">
        <v>0</v>
      </c>
      <c r="L242">
        <v>0</v>
      </c>
      <c r="M242" t="e">
        <v>#DIV/0!</v>
      </c>
      <c r="N242" s="188"/>
      <c r="O242">
        <v>0</v>
      </c>
      <c r="P242" t="e">
        <v>#DIV/0!</v>
      </c>
      <c r="Q242" t="e">
        <v>#DIV/0!</v>
      </c>
      <c r="R242" t="e">
        <v>#DIV/0!</v>
      </c>
      <c r="S242" t="e">
        <v>#DIV/0!</v>
      </c>
      <c r="T242">
        <v>3</v>
      </c>
      <c r="U242">
        <v>3</v>
      </c>
      <c r="V242" t="e">
        <v>#DIV/0!</v>
      </c>
      <c r="W242" t="e">
        <v>#DIV/0!</v>
      </c>
      <c r="X242" t="e">
        <v>#DIV/0!</v>
      </c>
      <c r="Y242" t="e">
        <v>#DIV/0!</v>
      </c>
      <c r="Z242" t="e">
        <v>#DIV/0!</v>
      </c>
    </row>
    <row r="243" spans="1:26" x14ac:dyDescent="0.25">
      <c r="A243" t="s">
        <v>413</v>
      </c>
      <c r="H243">
        <v>36200</v>
      </c>
      <c r="I243">
        <v>54225</v>
      </c>
      <c r="J243">
        <v>59866.8</v>
      </c>
      <c r="K243">
        <v>0.15899999999999997</v>
      </c>
      <c r="L243">
        <v>2.8600000000000004E-2</v>
      </c>
      <c r="M243">
        <v>0.32160000000000005</v>
      </c>
      <c r="N243" s="188"/>
      <c r="O243">
        <v>0</v>
      </c>
      <c r="P243">
        <v>0</v>
      </c>
      <c r="Q243">
        <v>0</v>
      </c>
      <c r="R243">
        <v>0</v>
      </c>
      <c r="S243">
        <v>0</v>
      </c>
      <c r="T243">
        <v>2</v>
      </c>
      <c r="U243">
        <v>3</v>
      </c>
      <c r="V243">
        <v>2</v>
      </c>
      <c r="W243">
        <v>2.3333333333333335</v>
      </c>
      <c r="X243" t="s">
        <v>573</v>
      </c>
      <c r="Y243">
        <v>79.656220861676942</v>
      </c>
      <c r="Z243">
        <v>199.14055215419239</v>
      </c>
    </row>
    <row r="244" spans="1:26" x14ac:dyDescent="0.25">
      <c r="A244" t="s">
        <v>414</v>
      </c>
      <c r="C244" t="s">
        <v>585</v>
      </c>
      <c r="D244" t="s">
        <v>561</v>
      </c>
      <c r="E244" t="s">
        <v>562</v>
      </c>
      <c r="F244" t="s">
        <v>563</v>
      </c>
      <c r="G244" t="s">
        <v>566</v>
      </c>
      <c r="H244">
        <v>33818.400000000001</v>
      </c>
      <c r="I244">
        <v>46543.4</v>
      </c>
      <c r="J244">
        <v>82271.8</v>
      </c>
      <c r="K244">
        <v>1.8749999999999999E-2</v>
      </c>
      <c r="L244">
        <v>6.1799999999999994E-2</v>
      </c>
      <c r="M244">
        <v>0.47979999999999995</v>
      </c>
      <c r="N244" s="188">
        <v>50</v>
      </c>
      <c r="O244">
        <v>600</v>
      </c>
      <c r="P244">
        <v>1.7741821020509543E-2</v>
      </c>
      <c r="Q244">
        <v>1.2891194025361275E-2</v>
      </c>
      <c r="R244">
        <v>7.2928998757776052E-3</v>
      </c>
      <c r="S244">
        <v>1.2641971640549476E-2</v>
      </c>
      <c r="T244">
        <v>3</v>
      </c>
      <c r="U244">
        <v>3</v>
      </c>
      <c r="V244">
        <v>2</v>
      </c>
      <c r="W244">
        <v>2.6666666666666665</v>
      </c>
      <c r="X244" t="s">
        <v>565</v>
      </c>
      <c r="Y244">
        <v>197.75396362867806</v>
      </c>
      <c r="Z244">
        <v>316.40634180588484</v>
      </c>
    </row>
    <row r="245" spans="1:26" x14ac:dyDescent="0.25">
      <c r="A245" t="s">
        <v>415</v>
      </c>
      <c r="C245" t="s">
        <v>578</v>
      </c>
      <c r="D245" t="s">
        <v>561</v>
      </c>
      <c r="E245" t="s">
        <v>562</v>
      </c>
      <c r="F245" t="s">
        <v>582</v>
      </c>
      <c r="G245" t="s">
        <v>581</v>
      </c>
      <c r="H245">
        <v>20383.400000000001</v>
      </c>
      <c r="I245">
        <v>27560</v>
      </c>
      <c r="J245">
        <v>37966.6</v>
      </c>
      <c r="K245">
        <v>0.42660000000000003</v>
      </c>
      <c r="L245">
        <v>0.30219999999999997</v>
      </c>
      <c r="M245">
        <v>5.1400000000000008E-2</v>
      </c>
      <c r="N245" s="188">
        <v>30</v>
      </c>
      <c r="O245">
        <v>360</v>
      </c>
      <c r="P245">
        <v>1.7661430379622634E-2</v>
      </c>
      <c r="Q245">
        <v>1.3062409288824383E-2</v>
      </c>
      <c r="R245">
        <v>9.4820184056512834E-3</v>
      </c>
      <c r="S245">
        <v>1.34019526913661E-2</v>
      </c>
      <c r="T245">
        <v>1</v>
      </c>
      <c r="U245">
        <v>1</v>
      </c>
      <c r="V245">
        <v>1</v>
      </c>
      <c r="W245">
        <v>1</v>
      </c>
      <c r="X245" t="s">
        <v>567</v>
      </c>
      <c r="Y245" t="b">
        <v>0</v>
      </c>
      <c r="Z245">
        <v>44.769595432651847</v>
      </c>
    </row>
    <row r="246" spans="1:26" x14ac:dyDescent="0.25">
      <c r="A246" t="s">
        <v>416</v>
      </c>
      <c r="H246">
        <v>29645.599999999999</v>
      </c>
      <c r="I246">
        <v>56412.6</v>
      </c>
      <c r="J246">
        <v>82335.199999999997</v>
      </c>
      <c r="K246">
        <v>0.11320000000000001</v>
      </c>
      <c r="L246">
        <v>7.4200000000000002E-2</v>
      </c>
      <c r="M246">
        <v>0.49520000000000003</v>
      </c>
      <c r="N246" s="188"/>
      <c r="O246">
        <v>0</v>
      </c>
      <c r="P246">
        <v>0</v>
      </c>
      <c r="Q246">
        <v>0</v>
      </c>
      <c r="R246">
        <v>0</v>
      </c>
      <c r="S246">
        <v>0</v>
      </c>
      <c r="T246">
        <v>2</v>
      </c>
      <c r="U246">
        <v>3</v>
      </c>
      <c r="V246">
        <v>2</v>
      </c>
      <c r="W246">
        <v>2.3333333333333335</v>
      </c>
      <c r="X246" t="s">
        <v>573</v>
      </c>
      <c r="Y246">
        <v>78.611620121688432</v>
      </c>
      <c r="Z246">
        <v>196.5290503042211</v>
      </c>
    </row>
    <row r="247" spans="1:26" x14ac:dyDescent="0.25">
      <c r="A247" t="s">
        <v>417</v>
      </c>
      <c r="H247" t="e">
        <v>#DIV/0!</v>
      </c>
      <c r="I247" t="e">
        <v>#DIV/0!</v>
      </c>
      <c r="J247" t="e">
        <v>#DIV/0!</v>
      </c>
      <c r="K247">
        <v>0</v>
      </c>
      <c r="L247">
        <v>0</v>
      </c>
      <c r="M247">
        <v>0.53799999999999992</v>
      </c>
      <c r="N247" s="188"/>
      <c r="O247">
        <v>0</v>
      </c>
      <c r="P247" t="e">
        <v>#DIV/0!</v>
      </c>
      <c r="Q247" t="e">
        <v>#DIV/0!</v>
      </c>
      <c r="R247" t="e">
        <v>#DIV/0!</v>
      </c>
      <c r="S247" t="e">
        <v>#DIV/0!</v>
      </c>
      <c r="T247">
        <v>3</v>
      </c>
      <c r="U247">
        <v>3</v>
      </c>
      <c r="V247">
        <v>3</v>
      </c>
      <c r="W247">
        <v>3</v>
      </c>
      <c r="X247" t="e">
        <v>#DIV/0!</v>
      </c>
      <c r="Y247" t="e">
        <v>#DIV/0!</v>
      </c>
      <c r="Z247" t="e">
        <v>#DIV/0!</v>
      </c>
    </row>
    <row r="248" spans="1:26" x14ac:dyDescent="0.25">
      <c r="A248" t="s">
        <v>418</v>
      </c>
      <c r="H248">
        <v>23950</v>
      </c>
      <c r="I248">
        <v>38550</v>
      </c>
      <c r="J248">
        <v>60050</v>
      </c>
      <c r="K248">
        <v>0.21280000000000002</v>
      </c>
      <c r="L248">
        <v>0.1996</v>
      </c>
      <c r="M248">
        <v>0.41859999999999997</v>
      </c>
      <c r="N248" s="188"/>
      <c r="O248">
        <v>0</v>
      </c>
      <c r="P248">
        <v>0</v>
      </c>
      <c r="Q248">
        <v>0</v>
      </c>
      <c r="R248">
        <v>0</v>
      </c>
      <c r="S248">
        <v>0</v>
      </c>
      <c r="T248">
        <v>1</v>
      </c>
      <c r="U248">
        <v>2</v>
      </c>
      <c r="V248">
        <v>2</v>
      </c>
      <c r="W248">
        <v>1.6666666666666667</v>
      </c>
      <c r="X248" t="s">
        <v>573</v>
      </c>
      <c r="Y248">
        <v>59.279085690427301</v>
      </c>
      <c r="Z248">
        <v>148.19771422606826</v>
      </c>
    </row>
    <row r="249" spans="1:26" x14ac:dyDescent="0.25">
      <c r="A249" t="s">
        <v>419</v>
      </c>
      <c r="C249" t="s">
        <v>568</v>
      </c>
      <c r="D249" t="s">
        <v>561</v>
      </c>
      <c r="E249" t="s">
        <v>572</v>
      </c>
      <c r="F249" t="s">
        <v>563</v>
      </c>
      <c r="G249" t="s">
        <v>570</v>
      </c>
      <c r="H249">
        <v>20950</v>
      </c>
      <c r="I249">
        <v>25876.799999999999</v>
      </c>
      <c r="J249">
        <v>38692.400000000001</v>
      </c>
      <c r="K249">
        <v>0.65540000000000009</v>
      </c>
      <c r="L249">
        <v>0.45079999999999998</v>
      </c>
      <c r="M249">
        <v>0.1804</v>
      </c>
      <c r="N249" s="188">
        <v>100</v>
      </c>
      <c r="O249">
        <v>1200</v>
      </c>
      <c r="P249">
        <v>5.7279236276849645E-2</v>
      </c>
      <c r="Q249">
        <v>4.6373585605639027E-2</v>
      </c>
      <c r="R249">
        <v>3.1013842511707725E-2</v>
      </c>
      <c r="S249">
        <v>4.4888888131398796E-2</v>
      </c>
      <c r="T249">
        <v>1</v>
      </c>
      <c r="U249">
        <v>1</v>
      </c>
      <c r="V249">
        <v>1</v>
      </c>
      <c r="W249">
        <v>1</v>
      </c>
      <c r="X249" t="s">
        <v>571</v>
      </c>
      <c r="Y249" t="b">
        <v>0</v>
      </c>
      <c r="Z249">
        <v>44.554456197391168</v>
      </c>
    </row>
    <row r="250" spans="1:26" x14ac:dyDescent="0.25">
      <c r="A250" s="179" t="s">
        <v>421</v>
      </c>
      <c r="C250" t="s">
        <v>568</v>
      </c>
      <c r="D250" t="s">
        <v>561</v>
      </c>
      <c r="E250" t="s">
        <v>572</v>
      </c>
      <c r="F250" t="s">
        <v>563</v>
      </c>
      <c r="G250" t="s">
        <v>570</v>
      </c>
      <c r="H250">
        <v>18466.599999999999</v>
      </c>
      <c r="I250">
        <v>41750</v>
      </c>
      <c r="J250">
        <v>59812</v>
      </c>
      <c r="K250">
        <v>0.67599999999999993</v>
      </c>
      <c r="L250">
        <v>0.30780000000000002</v>
      </c>
      <c r="M250">
        <v>0.14360000000000003</v>
      </c>
      <c r="N250" s="188">
        <v>120</v>
      </c>
      <c r="O250">
        <v>1440</v>
      </c>
      <c r="P250">
        <v>7.7978620861447162E-2</v>
      </c>
      <c r="Q250">
        <v>3.4491017964071856E-2</v>
      </c>
      <c r="R250">
        <v>2.4075436367284157E-2</v>
      </c>
      <c r="S250">
        <v>4.5515025064267724E-2</v>
      </c>
      <c r="T250">
        <v>1</v>
      </c>
      <c r="U250">
        <v>1</v>
      </c>
      <c r="V250">
        <v>1</v>
      </c>
      <c r="W250">
        <v>1</v>
      </c>
      <c r="X250" t="s">
        <v>571</v>
      </c>
      <c r="Y250" t="b">
        <v>0</v>
      </c>
      <c r="Z250">
        <v>52.729840236519102</v>
      </c>
    </row>
    <row r="251" spans="1:26" x14ac:dyDescent="0.25">
      <c r="A251" t="s">
        <v>423</v>
      </c>
      <c r="B251" t="s">
        <v>575</v>
      </c>
      <c r="C251" t="s">
        <v>578</v>
      </c>
      <c r="D251" t="s">
        <v>561</v>
      </c>
      <c r="E251" t="s">
        <v>562</v>
      </c>
      <c r="F251" t="s">
        <v>581</v>
      </c>
      <c r="G251" t="s">
        <v>582</v>
      </c>
      <c r="H251">
        <v>12875</v>
      </c>
      <c r="I251">
        <v>14500</v>
      </c>
      <c r="J251">
        <v>67750</v>
      </c>
      <c r="K251">
        <v>0.38079999999999997</v>
      </c>
      <c r="L251">
        <v>0.16699999999999998</v>
      </c>
      <c r="M251">
        <v>0.32979999999999998</v>
      </c>
      <c r="N251" s="188">
        <v>80</v>
      </c>
      <c r="O251">
        <v>960</v>
      </c>
      <c r="P251">
        <v>7.456310679611651E-2</v>
      </c>
      <c r="Q251">
        <v>6.620689655172414E-2</v>
      </c>
      <c r="R251">
        <v>1.4169741697416974E-2</v>
      </c>
      <c r="S251">
        <v>5.164658168175254E-2</v>
      </c>
      <c r="T251">
        <v>1</v>
      </c>
      <c r="U251">
        <v>2</v>
      </c>
      <c r="V251">
        <v>2</v>
      </c>
      <c r="W251">
        <v>1.6666666666666667</v>
      </c>
      <c r="X251" t="s">
        <v>571</v>
      </c>
      <c r="Y251">
        <v>30.979785068046478</v>
      </c>
      <c r="Z251">
        <v>77.449462670116205</v>
      </c>
    </row>
    <row r="252" spans="1:26" x14ac:dyDescent="0.25">
      <c r="A252" t="s">
        <v>425</v>
      </c>
      <c r="H252">
        <v>54193.666666666664</v>
      </c>
      <c r="I252">
        <v>81606.666666666672</v>
      </c>
      <c r="J252">
        <v>122544.75</v>
      </c>
      <c r="K252">
        <v>0</v>
      </c>
      <c r="L252">
        <v>0.10639999999999999</v>
      </c>
      <c r="M252">
        <v>0.56820000000000004</v>
      </c>
      <c r="N252" s="188"/>
      <c r="O252">
        <v>0</v>
      </c>
      <c r="P252">
        <v>0</v>
      </c>
      <c r="Q252">
        <v>0</v>
      </c>
      <c r="R252">
        <v>0</v>
      </c>
      <c r="S252">
        <v>0</v>
      </c>
      <c r="T252">
        <v>3</v>
      </c>
      <c r="U252">
        <v>2</v>
      </c>
      <c r="V252">
        <v>3</v>
      </c>
      <c r="W252">
        <v>2.6666666666666665</v>
      </c>
      <c r="X252" t="s">
        <v>565</v>
      </c>
      <c r="Y252">
        <v>321.61351548340735</v>
      </c>
      <c r="Z252">
        <v>514.58162477345161</v>
      </c>
    </row>
    <row r="253" spans="1:26" x14ac:dyDescent="0.25">
      <c r="A253" t="s">
        <v>426</v>
      </c>
      <c r="H253" t="e">
        <v>#DIV/0!</v>
      </c>
      <c r="I253" t="e">
        <v>#DIV/0!</v>
      </c>
      <c r="J253" t="e">
        <v>#DIV/0!</v>
      </c>
      <c r="K253">
        <v>0.85400000000000009</v>
      </c>
      <c r="L253">
        <v>0.85400000000000009</v>
      </c>
      <c r="M253">
        <v>0</v>
      </c>
      <c r="N253" s="188"/>
      <c r="O253">
        <v>0</v>
      </c>
      <c r="P253" t="e">
        <v>#DIV/0!</v>
      </c>
      <c r="Q253" t="e">
        <v>#DIV/0!</v>
      </c>
      <c r="R253" t="e">
        <v>#DIV/0!</v>
      </c>
      <c r="S253" t="e">
        <v>#DIV/0!</v>
      </c>
      <c r="T253">
        <v>1</v>
      </c>
      <c r="U253">
        <v>1</v>
      </c>
      <c r="V253">
        <v>1</v>
      </c>
      <c r="W253">
        <v>1</v>
      </c>
      <c r="X253" t="e">
        <v>#DIV/0!</v>
      </c>
      <c r="Y253" t="b">
        <v>0</v>
      </c>
      <c r="Z253" t="e">
        <v>#DIV/0!</v>
      </c>
    </row>
    <row r="254" spans="1:26" x14ac:dyDescent="0.25">
      <c r="A254" t="s">
        <v>427</v>
      </c>
      <c r="H254">
        <v>29750</v>
      </c>
      <c r="I254">
        <v>49421.4</v>
      </c>
      <c r="J254">
        <v>74485.600000000006</v>
      </c>
      <c r="K254">
        <v>0.31540000000000001</v>
      </c>
      <c r="L254">
        <v>0.18679999999999999</v>
      </c>
      <c r="M254">
        <v>0.38519999999999999</v>
      </c>
      <c r="N254" s="188"/>
      <c r="O254">
        <v>0</v>
      </c>
      <c r="P254">
        <v>0</v>
      </c>
      <c r="Q254">
        <v>0</v>
      </c>
      <c r="R254">
        <v>0</v>
      </c>
      <c r="S254">
        <v>0</v>
      </c>
      <c r="T254">
        <v>1</v>
      </c>
      <c r="U254">
        <v>2</v>
      </c>
      <c r="V254">
        <v>2</v>
      </c>
      <c r="W254">
        <v>1.6666666666666667</v>
      </c>
      <c r="X254" t="s">
        <v>573</v>
      </c>
      <c r="Y254">
        <v>74.324013367553221</v>
      </c>
      <c r="Z254">
        <v>185.81003341888311</v>
      </c>
    </row>
    <row r="255" spans="1:26" x14ac:dyDescent="0.25">
      <c r="A255" t="s">
        <v>428</v>
      </c>
      <c r="H255">
        <v>38075</v>
      </c>
      <c r="I255">
        <v>56766.8</v>
      </c>
      <c r="J255">
        <v>83483.399999999994</v>
      </c>
      <c r="K255">
        <v>0.17980000000000002</v>
      </c>
      <c r="L255">
        <v>0.24259999999999998</v>
      </c>
      <c r="M255">
        <v>0.4071999999999999</v>
      </c>
      <c r="N255" s="188"/>
      <c r="O255">
        <v>0</v>
      </c>
      <c r="P255">
        <v>0</v>
      </c>
      <c r="Q255">
        <v>0</v>
      </c>
      <c r="R255">
        <v>0</v>
      </c>
      <c r="S255">
        <v>0</v>
      </c>
      <c r="T255">
        <v>2</v>
      </c>
      <c r="U255">
        <v>1</v>
      </c>
      <c r="V255">
        <v>2</v>
      </c>
      <c r="W255">
        <v>1.6666666666666667</v>
      </c>
      <c r="X255" t="s">
        <v>573</v>
      </c>
      <c r="Y255">
        <v>89.512192267902961</v>
      </c>
      <c r="Z255">
        <v>223.78048066975748</v>
      </c>
    </row>
    <row r="256" spans="1:26" x14ac:dyDescent="0.25">
      <c r="A256" t="s">
        <v>429</v>
      </c>
      <c r="H256">
        <v>37441</v>
      </c>
      <c r="I256">
        <v>81674.25</v>
      </c>
      <c r="J256">
        <v>96146.2</v>
      </c>
      <c r="K256">
        <v>4.9400000000000006E-2</v>
      </c>
      <c r="L256">
        <v>6.2799999999999995E-2</v>
      </c>
      <c r="M256">
        <v>0.308</v>
      </c>
      <c r="N256" s="188"/>
      <c r="O256">
        <v>0</v>
      </c>
      <c r="P256">
        <v>0</v>
      </c>
      <c r="Q256">
        <v>0</v>
      </c>
      <c r="R256">
        <v>0</v>
      </c>
      <c r="S256">
        <v>0</v>
      </c>
      <c r="T256">
        <v>3</v>
      </c>
      <c r="U256">
        <v>3</v>
      </c>
      <c r="V256">
        <v>2</v>
      </c>
      <c r="W256">
        <v>2.6666666666666665</v>
      </c>
      <c r="X256" t="s">
        <v>565</v>
      </c>
      <c r="Y256">
        <v>253.27599096725132</v>
      </c>
      <c r="Z256">
        <v>405.24158554760197</v>
      </c>
    </row>
    <row r="257" spans="1:26" x14ac:dyDescent="0.25">
      <c r="A257" t="s">
        <v>430</v>
      </c>
      <c r="H257" t="e">
        <v>#DIV/0!</v>
      </c>
      <c r="I257" t="e">
        <v>#DIV/0!</v>
      </c>
      <c r="J257" t="e">
        <v>#DIV/0!</v>
      </c>
      <c r="K257" t="e">
        <v>#DIV/0!</v>
      </c>
      <c r="L257" t="e">
        <v>#DIV/0!</v>
      </c>
      <c r="M257" t="e">
        <v>#DIV/0!</v>
      </c>
      <c r="N257" s="188"/>
      <c r="O257">
        <v>0</v>
      </c>
      <c r="P257" t="e">
        <v>#DIV/0!</v>
      </c>
      <c r="Q257" t="e">
        <v>#DIV/0!</v>
      </c>
      <c r="R257" t="e">
        <v>#DIV/0!</v>
      </c>
      <c r="S257" t="e">
        <v>#DIV/0!</v>
      </c>
      <c r="T257" t="e">
        <v>#DIV/0!</v>
      </c>
      <c r="U257" t="e">
        <v>#DIV/0!</v>
      </c>
      <c r="V257" t="e">
        <v>#DIV/0!</v>
      </c>
      <c r="W257" t="e">
        <v>#DIV/0!</v>
      </c>
      <c r="X257" t="e">
        <v>#DIV/0!</v>
      </c>
      <c r="Y257" t="e">
        <v>#DIV/0!</v>
      </c>
      <c r="Z257" t="e">
        <v>#DIV/0!</v>
      </c>
    </row>
    <row r="258" spans="1:26" x14ac:dyDescent="0.25">
      <c r="A258" t="s">
        <v>431</v>
      </c>
      <c r="H258" t="e">
        <v>#DIV/0!</v>
      </c>
      <c r="I258" t="e">
        <v>#DIV/0!</v>
      </c>
      <c r="J258" t="e">
        <v>#DIV/0!</v>
      </c>
      <c r="K258" t="e">
        <v>#DIV/0!</v>
      </c>
      <c r="L258" t="e">
        <v>#DIV/0!</v>
      </c>
      <c r="M258" t="e">
        <v>#DIV/0!</v>
      </c>
      <c r="N258" s="188"/>
      <c r="O258">
        <v>0</v>
      </c>
      <c r="P258" t="e">
        <v>#DIV/0!</v>
      </c>
      <c r="Q258" t="e">
        <v>#DIV/0!</v>
      </c>
      <c r="R258" t="e">
        <v>#DIV/0!</v>
      </c>
      <c r="S258" t="e">
        <v>#DIV/0!</v>
      </c>
      <c r="T258" t="e">
        <v>#DIV/0!</v>
      </c>
      <c r="U258" t="e">
        <v>#DIV/0!</v>
      </c>
      <c r="V258" t="e">
        <v>#DIV/0!</v>
      </c>
      <c r="W258" t="e">
        <v>#DIV/0!</v>
      </c>
      <c r="X258" t="e">
        <v>#DIV/0!</v>
      </c>
      <c r="Y258" t="e">
        <v>#DIV/0!</v>
      </c>
      <c r="Z258" t="e">
        <v>#DIV/0!</v>
      </c>
    </row>
    <row r="259" spans="1:26" x14ac:dyDescent="0.25">
      <c r="A259" t="s">
        <v>432</v>
      </c>
      <c r="H259">
        <v>35856.6</v>
      </c>
      <c r="I259">
        <v>53988.2</v>
      </c>
      <c r="J259">
        <v>70841.600000000006</v>
      </c>
      <c r="K259">
        <v>0</v>
      </c>
      <c r="L259">
        <v>0.1084</v>
      </c>
      <c r="M259">
        <v>0.34119999999999995</v>
      </c>
      <c r="N259" s="188"/>
      <c r="O259">
        <v>0</v>
      </c>
      <c r="P259">
        <v>0</v>
      </c>
      <c r="Q259">
        <v>0</v>
      </c>
      <c r="R259">
        <v>0</v>
      </c>
      <c r="S259">
        <v>0</v>
      </c>
      <c r="T259">
        <v>3</v>
      </c>
      <c r="U259">
        <v>2</v>
      </c>
      <c r="V259">
        <v>2</v>
      </c>
      <c r="W259">
        <v>2.3333333333333335</v>
      </c>
      <c r="X259" t="s">
        <v>573</v>
      </c>
      <c r="Y259">
        <v>82.607169341778189</v>
      </c>
      <c r="Z259">
        <v>206.51792335444551</v>
      </c>
    </row>
    <row r="260" spans="1:26" x14ac:dyDescent="0.25">
      <c r="A260" t="s">
        <v>433</v>
      </c>
      <c r="H260">
        <v>59500</v>
      </c>
      <c r="I260">
        <v>83516.600000000006</v>
      </c>
      <c r="J260">
        <v>101310</v>
      </c>
      <c r="K260">
        <v>0</v>
      </c>
      <c r="L260">
        <v>4.1400000000000006E-2</v>
      </c>
      <c r="M260">
        <v>0.52140000000000009</v>
      </c>
      <c r="N260" s="188"/>
      <c r="O260">
        <v>0</v>
      </c>
      <c r="P260">
        <v>0</v>
      </c>
      <c r="Q260">
        <v>0</v>
      </c>
      <c r="R260">
        <v>0</v>
      </c>
      <c r="S260">
        <v>0</v>
      </c>
      <c r="T260">
        <v>3</v>
      </c>
      <c r="U260">
        <v>3</v>
      </c>
      <c r="V260">
        <v>3</v>
      </c>
      <c r="W260">
        <v>3</v>
      </c>
      <c r="X260" t="s">
        <v>565</v>
      </c>
      <c r="Y260">
        <v>323.4061938511702</v>
      </c>
      <c r="Z260">
        <v>517.44991016187225</v>
      </c>
    </row>
    <row r="261" spans="1:26" x14ac:dyDescent="0.25">
      <c r="A261" t="s">
        <v>434</v>
      </c>
      <c r="H261" t="e">
        <v>#DIV/0!</v>
      </c>
      <c r="I261" t="e">
        <v>#DIV/0!</v>
      </c>
      <c r="J261" t="e">
        <v>#DIV/0!</v>
      </c>
      <c r="K261" t="e">
        <v>#DIV/0!</v>
      </c>
      <c r="L261" t="e">
        <v>#DIV/0!</v>
      </c>
      <c r="M261">
        <v>1</v>
      </c>
      <c r="N261" s="188"/>
      <c r="O261">
        <v>0</v>
      </c>
      <c r="P261" t="e">
        <v>#DIV/0!</v>
      </c>
      <c r="Q261" t="e">
        <v>#DIV/0!</v>
      </c>
      <c r="R261" t="e">
        <v>#DIV/0!</v>
      </c>
      <c r="S261" t="e">
        <v>#DIV/0!</v>
      </c>
      <c r="T261" t="e">
        <v>#DIV/0!</v>
      </c>
      <c r="U261" t="e">
        <v>#DIV/0!</v>
      </c>
      <c r="V261">
        <v>3</v>
      </c>
      <c r="W261" t="e">
        <v>#DIV/0!</v>
      </c>
      <c r="X261" t="e">
        <v>#DIV/0!</v>
      </c>
      <c r="Y261" t="e">
        <v>#DIV/0!</v>
      </c>
      <c r="Z261" t="e">
        <v>#DIV/0!</v>
      </c>
    </row>
    <row r="262" spans="1:26" x14ac:dyDescent="0.25">
      <c r="A262" t="s">
        <v>435</v>
      </c>
      <c r="C262" t="s">
        <v>560</v>
      </c>
      <c r="D262" t="s">
        <v>561</v>
      </c>
      <c r="E262" t="s">
        <v>562</v>
      </c>
      <c r="F262" t="s">
        <v>563</v>
      </c>
      <c r="G262" t="s">
        <v>566</v>
      </c>
      <c r="H262">
        <v>15310</v>
      </c>
      <c r="I262">
        <v>29177.200000000001</v>
      </c>
      <c r="J262">
        <v>50909.599999999999</v>
      </c>
      <c r="K262">
        <v>0.1782</v>
      </c>
      <c r="L262">
        <v>0.31119999999999998</v>
      </c>
      <c r="M262">
        <v>0.29380000000000001</v>
      </c>
      <c r="N262" s="188">
        <v>20</v>
      </c>
      <c r="O262">
        <v>240</v>
      </c>
      <c r="P262">
        <v>1.5676028739386023E-2</v>
      </c>
      <c r="Q262">
        <v>8.2256008115926139E-3</v>
      </c>
      <c r="R262">
        <v>4.7142385718999952E-3</v>
      </c>
      <c r="S262">
        <v>9.5386227076262112E-3</v>
      </c>
      <c r="T262">
        <v>2</v>
      </c>
      <c r="U262">
        <v>1</v>
      </c>
      <c r="V262">
        <v>1</v>
      </c>
      <c r="W262">
        <v>1.3333333333333333</v>
      </c>
      <c r="X262" t="s">
        <v>567</v>
      </c>
      <c r="Y262" t="b">
        <v>0</v>
      </c>
      <c r="Z262">
        <v>41.934775308829082</v>
      </c>
    </row>
    <row r="263" spans="1:26" x14ac:dyDescent="0.25">
      <c r="A263" t="s">
        <v>436</v>
      </c>
      <c r="H263">
        <v>23662.6</v>
      </c>
      <c r="I263">
        <v>36937.599999999999</v>
      </c>
      <c r="J263">
        <v>57550</v>
      </c>
      <c r="K263">
        <v>0.12140000000000001</v>
      </c>
      <c r="L263">
        <v>0.10640000000000001</v>
      </c>
      <c r="M263">
        <v>0.26</v>
      </c>
      <c r="N263" s="188"/>
      <c r="O263">
        <v>0</v>
      </c>
      <c r="P263">
        <v>0</v>
      </c>
      <c r="Q263">
        <v>0</v>
      </c>
      <c r="R263">
        <v>0</v>
      </c>
      <c r="S263">
        <v>0</v>
      </c>
      <c r="T263">
        <v>2</v>
      </c>
      <c r="U263">
        <v>2</v>
      </c>
      <c r="V263">
        <v>1</v>
      </c>
      <c r="W263">
        <v>1.6666666666666667</v>
      </c>
      <c r="X263" t="s">
        <v>573</v>
      </c>
      <c r="Y263">
        <v>57.66370059995041</v>
      </c>
      <c r="Z263">
        <v>144.15925149987606</v>
      </c>
    </row>
    <row r="264" spans="1:26" x14ac:dyDescent="0.25">
      <c r="A264" t="s">
        <v>437</v>
      </c>
      <c r="C264" t="s">
        <v>560</v>
      </c>
      <c r="D264" t="s">
        <v>561</v>
      </c>
      <c r="E264" t="s">
        <v>562</v>
      </c>
      <c r="F264" t="s">
        <v>563</v>
      </c>
      <c r="G264" t="s">
        <v>566</v>
      </c>
      <c r="H264">
        <v>23383.200000000001</v>
      </c>
      <c r="I264">
        <v>36844.199999999997</v>
      </c>
      <c r="J264">
        <v>64426.6</v>
      </c>
      <c r="K264">
        <v>7.959999999999999E-2</v>
      </c>
      <c r="L264">
        <v>0.12580000000000002</v>
      </c>
      <c r="M264">
        <v>0.1946</v>
      </c>
      <c r="N264" s="188">
        <v>71</v>
      </c>
      <c r="O264">
        <v>852</v>
      </c>
      <c r="P264">
        <v>3.6436415888330083E-2</v>
      </c>
      <c r="Q264">
        <v>2.3124399498428521E-2</v>
      </c>
      <c r="R264">
        <v>1.3224351432482857E-2</v>
      </c>
      <c r="S264">
        <v>2.4261722273080488E-2</v>
      </c>
      <c r="T264">
        <v>3</v>
      </c>
      <c r="U264">
        <v>2</v>
      </c>
      <c r="V264">
        <v>1</v>
      </c>
      <c r="W264">
        <v>2</v>
      </c>
      <c r="X264" t="s">
        <v>567</v>
      </c>
      <c r="Y264">
        <v>58.52840882510457</v>
      </c>
      <c r="Z264">
        <v>146.32102206276144</v>
      </c>
    </row>
    <row r="265" spans="1:26" x14ac:dyDescent="0.25">
      <c r="A265" t="s">
        <v>438</v>
      </c>
      <c r="H265">
        <v>6313.333333333333</v>
      </c>
      <c r="I265">
        <v>8130.5</v>
      </c>
      <c r="J265">
        <v>9633.5</v>
      </c>
      <c r="K265">
        <v>0.25475000000000003</v>
      </c>
      <c r="L265">
        <v>0.48625000000000002</v>
      </c>
      <c r="M265">
        <v>0.36300000000000004</v>
      </c>
      <c r="N265" s="188"/>
      <c r="O265">
        <v>0</v>
      </c>
      <c r="P265">
        <v>0</v>
      </c>
      <c r="Q265">
        <v>0</v>
      </c>
      <c r="R265">
        <v>0</v>
      </c>
      <c r="S265">
        <v>0</v>
      </c>
      <c r="T265">
        <v>1</v>
      </c>
      <c r="U265">
        <v>1</v>
      </c>
      <c r="V265">
        <v>2</v>
      </c>
      <c r="W265">
        <v>1.3333333333333333</v>
      </c>
      <c r="X265" t="s">
        <v>567</v>
      </c>
      <c r="Y265" t="b">
        <v>0</v>
      </c>
      <c r="Z265">
        <v>12.980504877523877</v>
      </c>
    </row>
    <row r="266" spans="1:26" x14ac:dyDescent="0.25">
      <c r="A266" t="s">
        <v>439</v>
      </c>
      <c r="H266" t="e">
        <v>#DIV/0!</v>
      </c>
      <c r="I266" t="e">
        <v>#DIV/0!</v>
      </c>
      <c r="J266" t="e">
        <v>#DIV/0!</v>
      </c>
      <c r="K266">
        <v>0</v>
      </c>
      <c r="L266">
        <v>0</v>
      </c>
      <c r="M266">
        <v>0.5</v>
      </c>
      <c r="N266" s="188"/>
      <c r="O266">
        <v>0</v>
      </c>
      <c r="P266" t="e">
        <v>#DIV/0!</v>
      </c>
      <c r="Q266" t="e">
        <v>#DIV/0!</v>
      </c>
      <c r="R266" t="e">
        <v>#DIV/0!</v>
      </c>
      <c r="S266" t="e">
        <v>#DIV/0!</v>
      </c>
      <c r="T266">
        <v>3</v>
      </c>
      <c r="U266">
        <v>3</v>
      </c>
      <c r="V266">
        <v>2</v>
      </c>
      <c r="W266">
        <v>2.6666666666666665</v>
      </c>
      <c r="X266" t="e">
        <v>#DIV/0!</v>
      </c>
      <c r="Y266" t="e">
        <v>#DIV/0!</v>
      </c>
      <c r="Z266" t="e">
        <v>#DIV/0!</v>
      </c>
    </row>
    <row r="267" spans="1:26" x14ac:dyDescent="0.25">
      <c r="A267" t="s">
        <v>440</v>
      </c>
      <c r="H267">
        <v>53722.666666666664</v>
      </c>
      <c r="I267">
        <v>70308.5</v>
      </c>
      <c r="J267">
        <v>91912.25</v>
      </c>
      <c r="K267">
        <v>0</v>
      </c>
      <c r="L267">
        <v>4.2800000000000005E-2</v>
      </c>
      <c r="M267">
        <v>0.45579999999999998</v>
      </c>
      <c r="N267" s="188"/>
      <c r="O267">
        <v>0</v>
      </c>
      <c r="P267">
        <v>0</v>
      </c>
      <c r="Q267">
        <v>0</v>
      </c>
      <c r="R267">
        <v>0</v>
      </c>
      <c r="S267">
        <v>0</v>
      </c>
      <c r="T267">
        <v>3</v>
      </c>
      <c r="U267">
        <v>3</v>
      </c>
      <c r="V267">
        <v>2</v>
      </c>
      <c r="W267">
        <v>2.6666666666666665</v>
      </c>
      <c r="X267" t="s">
        <v>565</v>
      </c>
      <c r="Y267">
        <v>285.92936436455716</v>
      </c>
      <c r="Z267">
        <v>457.4869829832914</v>
      </c>
    </row>
    <row r="268" spans="1:26" x14ac:dyDescent="0.25">
      <c r="A268" t="s">
        <v>441</v>
      </c>
      <c r="H268" t="e">
        <v>#DIV/0!</v>
      </c>
      <c r="I268" t="e">
        <v>#DIV/0!</v>
      </c>
      <c r="J268" t="e">
        <v>#DIV/0!</v>
      </c>
      <c r="K268" t="e">
        <v>#DIV/0!</v>
      </c>
      <c r="L268" t="e">
        <v>#DIV/0!</v>
      </c>
      <c r="M268">
        <v>0.9346000000000001</v>
      </c>
      <c r="N268" s="188"/>
      <c r="O268">
        <v>0</v>
      </c>
      <c r="P268" t="e">
        <v>#DIV/0!</v>
      </c>
      <c r="Q268" t="e">
        <v>#DIV/0!</v>
      </c>
      <c r="R268" t="e">
        <v>#DIV/0!</v>
      </c>
      <c r="S268" t="e">
        <v>#DIV/0!</v>
      </c>
      <c r="T268" t="e">
        <v>#DIV/0!</v>
      </c>
      <c r="U268" t="e">
        <v>#DIV/0!</v>
      </c>
      <c r="V268">
        <v>3</v>
      </c>
      <c r="W268" t="e">
        <v>#DIV/0!</v>
      </c>
      <c r="X268" t="e">
        <v>#DIV/0!</v>
      </c>
      <c r="Y268" t="e">
        <v>#DIV/0!</v>
      </c>
      <c r="Z268" t="e">
        <v>#DIV/0!</v>
      </c>
    </row>
    <row r="269" spans="1:26" x14ac:dyDescent="0.25">
      <c r="A269" s="179" t="s">
        <v>442</v>
      </c>
      <c r="C269" t="s">
        <v>568</v>
      </c>
      <c r="D269" t="s">
        <v>561</v>
      </c>
      <c r="E269" t="s">
        <v>572</v>
      </c>
      <c r="F269" t="s">
        <v>562</v>
      </c>
      <c r="G269" t="s">
        <v>570</v>
      </c>
      <c r="H269">
        <v>16824.8</v>
      </c>
      <c r="I269">
        <v>29207.599999999999</v>
      </c>
      <c r="J269">
        <v>47800</v>
      </c>
      <c r="K269">
        <v>0.56299999999999994</v>
      </c>
      <c r="L269">
        <v>0.33799999999999997</v>
      </c>
      <c r="M269">
        <v>0.14139999999999997</v>
      </c>
      <c r="N269" s="188">
        <v>87.55</v>
      </c>
      <c r="O269">
        <v>1050.5999999999999</v>
      </c>
      <c r="P269">
        <v>6.244353573296562E-2</v>
      </c>
      <c r="Q269">
        <v>3.5970089976581437E-2</v>
      </c>
      <c r="R269">
        <v>2.197907949790795E-2</v>
      </c>
      <c r="S269">
        <v>4.013090173581834E-2</v>
      </c>
      <c r="T269">
        <v>1</v>
      </c>
      <c r="U269">
        <v>1</v>
      </c>
      <c r="V269">
        <v>1</v>
      </c>
      <c r="W269">
        <v>1</v>
      </c>
      <c r="X269" t="s">
        <v>571</v>
      </c>
      <c r="Y269" t="b">
        <v>0</v>
      </c>
      <c r="Z269">
        <v>43.632211693792236</v>
      </c>
    </row>
    <row r="270" spans="1:26" x14ac:dyDescent="0.25">
      <c r="A270" t="s">
        <v>444</v>
      </c>
      <c r="H270">
        <v>21010.5</v>
      </c>
      <c r="I270">
        <v>36718.75</v>
      </c>
      <c r="J270">
        <v>55462.5</v>
      </c>
      <c r="K270">
        <v>0.28560000000000002</v>
      </c>
      <c r="L270">
        <v>0.19419999999999998</v>
      </c>
      <c r="M270">
        <v>0.47119999999999995</v>
      </c>
      <c r="N270" s="188"/>
      <c r="O270">
        <v>0</v>
      </c>
      <c r="P270">
        <v>0</v>
      </c>
      <c r="Q270">
        <v>0</v>
      </c>
      <c r="R270">
        <v>0</v>
      </c>
      <c r="S270">
        <v>0</v>
      </c>
      <c r="T270">
        <v>1</v>
      </c>
      <c r="U270">
        <v>2</v>
      </c>
      <c r="V270">
        <v>2</v>
      </c>
      <c r="W270">
        <v>1.6666666666666667</v>
      </c>
      <c r="X270" t="s">
        <v>573</v>
      </c>
      <c r="Y270">
        <v>53.844790998660777</v>
      </c>
      <c r="Z270">
        <v>134.61197749665195</v>
      </c>
    </row>
    <row r="271" spans="1:26" x14ac:dyDescent="0.25">
      <c r="A271" t="s">
        <v>445</v>
      </c>
      <c r="H271">
        <v>18166.5</v>
      </c>
      <c r="I271">
        <v>58208.333333333336</v>
      </c>
      <c r="J271">
        <v>60778</v>
      </c>
      <c r="K271">
        <v>0.129</v>
      </c>
      <c r="L271">
        <v>2.8600000000000004E-2</v>
      </c>
      <c r="M271">
        <v>0.25660000000000005</v>
      </c>
      <c r="N271" s="188"/>
      <c r="O271">
        <v>0</v>
      </c>
      <c r="P271">
        <v>0</v>
      </c>
      <c r="Q271">
        <v>0</v>
      </c>
      <c r="R271">
        <v>0</v>
      </c>
      <c r="S271">
        <v>0</v>
      </c>
      <c r="T271">
        <v>2</v>
      </c>
      <c r="U271">
        <v>3</v>
      </c>
      <c r="V271">
        <v>1</v>
      </c>
      <c r="W271">
        <v>2</v>
      </c>
      <c r="X271" t="s">
        <v>573</v>
      </c>
      <c r="Y271">
        <v>56.382899922787509</v>
      </c>
      <c r="Z271">
        <v>140.9572498069688</v>
      </c>
    </row>
    <row r="272" spans="1:26" x14ac:dyDescent="0.25">
      <c r="A272" t="s">
        <v>446</v>
      </c>
      <c r="H272" t="e">
        <v>#DIV/0!</v>
      </c>
      <c r="I272" t="e">
        <v>#DIV/0!</v>
      </c>
      <c r="J272" t="e">
        <v>#DIV/0!</v>
      </c>
      <c r="K272" t="e">
        <v>#DIV/0!</v>
      </c>
      <c r="L272" t="e">
        <v>#DIV/0!</v>
      </c>
      <c r="M272">
        <v>0.63024999999999998</v>
      </c>
      <c r="N272" s="188"/>
      <c r="O272">
        <v>0</v>
      </c>
      <c r="P272" t="e">
        <v>#DIV/0!</v>
      </c>
      <c r="Q272" t="e">
        <v>#DIV/0!</v>
      </c>
      <c r="R272" t="e">
        <v>#DIV/0!</v>
      </c>
      <c r="S272" t="e">
        <v>#DIV/0!</v>
      </c>
      <c r="T272" t="e">
        <v>#DIV/0!</v>
      </c>
      <c r="U272" t="e">
        <v>#DIV/0!</v>
      </c>
      <c r="V272">
        <v>3</v>
      </c>
      <c r="W272" t="e">
        <v>#DIV/0!</v>
      </c>
      <c r="X272" t="e">
        <v>#DIV/0!</v>
      </c>
      <c r="Y272" t="e">
        <v>#DIV/0!</v>
      </c>
      <c r="Z272" t="e">
        <v>#DIV/0!</v>
      </c>
    </row>
    <row r="273" spans="1:26" x14ac:dyDescent="0.25">
      <c r="A273" t="s">
        <v>447</v>
      </c>
      <c r="H273">
        <v>38465.800000000003</v>
      </c>
      <c r="I273">
        <v>82362</v>
      </c>
      <c r="J273">
        <v>113211.4</v>
      </c>
      <c r="K273">
        <v>6.2999999999999987E-2</v>
      </c>
      <c r="L273">
        <v>6.2600000000000003E-2</v>
      </c>
      <c r="M273">
        <v>0.55059999999999998</v>
      </c>
      <c r="N273" s="188"/>
      <c r="O273">
        <v>0</v>
      </c>
      <c r="P273">
        <v>0</v>
      </c>
      <c r="Q273">
        <v>0</v>
      </c>
      <c r="R273">
        <v>0</v>
      </c>
      <c r="S273">
        <v>0</v>
      </c>
      <c r="T273">
        <v>3</v>
      </c>
      <c r="U273">
        <v>3</v>
      </c>
      <c r="V273">
        <v>3</v>
      </c>
      <c r="W273">
        <v>3</v>
      </c>
      <c r="X273" t="s">
        <v>565</v>
      </c>
      <c r="Y273">
        <v>266.11783200335964</v>
      </c>
      <c r="Z273">
        <v>425.78853120537536</v>
      </c>
    </row>
    <row r="274" spans="1:26" x14ac:dyDescent="0.25">
      <c r="A274" t="s">
        <v>448</v>
      </c>
      <c r="B274" t="s">
        <v>575</v>
      </c>
      <c r="H274">
        <v>16955</v>
      </c>
      <c r="I274">
        <v>26459.8</v>
      </c>
      <c r="J274">
        <v>40298.6</v>
      </c>
      <c r="K274">
        <v>0.35220000000000001</v>
      </c>
      <c r="L274">
        <v>0.27699999999999997</v>
      </c>
      <c r="M274">
        <v>0.25259999999999999</v>
      </c>
      <c r="N274" s="188"/>
      <c r="O274">
        <v>0</v>
      </c>
      <c r="P274">
        <v>0</v>
      </c>
      <c r="Q274">
        <v>0</v>
      </c>
      <c r="R274">
        <v>0</v>
      </c>
      <c r="S274">
        <v>0</v>
      </c>
      <c r="T274">
        <v>1</v>
      </c>
      <c r="U274">
        <v>1</v>
      </c>
      <c r="V274">
        <v>1</v>
      </c>
      <c r="W274">
        <v>1</v>
      </c>
      <c r="X274" t="s">
        <v>567</v>
      </c>
      <c r="Y274" t="b">
        <v>0</v>
      </c>
      <c r="Z274">
        <v>41.122617706629171</v>
      </c>
    </row>
    <row r="275" spans="1:26" x14ac:dyDescent="0.25">
      <c r="A275" s="179" t="s">
        <v>449</v>
      </c>
      <c r="C275" t="s">
        <v>568</v>
      </c>
      <c r="D275" t="s">
        <v>561</v>
      </c>
      <c r="E275" t="s">
        <v>572</v>
      </c>
      <c r="F275" t="s">
        <v>563</v>
      </c>
      <c r="G275" t="s">
        <v>570</v>
      </c>
      <c r="H275">
        <v>21548.799999999999</v>
      </c>
      <c r="I275">
        <v>32542.400000000001</v>
      </c>
      <c r="J275">
        <v>46433.4</v>
      </c>
      <c r="K275">
        <v>0.69579999999999997</v>
      </c>
      <c r="L275">
        <v>0.33600000000000002</v>
      </c>
      <c r="M275">
        <v>0.2046</v>
      </c>
      <c r="N275" s="188">
        <v>60</v>
      </c>
      <c r="O275">
        <v>720</v>
      </c>
      <c r="P275">
        <v>3.3412533412533411E-2</v>
      </c>
      <c r="Q275">
        <v>2.2124981562515363E-2</v>
      </c>
      <c r="R275">
        <v>1.5506079675406065E-2</v>
      </c>
      <c r="S275">
        <v>2.3681198216818283E-2</v>
      </c>
      <c r="T275">
        <v>1</v>
      </c>
      <c r="U275">
        <v>1</v>
      </c>
      <c r="V275">
        <v>1</v>
      </c>
      <c r="W275">
        <v>1</v>
      </c>
      <c r="X275" t="s">
        <v>571</v>
      </c>
      <c r="Y275" t="b">
        <v>0</v>
      </c>
      <c r="Z275">
        <v>50.673111597358513</v>
      </c>
    </row>
    <row r="276" spans="1:26" x14ac:dyDescent="0.25">
      <c r="A276" t="s">
        <v>450</v>
      </c>
      <c r="H276">
        <v>22605.599999999999</v>
      </c>
      <c r="I276">
        <v>47825.8</v>
      </c>
      <c r="J276">
        <v>85129.4</v>
      </c>
      <c r="K276">
        <v>0.15319999999999998</v>
      </c>
      <c r="L276">
        <v>0.16059999999999999</v>
      </c>
      <c r="M276">
        <v>0.43119999999999992</v>
      </c>
      <c r="N276" s="188"/>
      <c r="O276">
        <v>0</v>
      </c>
      <c r="P276">
        <v>0</v>
      </c>
      <c r="Q276">
        <v>0</v>
      </c>
      <c r="R276">
        <v>0</v>
      </c>
      <c r="S276">
        <v>0</v>
      </c>
      <c r="T276">
        <v>2</v>
      </c>
      <c r="U276">
        <v>2</v>
      </c>
      <c r="V276">
        <v>2</v>
      </c>
      <c r="W276">
        <v>2</v>
      </c>
      <c r="X276" t="s">
        <v>573</v>
      </c>
      <c r="Y276">
        <v>65.025538505845091</v>
      </c>
      <c r="Z276">
        <v>162.56384626461275</v>
      </c>
    </row>
    <row r="277" spans="1:26" x14ac:dyDescent="0.25">
      <c r="A277" t="s">
        <v>451</v>
      </c>
      <c r="H277">
        <v>31645.8</v>
      </c>
      <c r="I277">
        <v>61664.800000000003</v>
      </c>
      <c r="J277">
        <v>94617.600000000006</v>
      </c>
      <c r="K277">
        <v>7.6200000000000004E-2</v>
      </c>
      <c r="L277">
        <v>7.5400000000000009E-2</v>
      </c>
      <c r="M277">
        <v>0.6492</v>
      </c>
      <c r="N277" s="188"/>
      <c r="O277">
        <v>0</v>
      </c>
      <c r="P277">
        <v>0</v>
      </c>
      <c r="Q277">
        <v>0</v>
      </c>
      <c r="R277">
        <v>0</v>
      </c>
      <c r="S277">
        <v>0</v>
      </c>
      <c r="T277">
        <v>3</v>
      </c>
      <c r="U277">
        <v>3</v>
      </c>
      <c r="V277">
        <v>3</v>
      </c>
      <c r="W277">
        <v>3</v>
      </c>
      <c r="X277" t="s">
        <v>565</v>
      </c>
      <c r="Y277">
        <v>214.09485687193265</v>
      </c>
      <c r="Z277">
        <v>342.55177099509223</v>
      </c>
    </row>
    <row r="278" spans="1:26" x14ac:dyDescent="0.25">
      <c r="A278" t="s">
        <v>452</v>
      </c>
      <c r="C278" t="s">
        <v>560</v>
      </c>
      <c r="D278" t="s">
        <v>561</v>
      </c>
      <c r="E278" t="s">
        <v>562</v>
      </c>
      <c r="F278" t="s">
        <v>563</v>
      </c>
      <c r="G278" t="s">
        <v>587</v>
      </c>
      <c r="H278">
        <v>27619.4</v>
      </c>
      <c r="I278">
        <v>56951.199999999997</v>
      </c>
      <c r="J278">
        <v>89175.2</v>
      </c>
      <c r="K278">
        <v>0.1208</v>
      </c>
      <c r="L278">
        <v>0.12719999999999998</v>
      </c>
      <c r="M278">
        <v>0.5132000000000001</v>
      </c>
      <c r="N278" s="188">
        <v>59.4</v>
      </c>
      <c r="O278">
        <v>712.8</v>
      </c>
      <c r="P278">
        <v>2.5807946588267665E-2</v>
      </c>
      <c r="Q278">
        <v>1.2515978592198232E-2</v>
      </c>
      <c r="R278">
        <v>7.9932537297365183E-3</v>
      </c>
      <c r="S278">
        <v>1.5439059636734141E-2</v>
      </c>
      <c r="T278">
        <v>2</v>
      </c>
      <c r="U278">
        <v>2</v>
      </c>
      <c r="V278">
        <v>3</v>
      </c>
      <c r="W278">
        <v>2.3333333333333335</v>
      </c>
      <c r="X278" t="s">
        <v>573</v>
      </c>
      <c r="Y278">
        <v>76.947691630997568</v>
      </c>
      <c r="Z278">
        <v>192.36922907749397</v>
      </c>
    </row>
    <row r="279" spans="1:26" x14ac:dyDescent="0.25">
      <c r="A279" s="179" t="s">
        <v>453</v>
      </c>
      <c r="C279" t="s">
        <v>586</v>
      </c>
      <c r="D279" t="s">
        <v>561</v>
      </c>
      <c r="E279" t="s">
        <v>572</v>
      </c>
      <c r="F279" t="s">
        <v>574</v>
      </c>
      <c r="G279" t="s">
        <v>570</v>
      </c>
      <c r="H279">
        <v>15543.4</v>
      </c>
      <c r="I279">
        <v>32446.799999999999</v>
      </c>
      <c r="J279">
        <v>53113.8</v>
      </c>
      <c r="K279">
        <v>0.66500000000000004</v>
      </c>
      <c r="L279">
        <v>0.42420000000000002</v>
      </c>
      <c r="M279">
        <v>0.21460000000000001</v>
      </c>
      <c r="N279" s="188">
        <v>85</v>
      </c>
      <c r="O279">
        <v>1020</v>
      </c>
      <c r="P279">
        <v>6.5622708030418059E-2</v>
      </c>
      <c r="Q279">
        <v>3.1436073819298055E-2</v>
      </c>
      <c r="R279">
        <v>1.9204048665318618E-2</v>
      </c>
      <c r="S279">
        <v>3.8754276838344912E-2</v>
      </c>
      <c r="T279">
        <v>1</v>
      </c>
      <c r="U279">
        <v>1</v>
      </c>
      <c r="V279">
        <v>1</v>
      </c>
      <c r="W279">
        <v>1</v>
      </c>
      <c r="X279" t="s">
        <v>571</v>
      </c>
      <c r="Y279" t="b">
        <v>0</v>
      </c>
      <c r="Z279">
        <v>43.866126236626286</v>
      </c>
    </row>
    <row r="280" spans="1:26" x14ac:dyDescent="0.25">
      <c r="A280" t="s">
        <v>454</v>
      </c>
      <c r="C280" t="s">
        <v>585</v>
      </c>
      <c r="D280" t="s">
        <v>561</v>
      </c>
      <c r="E280" t="s">
        <v>562</v>
      </c>
      <c r="F280" t="s">
        <v>563</v>
      </c>
      <c r="G280" t="s">
        <v>566</v>
      </c>
      <c r="H280">
        <v>17894</v>
      </c>
      <c r="I280">
        <v>35542.400000000001</v>
      </c>
      <c r="J280">
        <v>57960</v>
      </c>
      <c r="K280">
        <v>0.39399999999999996</v>
      </c>
      <c r="L280">
        <v>0.19739999999999999</v>
      </c>
      <c r="M280">
        <v>0.50759999999999994</v>
      </c>
      <c r="N280" s="188">
        <v>126</v>
      </c>
      <c r="O280">
        <v>1512</v>
      </c>
      <c r="P280">
        <v>8.4497596959874813E-2</v>
      </c>
      <c r="Q280">
        <v>4.2540740073827313E-2</v>
      </c>
      <c r="R280">
        <v>2.6086956521739129E-2</v>
      </c>
      <c r="S280">
        <v>5.1041764518480415E-2</v>
      </c>
      <c r="T280">
        <v>1</v>
      </c>
      <c r="U280">
        <v>2</v>
      </c>
      <c r="V280">
        <v>3</v>
      </c>
      <c r="W280">
        <v>2</v>
      </c>
      <c r="X280" t="s">
        <v>571</v>
      </c>
      <c r="Y280">
        <v>49.371333921804307</v>
      </c>
      <c r="Z280">
        <v>123.42833480451078</v>
      </c>
    </row>
    <row r="281" spans="1:26" x14ac:dyDescent="0.25">
      <c r="A281" s="179" t="s">
        <v>455</v>
      </c>
      <c r="C281" t="s">
        <v>568</v>
      </c>
      <c r="D281" t="s">
        <v>561</v>
      </c>
      <c r="E281" t="s">
        <v>572</v>
      </c>
      <c r="F281" t="s">
        <v>563</v>
      </c>
      <c r="G281" t="s">
        <v>570</v>
      </c>
      <c r="H281">
        <v>15214</v>
      </c>
      <c r="I281">
        <v>25574.400000000001</v>
      </c>
      <c r="J281">
        <v>41328.400000000001</v>
      </c>
      <c r="K281">
        <v>0.63100000000000001</v>
      </c>
      <c r="L281">
        <v>0.46020000000000005</v>
      </c>
      <c r="M281">
        <v>0.12520000000000001</v>
      </c>
      <c r="N281" s="188">
        <v>128.63</v>
      </c>
      <c r="O281">
        <v>1543.56</v>
      </c>
      <c r="P281">
        <v>0.1014565531747075</v>
      </c>
      <c r="Q281">
        <v>6.0355668168168161E-2</v>
      </c>
      <c r="R281">
        <v>3.7348651290637913E-2</v>
      </c>
      <c r="S281">
        <v>6.6386957544504521E-2</v>
      </c>
      <c r="T281">
        <v>1</v>
      </c>
      <c r="U281">
        <v>1</v>
      </c>
      <c r="V281">
        <v>1</v>
      </c>
      <c r="W281">
        <v>1</v>
      </c>
      <c r="X281" t="s">
        <v>571</v>
      </c>
      <c r="Y281" t="b">
        <v>0</v>
      </c>
      <c r="Z281">
        <v>38.751587588200273</v>
      </c>
    </row>
    <row r="282" spans="1:26" x14ac:dyDescent="0.25">
      <c r="A282" t="s">
        <v>456</v>
      </c>
      <c r="C282" t="s">
        <v>584</v>
      </c>
      <c r="D282" t="s">
        <v>561</v>
      </c>
      <c r="E282" t="s">
        <v>572</v>
      </c>
      <c r="F282" t="s">
        <v>589</v>
      </c>
      <c r="G282" t="s">
        <v>570</v>
      </c>
      <c r="H282">
        <v>14950.2</v>
      </c>
      <c r="I282">
        <v>34366.6</v>
      </c>
      <c r="J282">
        <v>52848.6</v>
      </c>
      <c r="K282">
        <v>0.61879999999999991</v>
      </c>
      <c r="L282">
        <v>0.43679999999999991</v>
      </c>
      <c r="M282">
        <v>0.25880000000000003</v>
      </c>
      <c r="N282" s="188">
        <v>85</v>
      </c>
      <c r="O282">
        <v>1020</v>
      </c>
      <c r="P282">
        <v>6.822651201990608E-2</v>
      </c>
      <c r="Q282">
        <v>2.9679979980562526E-2</v>
      </c>
      <c r="R282">
        <v>1.9300416661936173E-2</v>
      </c>
      <c r="S282">
        <v>3.9068969554134927E-2</v>
      </c>
      <c r="T282">
        <v>1</v>
      </c>
      <c r="U282">
        <v>1</v>
      </c>
      <c r="V282">
        <v>1</v>
      </c>
      <c r="W282">
        <v>1</v>
      </c>
      <c r="X282" t="s">
        <v>571</v>
      </c>
      <c r="Y282" t="b">
        <v>0</v>
      </c>
      <c r="Z282">
        <v>43.512793385667315</v>
      </c>
    </row>
    <row r="283" spans="1:26" x14ac:dyDescent="0.25">
      <c r="A283" t="s">
        <v>458</v>
      </c>
      <c r="C283" t="s">
        <v>560</v>
      </c>
      <c r="D283" t="s">
        <v>561</v>
      </c>
      <c r="E283" t="s">
        <v>562</v>
      </c>
      <c r="F283" t="s">
        <v>563</v>
      </c>
      <c r="G283" t="s">
        <v>566</v>
      </c>
      <c r="H283">
        <v>36401.800000000003</v>
      </c>
      <c r="I283">
        <v>55718</v>
      </c>
      <c r="J283">
        <v>73346.8</v>
      </c>
      <c r="K283">
        <v>5.7200000000000008E-2</v>
      </c>
      <c r="L283">
        <v>4.1200000000000001E-2</v>
      </c>
      <c r="M283">
        <v>0.44299999999999995</v>
      </c>
      <c r="N283" s="188">
        <v>90.93</v>
      </c>
      <c r="O283">
        <v>1091.1600000000001</v>
      </c>
      <c r="P283">
        <v>2.9975440774906735E-2</v>
      </c>
      <c r="Q283">
        <v>1.9583617502422917E-2</v>
      </c>
      <c r="R283">
        <v>1.4876722638206439E-2</v>
      </c>
      <c r="S283">
        <v>2.1478593638512029E-2</v>
      </c>
      <c r="T283">
        <v>3</v>
      </c>
      <c r="U283">
        <v>3</v>
      </c>
      <c r="V283">
        <v>2</v>
      </c>
      <c r="W283">
        <v>2.6666666666666665</v>
      </c>
      <c r="X283" t="s">
        <v>573</v>
      </c>
      <c r="Y283">
        <v>211.67587024170584</v>
      </c>
      <c r="Z283">
        <v>338.68139238672927</v>
      </c>
    </row>
    <row r="284" spans="1:26" x14ac:dyDescent="0.25">
      <c r="A284" t="s">
        <v>460</v>
      </c>
      <c r="H284">
        <v>26246</v>
      </c>
      <c r="I284">
        <v>52066.6</v>
      </c>
      <c r="J284">
        <v>77295.8</v>
      </c>
      <c r="K284">
        <v>2.3200000000000002E-2</v>
      </c>
      <c r="L284">
        <v>6.4000000000000001E-2</v>
      </c>
      <c r="M284">
        <v>0.56600000000000006</v>
      </c>
      <c r="N284" s="188"/>
      <c r="O284">
        <v>0</v>
      </c>
      <c r="P284">
        <v>0</v>
      </c>
      <c r="Q284">
        <v>0</v>
      </c>
      <c r="R284">
        <v>0</v>
      </c>
      <c r="S284">
        <v>0</v>
      </c>
      <c r="T284">
        <v>3</v>
      </c>
      <c r="U284">
        <v>3</v>
      </c>
      <c r="V284">
        <v>3</v>
      </c>
      <c r="W284">
        <v>3</v>
      </c>
      <c r="X284" t="s">
        <v>565</v>
      </c>
      <c r="Y284">
        <v>177.94980397463064</v>
      </c>
      <c r="Z284">
        <v>284.71968635940897</v>
      </c>
    </row>
    <row r="285" spans="1:26" x14ac:dyDescent="0.25">
      <c r="A285" t="s">
        <v>461</v>
      </c>
      <c r="H285">
        <v>24987.8</v>
      </c>
      <c r="I285">
        <v>57152.800000000003</v>
      </c>
      <c r="J285">
        <v>85249.8</v>
      </c>
      <c r="K285">
        <v>8.1000000000000003E-2</v>
      </c>
      <c r="L285">
        <v>0.1076</v>
      </c>
      <c r="M285">
        <v>0.57799999999999996</v>
      </c>
      <c r="N285" s="188"/>
      <c r="O285">
        <v>0</v>
      </c>
      <c r="P285">
        <v>0</v>
      </c>
      <c r="Q285">
        <v>0</v>
      </c>
      <c r="R285">
        <v>0</v>
      </c>
      <c r="S285">
        <v>0</v>
      </c>
      <c r="T285">
        <v>3</v>
      </c>
      <c r="U285">
        <v>2</v>
      </c>
      <c r="V285">
        <v>3</v>
      </c>
      <c r="W285">
        <v>2.6666666666666665</v>
      </c>
      <c r="X285" t="s">
        <v>565</v>
      </c>
      <c r="Y285">
        <v>180.51397072089426</v>
      </c>
      <c r="Z285">
        <v>288.82235315343081</v>
      </c>
    </row>
    <row r="286" spans="1:26" x14ac:dyDescent="0.25">
      <c r="A286" t="s">
        <v>462</v>
      </c>
      <c r="B286" t="s">
        <v>575</v>
      </c>
      <c r="H286">
        <v>6083.333333333333</v>
      </c>
      <c r="I286">
        <v>14520.75</v>
      </c>
      <c r="J286">
        <v>21614.5</v>
      </c>
      <c r="K286">
        <v>0.55600000000000005</v>
      </c>
      <c r="L286">
        <v>0.56180000000000008</v>
      </c>
      <c r="M286">
        <v>0.375</v>
      </c>
      <c r="N286" s="188"/>
      <c r="O286">
        <v>0</v>
      </c>
      <c r="P286">
        <v>0</v>
      </c>
      <c r="Q286">
        <v>0</v>
      </c>
      <c r="R286">
        <v>0</v>
      </c>
      <c r="S286">
        <v>0</v>
      </c>
      <c r="T286">
        <v>1</v>
      </c>
      <c r="U286">
        <v>1</v>
      </c>
      <c r="V286">
        <v>2</v>
      </c>
      <c r="W286">
        <v>1.3333333333333333</v>
      </c>
      <c r="X286" t="s">
        <v>567</v>
      </c>
      <c r="Y286" t="b">
        <v>0</v>
      </c>
      <c r="Z286">
        <v>17.888078596430415</v>
      </c>
    </row>
    <row r="287" spans="1:26" x14ac:dyDescent="0.25">
      <c r="A287" t="s">
        <v>463</v>
      </c>
      <c r="C287" t="s">
        <v>586</v>
      </c>
      <c r="D287" t="s">
        <v>561</v>
      </c>
      <c r="E287" t="s">
        <v>572</v>
      </c>
      <c r="F287" t="s">
        <v>581</v>
      </c>
      <c r="G287" t="s">
        <v>582</v>
      </c>
      <c r="H287">
        <v>31662.799999999999</v>
      </c>
      <c r="I287">
        <v>47766.6</v>
      </c>
      <c r="J287">
        <v>68650</v>
      </c>
      <c r="K287">
        <v>0.2712</v>
      </c>
      <c r="L287">
        <v>0.1696</v>
      </c>
      <c r="M287">
        <v>0.3196</v>
      </c>
      <c r="N287" s="188">
        <v>80</v>
      </c>
      <c r="O287">
        <v>960</v>
      </c>
      <c r="P287">
        <v>3.0319491643190116E-2</v>
      </c>
      <c r="Q287">
        <v>2.0097725188730202E-2</v>
      </c>
      <c r="R287">
        <v>1.3983976693372178E-2</v>
      </c>
      <c r="S287">
        <v>2.1467064508430833E-2</v>
      </c>
      <c r="T287">
        <v>1</v>
      </c>
      <c r="U287">
        <v>2</v>
      </c>
      <c r="V287">
        <v>2</v>
      </c>
      <c r="W287">
        <v>1.6666666666666667</v>
      </c>
      <c r="X287" t="s">
        <v>567</v>
      </c>
      <c r="Y287">
        <v>74.532780174561211</v>
      </c>
      <c r="Z287">
        <v>186.33195043640308</v>
      </c>
    </row>
    <row r="288" spans="1:26" x14ac:dyDescent="0.25">
      <c r="A288" t="s">
        <v>464</v>
      </c>
      <c r="B288" t="s">
        <v>575</v>
      </c>
      <c r="H288">
        <v>18869.8</v>
      </c>
      <c r="I288">
        <v>33227.800000000003</v>
      </c>
      <c r="J288">
        <v>50317.8</v>
      </c>
      <c r="K288">
        <v>0.54959999999999998</v>
      </c>
      <c r="L288">
        <v>0.36559999999999993</v>
      </c>
      <c r="M288">
        <v>0.27259999999999995</v>
      </c>
      <c r="N288" s="188"/>
      <c r="O288">
        <v>0</v>
      </c>
      <c r="P288">
        <v>0</v>
      </c>
      <c r="Q288">
        <v>0</v>
      </c>
      <c r="R288">
        <v>0</v>
      </c>
      <c r="S288">
        <v>0</v>
      </c>
      <c r="T288">
        <v>1</v>
      </c>
      <c r="U288">
        <v>1</v>
      </c>
      <c r="V288">
        <v>1</v>
      </c>
      <c r="W288">
        <v>1</v>
      </c>
      <c r="X288" t="s">
        <v>567</v>
      </c>
      <c r="Y288" t="b">
        <v>0</v>
      </c>
      <c r="Z288">
        <v>48.560804949956569</v>
      </c>
    </row>
    <row r="289" spans="1:26" x14ac:dyDescent="0.25">
      <c r="A289" s="179" t="s">
        <v>465</v>
      </c>
      <c r="C289" t="s">
        <v>584</v>
      </c>
      <c r="D289" t="s">
        <v>561</v>
      </c>
      <c r="E289" t="s">
        <v>572</v>
      </c>
      <c r="F289" t="s">
        <v>563</v>
      </c>
      <c r="G289" t="s">
        <v>570</v>
      </c>
      <c r="H289">
        <v>24983.4</v>
      </c>
      <c r="I289">
        <v>42656.6</v>
      </c>
      <c r="J289">
        <v>58100</v>
      </c>
      <c r="K289">
        <v>0.40860000000000002</v>
      </c>
      <c r="L289">
        <v>0.23799999999999996</v>
      </c>
      <c r="M289">
        <v>0.30660000000000004</v>
      </c>
      <c r="N289" s="188">
        <v>85.68</v>
      </c>
      <c r="O289">
        <v>734.40000000000009</v>
      </c>
      <c r="P289">
        <v>2.9395518624366582E-2</v>
      </c>
      <c r="Q289">
        <v>1.721656203260457E-2</v>
      </c>
      <c r="R289">
        <v>1.2640275387263341E-2</v>
      </c>
      <c r="S289">
        <v>1.9750785348078163E-2</v>
      </c>
      <c r="T289">
        <v>1</v>
      </c>
      <c r="U289">
        <v>1</v>
      </c>
      <c r="V289">
        <v>2</v>
      </c>
      <c r="W289">
        <v>1.3333333333333333</v>
      </c>
      <c r="X289" t="s">
        <v>567</v>
      </c>
      <c r="Y289" t="b">
        <v>0</v>
      </c>
      <c r="Z289">
        <v>61.972219252491669</v>
      </c>
    </row>
    <row r="290" spans="1:26" x14ac:dyDescent="0.25">
      <c r="A290" t="s">
        <v>466</v>
      </c>
      <c r="H290">
        <v>38593.75</v>
      </c>
      <c r="I290">
        <v>75916.600000000006</v>
      </c>
      <c r="J290">
        <v>109421.4</v>
      </c>
      <c r="K290">
        <v>3.8600000000000002E-2</v>
      </c>
      <c r="L290">
        <v>8.0599999999999991E-2</v>
      </c>
      <c r="M290">
        <v>0.65639999999999998</v>
      </c>
      <c r="N290" s="188"/>
      <c r="O290">
        <v>0</v>
      </c>
      <c r="P290">
        <v>0</v>
      </c>
      <c r="Q290">
        <v>0</v>
      </c>
      <c r="R290">
        <v>0</v>
      </c>
      <c r="S290">
        <v>0</v>
      </c>
      <c r="T290">
        <v>3</v>
      </c>
      <c r="U290">
        <v>3</v>
      </c>
      <c r="V290">
        <v>3</v>
      </c>
      <c r="W290">
        <v>3</v>
      </c>
      <c r="X290" t="s">
        <v>565</v>
      </c>
      <c r="Y290">
        <v>259.2163816401299</v>
      </c>
      <c r="Z290">
        <v>414.74621062420783</v>
      </c>
    </row>
    <row r="291" spans="1:26" x14ac:dyDescent="0.25">
      <c r="A291" t="s">
        <v>467</v>
      </c>
      <c r="H291">
        <v>35882.400000000001</v>
      </c>
      <c r="I291">
        <v>64906</v>
      </c>
      <c r="J291">
        <v>91715.199999999997</v>
      </c>
      <c r="K291">
        <v>7.980000000000001E-2</v>
      </c>
      <c r="L291">
        <v>7.7200000000000005E-2</v>
      </c>
      <c r="M291">
        <v>0.57839999999999991</v>
      </c>
      <c r="N291" s="188"/>
      <c r="O291">
        <v>0</v>
      </c>
      <c r="P291">
        <v>0</v>
      </c>
      <c r="Q291">
        <v>0</v>
      </c>
      <c r="R291">
        <v>0</v>
      </c>
      <c r="S291">
        <v>0</v>
      </c>
      <c r="T291">
        <v>3</v>
      </c>
      <c r="U291">
        <v>3</v>
      </c>
      <c r="V291">
        <v>3</v>
      </c>
      <c r="W291">
        <v>3</v>
      </c>
      <c r="X291" t="s">
        <v>565</v>
      </c>
      <c r="Y291">
        <v>230.71657002780134</v>
      </c>
      <c r="Z291">
        <v>369.14651204448205</v>
      </c>
    </row>
    <row r="292" spans="1:26" x14ac:dyDescent="0.25">
      <c r="A292" t="s">
        <v>468</v>
      </c>
      <c r="H292">
        <v>45424</v>
      </c>
      <c r="I292">
        <v>64332.800000000003</v>
      </c>
      <c r="J292">
        <v>87488.4</v>
      </c>
      <c r="K292">
        <v>3.3000000000000002E-2</v>
      </c>
      <c r="L292">
        <v>4.9800000000000004E-2</v>
      </c>
      <c r="M292">
        <v>0.61159999999999992</v>
      </c>
      <c r="N292" s="188"/>
      <c r="O292">
        <v>0</v>
      </c>
      <c r="P292">
        <v>0</v>
      </c>
      <c r="Q292">
        <v>0</v>
      </c>
      <c r="R292">
        <v>0</v>
      </c>
      <c r="S292">
        <v>0</v>
      </c>
      <c r="T292">
        <v>3</v>
      </c>
      <c r="U292">
        <v>3</v>
      </c>
      <c r="V292">
        <v>3</v>
      </c>
      <c r="W292">
        <v>3</v>
      </c>
      <c r="X292" t="s">
        <v>565</v>
      </c>
      <c r="Y292">
        <v>255.15905591265721</v>
      </c>
      <c r="Z292">
        <v>408.25448946025148</v>
      </c>
    </row>
    <row r="293" spans="1:26" x14ac:dyDescent="0.25">
      <c r="A293" t="s">
        <v>469</v>
      </c>
      <c r="H293">
        <v>15179.25</v>
      </c>
      <c r="I293">
        <v>29694</v>
      </c>
      <c r="J293">
        <v>60072.4</v>
      </c>
      <c r="K293">
        <v>0.122</v>
      </c>
      <c r="L293">
        <v>0.24580000000000002</v>
      </c>
      <c r="M293">
        <v>0.28660000000000002</v>
      </c>
      <c r="N293" s="188"/>
      <c r="O293">
        <v>0</v>
      </c>
      <c r="P293">
        <v>0</v>
      </c>
      <c r="Q293">
        <v>0</v>
      </c>
      <c r="R293">
        <v>0</v>
      </c>
      <c r="S293">
        <v>0</v>
      </c>
      <c r="T293">
        <v>2</v>
      </c>
      <c r="U293">
        <v>1</v>
      </c>
      <c r="V293">
        <v>1</v>
      </c>
      <c r="W293">
        <v>1.3333333333333333</v>
      </c>
      <c r="X293" t="s">
        <v>567</v>
      </c>
      <c r="Y293" t="b">
        <v>0</v>
      </c>
      <c r="Z293">
        <v>43.028213959609225</v>
      </c>
    </row>
    <row r="294" spans="1:26" x14ac:dyDescent="0.25">
      <c r="A294" t="s">
        <v>470</v>
      </c>
      <c r="H294">
        <v>13057.5</v>
      </c>
      <c r="I294">
        <v>26833.5</v>
      </c>
      <c r="J294">
        <v>27917</v>
      </c>
      <c r="K294">
        <v>0</v>
      </c>
      <c r="L294">
        <v>0.33299999999999996</v>
      </c>
      <c r="M294" t="e">
        <v>#DIV/0!</v>
      </c>
      <c r="N294" s="188"/>
      <c r="O294">
        <v>0</v>
      </c>
      <c r="P294">
        <v>0</v>
      </c>
      <c r="Q294">
        <v>0</v>
      </c>
      <c r="R294">
        <v>0</v>
      </c>
      <c r="S294">
        <v>0</v>
      </c>
      <c r="T294">
        <v>3</v>
      </c>
      <c r="U294">
        <v>1</v>
      </c>
      <c r="V294" t="e">
        <v>#DIV/0!</v>
      </c>
      <c r="W294" t="e">
        <v>#DIV/0!</v>
      </c>
      <c r="X294" t="e">
        <v>#DIV/0!</v>
      </c>
      <c r="Y294" t="e">
        <v>#DIV/0!</v>
      </c>
      <c r="Z294" t="e">
        <v>#DIV/0!</v>
      </c>
    </row>
    <row r="295" spans="1:26" x14ac:dyDescent="0.25">
      <c r="A295" s="178" t="s">
        <v>471</v>
      </c>
      <c r="C295" t="s">
        <v>568</v>
      </c>
      <c r="D295" t="s">
        <v>561</v>
      </c>
      <c r="E295" t="s">
        <v>572</v>
      </c>
      <c r="F295" t="s">
        <v>581</v>
      </c>
      <c r="G295" t="s">
        <v>582</v>
      </c>
      <c r="H295">
        <v>14250</v>
      </c>
      <c r="I295">
        <v>28256.6</v>
      </c>
      <c r="J295">
        <v>53302</v>
      </c>
      <c r="K295">
        <v>0.53720000000000001</v>
      </c>
      <c r="L295">
        <v>0.27460000000000001</v>
      </c>
      <c r="M295">
        <v>4.5400000000000003E-2</v>
      </c>
      <c r="N295" s="188">
        <v>156.25</v>
      </c>
      <c r="O295">
        <v>1875</v>
      </c>
      <c r="P295">
        <v>0.13157894736842105</v>
      </c>
      <c r="Q295">
        <v>6.6356178733464041E-2</v>
      </c>
      <c r="R295">
        <v>3.5176916438407563E-2</v>
      </c>
      <c r="S295">
        <v>7.770401418009755E-2</v>
      </c>
      <c r="T295">
        <v>1</v>
      </c>
      <c r="U295">
        <v>1</v>
      </c>
      <c r="V295">
        <v>1</v>
      </c>
      <c r="W295">
        <v>1</v>
      </c>
      <c r="X295" t="s">
        <v>571</v>
      </c>
      <c r="Y295" t="b">
        <v>0</v>
      </c>
      <c r="Z295">
        <v>40.216712520888159</v>
      </c>
    </row>
    <row r="296" spans="1:26" x14ac:dyDescent="0.25">
      <c r="A296" t="s">
        <v>473</v>
      </c>
      <c r="H296">
        <v>25855.200000000001</v>
      </c>
      <c r="I296">
        <v>51450.8</v>
      </c>
      <c r="J296">
        <v>79627.399999999994</v>
      </c>
      <c r="K296">
        <v>0.10959999999999999</v>
      </c>
      <c r="L296">
        <v>9.180000000000002E-2</v>
      </c>
      <c r="M296">
        <v>0.59540000000000004</v>
      </c>
      <c r="N296" s="188"/>
      <c r="O296">
        <v>0</v>
      </c>
      <c r="P296">
        <v>0</v>
      </c>
      <c r="Q296">
        <v>0</v>
      </c>
      <c r="R296">
        <v>0</v>
      </c>
      <c r="S296">
        <v>0</v>
      </c>
      <c r="T296">
        <v>3</v>
      </c>
      <c r="U296">
        <v>3</v>
      </c>
      <c r="V296">
        <v>3</v>
      </c>
      <c r="W296">
        <v>3</v>
      </c>
      <c r="X296" t="s">
        <v>565</v>
      </c>
      <c r="Y296">
        <v>176.87475949075738</v>
      </c>
      <c r="Z296">
        <v>282.99961518521178</v>
      </c>
    </row>
    <row r="297" spans="1:26" x14ac:dyDescent="0.25">
      <c r="A297" s="179" t="s">
        <v>474</v>
      </c>
      <c r="C297" t="s">
        <v>578</v>
      </c>
      <c r="D297" t="s">
        <v>561</v>
      </c>
      <c r="E297" t="s">
        <v>562</v>
      </c>
      <c r="F297" t="s">
        <v>563</v>
      </c>
      <c r="G297" t="s">
        <v>566</v>
      </c>
      <c r="H297">
        <v>23206.6</v>
      </c>
      <c r="I297">
        <v>34600</v>
      </c>
      <c r="J297">
        <v>58762.5</v>
      </c>
      <c r="K297">
        <v>0.20699999999999999</v>
      </c>
      <c r="L297">
        <v>4.5200000000000004E-2</v>
      </c>
      <c r="M297">
        <v>0.29039999999999999</v>
      </c>
      <c r="N297" s="188">
        <v>90</v>
      </c>
      <c r="O297">
        <v>1080</v>
      </c>
      <c r="P297">
        <v>4.6538484741409772E-2</v>
      </c>
      <c r="Q297">
        <v>3.121387283236994E-2</v>
      </c>
      <c r="R297">
        <v>1.8379068283343968E-2</v>
      </c>
      <c r="S297">
        <v>3.2043808619041228E-2</v>
      </c>
      <c r="T297">
        <v>1</v>
      </c>
      <c r="U297">
        <v>3</v>
      </c>
      <c r="V297">
        <v>1</v>
      </c>
      <c r="W297">
        <v>1.6666666666666667</v>
      </c>
      <c r="X297" t="s">
        <v>567</v>
      </c>
      <c r="Y297">
        <v>56.173097942246329</v>
      </c>
      <c r="Z297">
        <v>140.43274485561585</v>
      </c>
    </row>
    <row r="298" spans="1:26" x14ac:dyDescent="0.25">
      <c r="A298" t="s">
        <v>476</v>
      </c>
      <c r="H298">
        <v>41146.800000000003</v>
      </c>
      <c r="I298">
        <v>50496.800000000003</v>
      </c>
      <c r="J298">
        <v>77545.399999999994</v>
      </c>
      <c r="K298">
        <v>0.13699999999999998</v>
      </c>
      <c r="L298">
        <v>9.0400000000000008E-2</v>
      </c>
      <c r="M298">
        <v>0.57700000000000007</v>
      </c>
      <c r="N298" s="188"/>
      <c r="O298">
        <v>0</v>
      </c>
      <c r="P298">
        <v>0</v>
      </c>
      <c r="Q298">
        <v>0</v>
      </c>
      <c r="R298">
        <v>0</v>
      </c>
      <c r="S298">
        <v>0</v>
      </c>
      <c r="T298">
        <v>2</v>
      </c>
      <c r="U298">
        <v>3</v>
      </c>
      <c r="V298">
        <v>3</v>
      </c>
      <c r="W298">
        <v>2.6666666666666665</v>
      </c>
      <c r="X298" t="s">
        <v>565</v>
      </c>
      <c r="Y298">
        <v>219.29003958164901</v>
      </c>
      <c r="Z298">
        <v>350.86406333063837</v>
      </c>
    </row>
    <row r="299" spans="1:26" x14ac:dyDescent="0.25">
      <c r="A299" t="s">
        <v>477</v>
      </c>
      <c r="H299">
        <v>47395.75</v>
      </c>
      <c r="I299">
        <v>57706.6</v>
      </c>
      <c r="J299">
        <v>80433.399999999994</v>
      </c>
      <c r="K299">
        <v>0.10280000000000002</v>
      </c>
      <c r="L299">
        <v>4.8399999999999999E-2</v>
      </c>
      <c r="M299">
        <v>0.37720000000000004</v>
      </c>
      <c r="N299" s="188"/>
      <c r="O299">
        <v>0</v>
      </c>
      <c r="P299">
        <v>0</v>
      </c>
      <c r="Q299">
        <v>0</v>
      </c>
      <c r="R299">
        <v>0</v>
      </c>
      <c r="S299">
        <v>0</v>
      </c>
      <c r="T299">
        <v>3</v>
      </c>
      <c r="U299">
        <v>3</v>
      </c>
      <c r="V299">
        <v>2</v>
      </c>
      <c r="W299">
        <v>2.6666666666666665</v>
      </c>
      <c r="X299" t="s">
        <v>565</v>
      </c>
      <c r="Y299">
        <v>245.76969073247139</v>
      </c>
      <c r="Z299">
        <v>393.2315051719541</v>
      </c>
    </row>
    <row r="300" spans="1:26" x14ac:dyDescent="0.25">
      <c r="A300" t="s">
        <v>478</v>
      </c>
      <c r="H300">
        <v>22770.400000000001</v>
      </c>
      <c r="I300">
        <v>35666.400000000001</v>
      </c>
      <c r="J300">
        <v>50241.2</v>
      </c>
      <c r="K300">
        <v>0.46100000000000008</v>
      </c>
      <c r="L300">
        <v>0.25019999999999998</v>
      </c>
      <c r="M300">
        <v>0.25280000000000002</v>
      </c>
      <c r="N300" s="188">
        <v>111</v>
      </c>
      <c r="O300">
        <v>1332</v>
      </c>
      <c r="P300">
        <v>5.8496996100200253E-2</v>
      </c>
      <c r="Q300">
        <v>3.7346073615503662E-2</v>
      </c>
      <c r="R300">
        <v>2.6512105602573187E-2</v>
      </c>
      <c r="S300">
        <v>4.0785058439425703E-2</v>
      </c>
      <c r="T300">
        <v>1</v>
      </c>
      <c r="U300">
        <v>1</v>
      </c>
      <c r="V300">
        <v>1</v>
      </c>
      <c r="W300">
        <v>1</v>
      </c>
      <c r="X300" t="s">
        <v>571</v>
      </c>
      <c r="Y300" t="b">
        <v>0</v>
      </c>
      <c r="Z300">
        <v>54.431698395066952</v>
      </c>
    </row>
    <row r="301" spans="1:26" x14ac:dyDescent="0.25">
      <c r="A301" s="179" t="s">
        <v>479</v>
      </c>
      <c r="H301">
        <v>19984</v>
      </c>
      <c r="I301">
        <v>31743.4</v>
      </c>
      <c r="J301">
        <v>48491.6</v>
      </c>
      <c r="K301">
        <v>0.54260000000000008</v>
      </c>
      <c r="L301">
        <v>0.31280000000000002</v>
      </c>
      <c r="M301">
        <v>0.24979999999999997</v>
      </c>
      <c r="N301" s="188">
        <v>250</v>
      </c>
      <c r="O301">
        <v>3000</v>
      </c>
      <c r="P301">
        <v>0.1501200960768615</v>
      </c>
      <c r="Q301">
        <v>9.4507834699496585E-2</v>
      </c>
      <c r="R301">
        <v>6.1866385105874007E-2</v>
      </c>
      <c r="S301">
        <v>0.10216477196074403</v>
      </c>
      <c r="T301">
        <v>1</v>
      </c>
      <c r="U301">
        <v>1</v>
      </c>
      <c r="V301">
        <v>1</v>
      </c>
      <c r="W301">
        <v>1</v>
      </c>
      <c r="X301" t="s">
        <v>571</v>
      </c>
      <c r="Y301" t="b">
        <v>0</v>
      </c>
      <c r="Z301">
        <v>48.940548723793057</v>
      </c>
    </row>
    <row r="302" spans="1:26" x14ac:dyDescent="0.25">
      <c r="A302" t="s">
        <v>481</v>
      </c>
      <c r="H302">
        <v>26533.4</v>
      </c>
      <c r="I302">
        <v>51816.800000000003</v>
      </c>
      <c r="J302">
        <v>77060.800000000003</v>
      </c>
      <c r="K302">
        <v>0.15579999999999999</v>
      </c>
      <c r="L302">
        <v>0.16219999999999998</v>
      </c>
      <c r="M302">
        <v>0.6714</v>
      </c>
      <c r="N302" s="188">
        <v>60</v>
      </c>
      <c r="O302">
        <v>720</v>
      </c>
      <c r="P302">
        <v>2.7135610212034641E-2</v>
      </c>
      <c r="Q302">
        <v>1.3895107378302017E-2</v>
      </c>
      <c r="R302">
        <v>9.3432718061582532E-3</v>
      </c>
      <c r="S302">
        <v>1.6791329798831637E-2</v>
      </c>
      <c r="T302">
        <v>2</v>
      </c>
      <c r="U302">
        <v>2</v>
      </c>
      <c r="V302">
        <v>3</v>
      </c>
      <c r="W302">
        <v>2.3333333333333335</v>
      </c>
      <c r="X302" t="s">
        <v>573</v>
      </c>
      <c r="Y302">
        <v>71.465453563034501</v>
      </c>
      <c r="Z302">
        <v>178.66363390758627</v>
      </c>
    </row>
    <row r="303" spans="1:26" x14ac:dyDescent="0.25">
      <c r="A303" t="s">
        <v>482</v>
      </c>
      <c r="B303" t="s">
        <v>575</v>
      </c>
      <c r="H303">
        <v>15578.25</v>
      </c>
      <c r="I303">
        <v>34902.400000000001</v>
      </c>
      <c r="J303">
        <v>53268.4</v>
      </c>
      <c r="K303">
        <v>0.57879999999999998</v>
      </c>
      <c r="L303">
        <v>0.35619999999999996</v>
      </c>
      <c r="M303">
        <v>0.25080000000000002</v>
      </c>
      <c r="N303" s="188"/>
      <c r="O303">
        <v>0</v>
      </c>
      <c r="P303">
        <v>0</v>
      </c>
      <c r="Q303">
        <v>0</v>
      </c>
      <c r="R303">
        <v>0</v>
      </c>
      <c r="S303">
        <v>0</v>
      </c>
      <c r="T303">
        <v>1</v>
      </c>
      <c r="U303">
        <v>1</v>
      </c>
      <c r="V303">
        <v>1</v>
      </c>
      <c r="W303">
        <v>1</v>
      </c>
      <c r="X303" t="s">
        <v>567</v>
      </c>
      <c r="Y303" t="e">
        <v>#DIV/0!</v>
      </c>
      <c r="Z303">
        <v>44.796347250750841</v>
      </c>
    </row>
    <row r="304" spans="1:26" x14ac:dyDescent="0.25">
      <c r="A304" t="s">
        <v>483</v>
      </c>
      <c r="H304">
        <v>52322.2</v>
      </c>
      <c r="I304">
        <v>88177.600000000006</v>
      </c>
      <c r="J304">
        <v>124630.39999999999</v>
      </c>
      <c r="K304">
        <v>5.0999999999999997E-2</v>
      </c>
      <c r="L304">
        <v>1.46E-2</v>
      </c>
      <c r="M304">
        <v>0.63580000000000003</v>
      </c>
      <c r="N304" s="188"/>
      <c r="O304">
        <v>0</v>
      </c>
      <c r="P304">
        <v>0</v>
      </c>
      <c r="Q304">
        <v>0</v>
      </c>
      <c r="R304">
        <v>0</v>
      </c>
      <c r="S304">
        <v>0</v>
      </c>
      <c r="T304">
        <v>3</v>
      </c>
      <c r="U304">
        <v>3</v>
      </c>
      <c r="V304">
        <v>3</v>
      </c>
      <c r="W304">
        <v>3</v>
      </c>
      <c r="X304" t="s">
        <v>565</v>
      </c>
      <c r="Y304">
        <v>324.87092724133487</v>
      </c>
      <c r="Z304">
        <v>519.79348358613572</v>
      </c>
    </row>
    <row r="305" spans="1:26" x14ac:dyDescent="0.25">
      <c r="A305" t="s">
        <v>484</v>
      </c>
      <c r="H305">
        <v>33373.599999999999</v>
      </c>
      <c r="I305">
        <v>69755.399999999994</v>
      </c>
      <c r="J305">
        <v>103814</v>
      </c>
      <c r="K305">
        <v>4.24E-2</v>
      </c>
      <c r="L305">
        <v>0.11599999999999999</v>
      </c>
      <c r="M305">
        <v>0.504</v>
      </c>
      <c r="N305" s="188"/>
      <c r="O305">
        <v>0</v>
      </c>
      <c r="P305">
        <v>0</v>
      </c>
      <c r="Q305">
        <v>0</v>
      </c>
      <c r="R305">
        <v>0</v>
      </c>
      <c r="S305">
        <v>0</v>
      </c>
      <c r="T305">
        <v>3</v>
      </c>
      <c r="U305">
        <v>2</v>
      </c>
      <c r="V305">
        <v>3</v>
      </c>
      <c r="W305">
        <v>2.6666666666666665</v>
      </c>
      <c r="X305" t="s">
        <v>565</v>
      </c>
      <c r="Y305">
        <v>231.77238333218517</v>
      </c>
      <c r="Z305">
        <v>370.83581333149618</v>
      </c>
    </row>
    <row r="306" spans="1:26" x14ac:dyDescent="0.25">
      <c r="A306" t="s">
        <v>485</v>
      </c>
      <c r="B306" t="s">
        <v>575</v>
      </c>
      <c r="H306">
        <v>2500</v>
      </c>
      <c r="I306">
        <v>5583.5</v>
      </c>
      <c r="J306">
        <v>6916.5</v>
      </c>
      <c r="K306">
        <v>0.54279999999999995</v>
      </c>
      <c r="L306">
        <v>0.54279999999999995</v>
      </c>
      <c r="M306">
        <v>0</v>
      </c>
      <c r="N306" s="188"/>
      <c r="O306">
        <v>0</v>
      </c>
      <c r="P306">
        <v>0</v>
      </c>
      <c r="Q306">
        <v>0</v>
      </c>
      <c r="R306">
        <v>0</v>
      </c>
      <c r="S306">
        <v>0</v>
      </c>
      <c r="T306">
        <v>1</v>
      </c>
      <c r="U306">
        <v>1</v>
      </c>
      <c r="V306">
        <v>1</v>
      </c>
      <c r="W306">
        <v>1</v>
      </c>
      <c r="X306" t="s">
        <v>567</v>
      </c>
      <c r="Y306" t="b">
        <v>0</v>
      </c>
      <c r="Z306">
        <v>6.9091222428908372</v>
      </c>
    </row>
    <row r="307" spans="1:26" x14ac:dyDescent="0.25">
      <c r="A307" t="s">
        <v>486</v>
      </c>
      <c r="B307" t="s">
        <v>575</v>
      </c>
      <c r="H307">
        <v>31650</v>
      </c>
      <c r="I307">
        <v>47550</v>
      </c>
      <c r="J307">
        <v>72450</v>
      </c>
      <c r="K307">
        <v>0.29060000000000002</v>
      </c>
      <c r="L307">
        <v>0.42579999999999996</v>
      </c>
      <c r="M307">
        <v>8.4400000000000017E-2</v>
      </c>
      <c r="N307" s="188"/>
      <c r="O307">
        <v>0</v>
      </c>
      <c r="P307">
        <v>0</v>
      </c>
      <c r="Q307">
        <v>0</v>
      </c>
      <c r="R307">
        <v>0</v>
      </c>
      <c r="S307">
        <v>0</v>
      </c>
      <c r="T307">
        <v>1</v>
      </c>
      <c r="U307">
        <v>1</v>
      </c>
      <c r="V307">
        <v>1</v>
      </c>
      <c r="W307">
        <v>1</v>
      </c>
      <c r="X307" t="s">
        <v>567</v>
      </c>
      <c r="Y307" t="s">
        <v>582</v>
      </c>
      <c r="Z307">
        <v>75.268679075893644</v>
      </c>
    </row>
    <row r="308" spans="1:26" x14ac:dyDescent="0.25">
      <c r="A308" t="s">
        <v>487</v>
      </c>
      <c r="H308" t="e">
        <v>#DIV/0!</v>
      </c>
      <c r="I308" t="e">
        <v>#DIV/0!</v>
      </c>
      <c r="J308">
        <v>170711</v>
      </c>
      <c r="K308">
        <v>0</v>
      </c>
      <c r="L308">
        <v>0</v>
      </c>
      <c r="M308">
        <v>0.93325000000000002</v>
      </c>
      <c r="N308" s="188"/>
      <c r="O308">
        <v>0</v>
      </c>
      <c r="P308" t="e">
        <v>#DIV/0!</v>
      </c>
      <c r="Q308" t="e">
        <v>#DIV/0!</v>
      </c>
      <c r="R308">
        <v>0</v>
      </c>
      <c r="S308" t="e">
        <v>#DIV/0!</v>
      </c>
      <c r="T308">
        <v>3</v>
      </c>
      <c r="U308">
        <v>3</v>
      </c>
      <c r="V308">
        <v>3</v>
      </c>
      <c r="W308">
        <v>3</v>
      </c>
      <c r="X308" t="e">
        <v>#DIV/0!</v>
      </c>
      <c r="Y308" t="e">
        <v>#DIV/0!</v>
      </c>
      <c r="Z308" t="e">
        <v>#DIV/0!</v>
      </c>
    </row>
    <row r="309" spans="1:26" x14ac:dyDescent="0.25">
      <c r="A309" t="s">
        <v>488</v>
      </c>
      <c r="H309" t="e">
        <v>#DIV/0!</v>
      </c>
      <c r="I309" t="e">
        <v>#DIV/0!</v>
      </c>
      <c r="J309" t="e">
        <v>#DIV/0!</v>
      </c>
      <c r="K309" t="e">
        <v>#DIV/0!</v>
      </c>
      <c r="L309" t="e">
        <v>#DIV/0!</v>
      </c>
      <c r="M309" t="e">
        <v>#DIV/0!</v>
      </c>
      <c r="N309" s="188"/>
      <c r="O309">
        <v>0</v>
      </c>
      <c r="P309" t="e">
        <v>#DIV/0!</v>
      </c>
      <c r="Q309" t="e">
        <v>#DIV/0!</v>
      </c>
      <c r="R309" t="e">
        <v>#DIV/0!</v>
      </c>
      <c r="S309" t="e">
        <v>#DIV/0!</v>
      </c>
      <c r="T309" t="e">
        <v>#DIV/0!</v>
      </c>
      <c r="U309" t="e">
        <v>#DIV/0!</v>
      </c>
      <c r="V309" t="e">
        <v>#DIV/0!</v>
      </c>
      <c r="W309" t="e">
        <v>#DIV/0!</v>
      </c>
      <c r="X309" t="e">
        <v>#DIV/0!</v>
      </c>
      <c r="Y309" t="e">
        <v>#DIV/0!</v>
      </c>
      <c r="Z309" t="e">
        <v>#DIV/0!</v>
      </c>
    </row>
    <row r="310" spans="1:26" x14ac:dyDescent="0.25">
      <c r="A310" t="s">
        <v>489</v>
      </c>
      <c r="H310">
        <v>20805.2</v>
      </c>
      <c r="I310">
        <v>38245.800000000003</v>
      </c>
      <c r="J310">
        <v>55618.2</v>
      </c>
      <c r="K310">
        <v>0.10640000000000001</v>
      </c>
      <c r="L310">
        <v>0.1384</v>
      </c>
      <c r="M310">
        <v>0.45679999999999998</v>
      </c>
      <c r="N310" s="188"/>
      <c r="O310">
        <v>0</v>
      </c>
      <c r="P310">
        <v>0</v>
      </c>
      <c r="Q310">
        <v>0</v>
      </c>
      <c r="R310">
        <v>0</v>
      </c>
      <c r="S310">
        <v>0</v>
      </c>
      <c r="T310">
        <v>3</v>
      </c>
      <c r="U310">
        <v>2</v>
      </c>
      <c r="V310">
        <v>2</v>
      </c>
      <c r="W310">
        <v>2.3333333333333335</v>
      </c>
      <c r="X310" t="s">
        <v>573</v>
      </c>
      <c r="Y310">
        <v>54.235055626981058</v>
      </c>
      <c r="Z310">
        <v>135.58763906745267</v>
      </c>
    </row>
    <row r="311" spans="1:26" x14ac:dyDescent="0.25">
      <c r="A311" t="s">
        <v>490</v>
      </c>
      <c r="H311">
        <v>23174.2</v>
      </c>
      <c r="I311">
        <v>43342.400000000001</v>
      </c>
      <c r="J311">
        <v>68624.600000000006</v>
      </c>
      <c r="K311">
        <v>0.18600000000000003</v>
      </c>
      <c r="L311">
        <v>0.1434</v>
      </c>
      <c r="M311">
        <v>0.40220000000000006</v>
      </c>
      <c r="N311" s="188"/>
      <c r="O311">
        <v>0</v>
      </c>
      <c r="P311">
        <v>0</v>
      </c>
      <c r="Q311">
        <v>0</v>
      </c>
      <c r="R311">
        <v>0</v>
      </c>
      <c r="S311">
        <v>0</v>
      </c>
      <c r="T311">
        <v>2</v>
      </c>
      <c r="U311">
        <v>2</v>
      </c>
      <c r="V311">
        <v>2</v>
      </c>
      <c r="W311">
        <v>2</v>
      </c>
      <c r="X311" t="s">
        <v>573</v>
      </c>
      <c r="Y311">
        <v>61.884584672460925</v>
      </c>
      <c r="Z311">
        <v>154.71146168115231</v>
      </c>
    </row>
    <row r="312" spans="1:26" x14ac:dyDescent="0.25">
      <c r="A312" t="s">
        <v>491</v>
      </c>
      <c r="B312" t="s">
        <v>575</v>
      </c>
      <c r="C312" t="s">
        <v>560</v>
      </c>
      <c r="D312" t="s">
        <v>591</v>
      </c>
      <c r="H312">
        <v>15925</v>
      </c>
      <c r="I312">
        <v>22866.6</v>
      </c>
      <c r="J312">
        <v>39520.75</v>
      </c>
      <c r="K312">
        <v>0.61120000000000008</v>
      </c>
      <c r="L312">
        <v>0.44020000000000004</v>
      </c>
      <c r="M312">
        <v>0.37959999999999994</v>
      </c>
      <c r="N312" s="188"/>
      <c r="O312">
        <v>0</v>
      </c>
      <c r="P312">
        <v>0</v>
      </c>
      <c r="Q312">
        <v>0</v>
      </c>
      <c r="R312">
        <v>0</v>
      </c>
      <c r="S312">
        <v>0</v>
      </c>
      <c r="T312">
        <v>1</v>
      </c>
      <c r="U312">
        <v>1</v>
      </c>
      <c r="V312">
        <v>2</v>
      </c>
      <c r="W312">
        <v>1.3333333333333333</v>
      </c>
      <c r="X312" t="s">
        <v>567</v>
      </c>
      <c r="Y312" t="s">
        <v>582</v>
      </c>
      <c r="Z312">
        <v>37.927801528299085</v>
      </c>
    </row>
    <row r="313" spans="1:26" x14ac:dyDescent="0.25">
      <c r="A313" t="s">
        <v>493</v>
      </c>
      <c r="H313">
        <v>24895.4</v>
      </c>
      <c r="I313">
        <v>56458.2</v>
      </c>
      <c r="J313">
        <v>83896.4</v>
      </c>
      <c r="K313">
        <v>6.4399999999999999E-2</v>
      </c>
      <c r="L313">
        <v>8.7400000000000005E-2</v>
      </c>
      <c r="M313">
        <v>0.47960000000000003</v>
      </c>
      <c r="N313" s="188"/>
      <c r="O313">
        <v>0</v>
      </c>
      <c r="P313">
        <v>0</v>
      </c>
      <c r="Q313">
        <v>0</v>
      </c>
      <c r="R313">
        <v>0</v>
      </c>
      <c r="S313">
        <v>0</v>
      </c>
      <c r="T313">
        <v>3</v>
      </c>
      <c r="U313">
        <v>3</v>
      </c>
      <c r="V313">
        <v>2</v>
      </c>
      <c r="W313">
        <v>2.6666666666666665</v>
      </c>
      <c r="X313" t="s">
        <v>565</v>
      </c>
      <c r="Y313">
        <v>179.0837495637526</v>
      </c>
      <c r="Z313">
        <v>286.53399930200413</v>
      </c>
    </row>
    <row r="314" spans="1:26" x14ac:dyDescent="0.25">
      <c r="A314" t="s">
        <v>494</v>
      </c>
      <c r="C314" t="s">
        <v>576</v>
      </c>
      <c r="D314" t="s">
        <v>561</v>
      </c>
      <c r="E314" t="s">
        <v>572</v>
      </c>
      <c r="F314" t="s">
        <v>563</v>
      </c>
      <c r="G314" t="s">
        <v>570</v>
      </c>
      <c r="H314">
        <v>17966.599999999999</v>
      </c>
      <c r="I314">
        <v>26585.4</v>
      </c>
      <c r="J314">
        <v>40725</v>
      </c>
      <c r="K314">
        <v>0.4</v>
      </c>
      <c r="L314">
        <v>0.2268</v>
      </c>
      <c r="M314">
        <v>0.2414</v>
      </c>
      <c r="N314" s="188">
        <v>110</v>
      </c>
      <c r="O314">
        <v>1320</v>
      </c>
      <c r="P314">
        <v>7.3469660369797296E-2</v>
      </c>
      <c r="Q314">
        <v>4.9651312374461166E-2</v>
      </c>
      <c r="R314">
        <v>3.2412523020257829E-2</v>
      </c>
      <c r="S314">
        <v>5.184449858817209E-2</v>
      </c>
      <c r="T314">
        <v>1</v>
      </c>
      <c r="U314">
        <v>1</v>
      </c>
      <c r="V314">
        <v>1</v>
      </c>
      <c r="W314">
        <v>1</v>
      </c>
      <c r="X314" t="s">
        <v>571</v>
      </c>
      <c r="Y314" t="s">
        <v>582</v>
      </c>
      <c r="Z314">
        <v>42.434589202525579</v>
      </c>
    </row>
    <row r="315" spans="1:26" x14ac:dyDescent="0.25">
      <c r="A315" t="s">
        <v>496</v>
      </c>
      <c r="H315">
        <v>43038.8</v>
      </c>
      <c r="I315">
        <v>69378</v>
      </c>
      <c r="J315">
        <v>94234.6</v>
      </c>
      <c r="K315">
        <v>9.3200000000000005E-2</v>
      </c>
      <c r="L315">
        <v>8.48E-2</v>
      </c>
      <c r="M315">
        <v>0.56340000000000001</v>
      </c>
      <c r="N315" s="188"/>
      <c r="O315">
        <v>0</v>
      </c>
      <c r="P315">
        <v>0</v>
      </c>
      <c r="Q315">
        <v>0</v>
      </c>
      <c r="R315">
        <v>0</v>
      </c>
      <c r="S315">
        <v>0</v>
      </c>
      <c r="T315">
        <v>3</v>
      </c>
      <c r="U315">
        <v>3</v>
      </c>
      <c r="V315">
        <v>3</v>
      </c>
      <c r="W315">
        <v>3</v>
      </c>
      <c r="X315" t="s">
        <v>565</v>
      </c>
      <c r="Y315">
        <v>259.01124378261721</v>
      </c>
      <c r="Z315">
        <v>414.41799005218741</v>
      </c>
    </row>
    <row r="316" spans="1:26" x14ac:dyDescent="0.25">
      <c r="A316" t="s">
        <v>497</v>
      </c>
      <c r="D316" t="s">
        <v>592</v>
      </c>
      <c r="E316" t="s">
        <v>593</v>
      </c>
      <c r="F316" t="s">
        <v>594</v>
      </c>
      <c r="G316" t="s">
        <v>570</v>
      </c>
      <c r="H316">
        <v>18250</v>
      </c>
      <c r="I316">
        <v>37904.199999999997</v>
      </c>
      <c r="J316">
        <v>66148.399999999994</v>
      </c>
      <c r="K316">
        <v>0.223</v>
      </c>
      <c r="L316">
        <v>0.18559999999999999</v>
      </c>
      <c r="M316">
        <v>0.39620000000000005</v>
      </c>
      <c r="N316" s="188">
        <v>20</v>
      </c>
      <c r="O316">
        <v>240</v>
      </c>
      <c r="P316">
        <v>1.315068493150685E-2</v>
      </c>
      <c r="Q316">
        <v>6.331752154114848E-3</v>
      </c>
      <c r="R316">
        <v>3.6282056708854637E-3</v>
      </c>
      <c r="S316">
        <v>7.7035475855023877E-3</v>
      </c>
      <c r="T316">
        <v>1</v>
      </c>
      <c r="U316">
        <v>2</v>
      </c>
      <c r="V316">
        <v>2</v>
      </c>
      <c r="W316">
        <v>1.6666666666666667</v>
      </c>
      <c r="X316" t="s">
        <v>573</v>
      </c>
      <c r="Y316">
        <v>51.924129183387642</v>
      </c>
      <c r="Z316">
        <v>129.81032295846913</v>
      </c>
    </row>
    <row r="317" spans="1:26" x14ac:dyDescent="0.25">
      <c r="A317" t="s">
        <v>498</v>
      </c>
      <c r="C317" t="s">
        <v>560</v>
      </c>
      <c r="D317" t="s">
        <v>561</v>
      </c>
      <c r="E317" t="s">
        <v>562</v>
      </c>
      <c r="F317" t="s">
        <v>563</v>
      </c>
      <c r="G317" t="s">
        <v>566</v>
      </c>
      <c r="H317">
        <v>40900</v>
      </c>
      <c r="I317">
        <v>55816.6</v>
      </c>
      <c r="J317">
        <v>78666.600000000006</v>
      </c>
      <c r="K317">
        <v>0</v>
      </c>
      <c r="L317">
        <v>2.3600000000000003E-2</v>
      </c>
      <c r="M317">
        <v>0.29820000000000002</v>
      </c>
      <c r="N317" s="188">
        <v>100</v>
      </c>
      <c r="O317">
        <v>1200</v>
      </c>
      <c r="P317">
        <v>2.9339853300733496E-2</v>
      </c>
      <c r="Q317">
        <v>2.1498980590003693E-2</v>
      </c>
      <c r="R317">
        <v>1.5254250215466282E-2</v>
      </c>
      <c r="S317">
        <v>2.2031028035401159E-2</v>
      </c>
      <c r="T317">
        <v>3</v>
      </c>
      <c r="U317">
        <v>3</v>
      </c>
      <c r="V317">
        <v>1</v>
      </c>
      <c r="W317">
        <v>2.3333333333333335</v>
      </c>
      <c r="X317" t="s">
        <v>567</v>
      </c>
      <c r="Y317">
        <v>90.781056462106321</v>
      </c>
      <c r="Z317">
        <v>226.95264115526584</v>
      </c>
    </row>
    <row r="318" spans="1:26" x14ac:dyDescent="0.25">
      <c r="A318" t="s">
        <v>500</v>
      </c>
      <c r="H318">
        <v>38731.599999999999</v>
      </c>
      <c r="I318">
        <v>62380</v>
      </c>
      <c r="J318">
        <v>114739.5</v>
      </c>
      <c r="K318">
        <v>9.9000000000000005E-2</v>
      </c>
      <c r="L318">
        <v>7.7799999999999994E-2</v>
      </c>
      <c r="M318">
        <v>0.5554</v>
      </c>
      <c r="N318" s="188"/>
      <c r="O318">
        <v>0</v>
      </c>
      <c r="P318">
        <v>0</v>
      </c>
      <c r="Q318">
        <v>0</v>
      </c>
      <c r="R318">
        <v>0</v>
      </c>
      <c r="S318">
        <v>0</v>
      </c>
      <c r="T318">
        <v>3</v>
      </c>
      <c r="U318">
        <v>3</v>
      </c>
      <c r="V318">
        <v>3</v>
      </c>
      <c r="W318">
        <v>3</v>
      </c>
      <c r="X318" t="s">
        <v>565</v>
      </c>
      <c r="Y318">
        <v>247.20712866860279</v>
      </c>
      <c r="Z318">
        <v>395.53140586976446</v>
      </c>
    </row>
    <row r="319" spans="1:26" x14ac:dyDescent="0.25">
      <c r="A319" t="s">
        <v>501</v>
      </c>
      <c r="B319" t="s">
        <v>575</v>
      </c>
      <c r="H319">
        <v>14864.6</v>
      </c>
      <c r="I319">
        <v>25250</v>
      </c>
      <c r="J319">
        <v>42462.6</v>
      </c>
      <c r="K319">
        <v>0.51060000000000005</v>
      </c>
      <c r="L319">
        <v>0.376</v>
      </c>
      <c r="M319">
        <v>0.31</v>
      </c>
      <c r="N319" s="188"/>
      <c r="O319">
        <v>0</v>
      </c>
      <c r="P319">
        <v>0</v>
      </c>
      <c r="Q319">
        <v>0</v>
      </c>
      <c r="R319">
        <v>0</v>
      </c>
      <c r="S319">
        <v>0</v>
      </c>
      <c r="T319">
        <v>1</v>
      </c>
      <c r="U319">
        <v>1</v>
      </c>
      <c r="V319">
        <v>2</v>
      </c>
      <c r="W319">
        <v>1.3333333333333333</v>
      </c>
      <c r="X319" t="s">
        <v>567</v>
      </c>
      <c r="Y319" t="s">
        <v>582</v>
      </c>
      <c r="Z319">
        <v>38.335320230002701</v>
      </c>
    </row>
    <row r="320" spans="1:26" x14ac:dyDescent="0.25">
      <c r="A320" t="s">
        <v>502</v>
      </c>
      <c r="H320">
        <v>27172.799999999999</v>
      </c>
      <c r="I320">
        <v>45291.8</v>
      </c>
      <c r="J320">
        <v>65044.2</v>
      </c>
      <c r="K320">
        <v>3.4499999999999996E-2</v>
      </c>
      <c r="L320">
        <v>8.5000000000000006E-2</v>
      </c>
      <c r="M320">
        <v>0.13319999999999999</v>
      </c>
      <c r="N320" s="188"/>
      <c r="O320">
        <v>0</v>
      </c>
      <c r="P320">
        <v>0</v>
      </c>
      <c r="Q320">
        <v>0</v>
      </c>
      <c r="R320">
        <v>0</v>
      </c>
      <c r="S320">
        <v>0</v>
      </c>
      <c r="T320">
        <v>3</v>
      </c>
      <c r="U320">
        <v>3</v>
      </c>
      <c r="V320">
        <v>1</v>
      </c>
      <c r="W320">
        <v>2.3333333333333335</v>
      </c>
      <c r="X320" t="s">
        <v>573</v>
      </c>
      <c r="Y320">
        <v>67.335786704706678</v>
      </c>
      <c r="Z320">
        <v>168.33946676176674</v>
      </c>
    </row>
    <row r="321" spans="1:26" x14ac:dyDescent="0.25">
      <c r="A321" t="s">
        <v>503</v>
      </c>
      <c r="H321">
        <v>7079.2</v>
      </c>
      <c r="I321">
        <v>15843.75</v>
      </c>
      <c r="J321">
        <v>28963.200000000001</v>
      </c>
      <c r="K321">
        <v>0.49699999999999994</v>
      </c>
      <c r="L321">
        <v>0.51419999999999999</v>
      </c>
      <c r="M321">
        <v>9.8599999999999993E-2</v>
      </c>
      <c r="N321" s="188"/>
      <c r="O321">
        <v>0</v>
      </c>
      <c r="P321">
        <v>0</v>
      </c>
      <c r="Q321">
        <v>0</v>
      </c>
      <c r="R321">
        <v>0</v>
      </c>
      <c r="S321">
        <v>0</v>
      </c>
      <c r="T321">
        <v>1</v>
      </c>
      <c r="U321">
        <v>1</v>
      </c>
      <c r="V321">
        <v>1</v>
      </c>
      <c r="W321">
        <v>1</v>
      </c>
      <c r="X321" t="s">
        <v>567</v>
      </c>
      <c r="Y321" t="s">
        <v>582</v>
      </c>
      <c r="Z321">
        <v>20.929097754035755</v>
      </c>
    </row>
    <row r="322" spans="1:26" x14ac:dyDescent="0.25">
      <c r="A322" t="s">
        <v>504</v>
      </c>
      <c r="C322" t="s">
        <v>585</v>
      </c>
      <c r="D322" t="s">
        <v>561</v>
      </c>
      <c r="E322" t="s">
        <v>562</v>
      </c>
      <c r="F322" t="s">
        <v>563</v>
      </c>
      <c r="G322" t="s">
        <v>587</v>
      </c>
      <c r="H322">
        <v>24118.400000000001</v>
      </c>
      <c r="I322">
        <v>42988.6</v>
      </c>
      <c r="J322">
        <v>68567.199999999997</v>
      </c>
      <c r="K322">
        <v>9.080000000000002E-2</v>
      </c>
      <c r="L322">
        <v>9.74E-2</v>
      </c>
      <c r="M322">
        <v>0.43540000000000001</v>
      </c>
      <c r="N322" s="188">
        <v>148.62</v>
      </c>
      <c r="O322">
        <v>1783.44</v>
      </c>
      <c r="P322">
        <v>7.3945203661934453E-2</v>
      </c>
      <c r="Q322">
        <v>4.1486347543302181E-2</v>
      </c>
      <c r="R322">
        <v>2.6010103956410648E-2</v>
      </c>
      <c r="S322">
        <v>4.7147218387215757E-2</v>
      </c>
      <c r="T322">
        <v>3</v>
      </c>
      <c r="U322">
        <v>3</v>
      </c>
      <c r="V322">
        <v>2</v>
      </c>
      <c r="W322">
        <v>2.6666666666666665</v>
      </c>
      <c r="X322" t="s">
        <v>573</v>
      </c>
      <c r="Y322">
        <v>157.61269178109055</v>
      </c>
      <c r="Z322">
        <v>252.18030684974482</v>
      </c>
    </row>
    <row r="323" spans="1:26" x14ac:dyDescent="0.25">
      <c r="A323" t="s">
        <v>506</v>
      </c>
      <c r="C323" t="s">
        <v>578</v>
      </c>
      <c r="D323" t="s">
        <v>561</v>
      </c>
      <c r="E323" t="s">
        <v>562</v>
      </c>
      <c r="F323" t="s">
        <v>563</v>
      </c>
      <c r="G323" t="s">
        <v>570</v>
      </c>
      <c r="H323">
        <v>18593.400000000001</v>
      </c>
      <c r="I323">
        <v>33208.199999999997</v>
      </c>
      <c r="J323">
        <v>59072.6</v>
      </c>
      <c r="K323">
        <v>0.44719999999999999</v>
      </c>
      <c r="L323">
        <v>0.27679999999999999</v>
      </c>
      <c r="M323">
        <v>0.214</v>
      </c>
      <c r="N323" s="188">
        <v>80</v>
      </c>
      <c r="O323">
        <v>960</v>
      </c>
      <c r="P323">
        <v>5.1631223982703534E-2</v>
      </c>
      <c r="Q323">
        <v>2.8908522593817192E-2</v>
      </c>
      <c r="R323">
        <v>1.6251189214627426E-2</v>
      </c>
      <c r="S323">
        <v>3.226364526371605E-2</v>
      </c>
      <c r="T323">
        <v>1</v>
      </c>
      <c r="U323">
        <v>1</v>
      </c>
      <c r="V323">
        <v>1</v>
      </c>
      <c r="W323">
        <v>1</v>
      </c>
      <c r="X323" t="s">
        <v>571</v>
      </c>
      <c r="Y323" t="s">
        <v>582</v>
      </c>
      <c r="Z323">
        <v>49.591420526786315</v>
      </c>
    </row>
    <row r="324" spans="1:26" x14ac:dyDescent="0.25">
      <c r="A324" t="s">
        <v>507</v>
      </c>
      <c r="H324">
        <v>22800.799999999999</v>
      </c>
      <c r="I324">
        <v>45715.4</v>
      </c>
      <c r="J324">
        <v>71500.600000000006</v>
      </c>
      <c r="K324">
        <v>8.1800000000000012E-2</v>
      </c>
      <c r="L324">
        <v>0.15819999999999998</v>
      </c>
      <c r="M324">
        <v>0.54279999999999995</v>
      </c>
      <c r="N324" s="188"/>
      <c r="O324">
        <v>0</v>
      </c>
      <c r="P324">
        <v>0</v>
      </c>
      <c r="Q324">
        <v>0</v>
      </c>
      <c r="R324">
        <v>0</v>
      </c>
      <c r="S324">
        <v>0</v>
      </c>
      <c r="T324">
        <v>3</v>
      </c>
      <c r="U324">
        <v>2</v>
      </c>
      <c r="V324">
        <v>3</v>
      </c>
      <c r="W324">
        <v>2.6666666666666665</v>
      </c>
      <c r="X324" t="s">
        <v>565</v>
      </c>
      <c r="Y324">
        <v>156.80179792705823</v>
      </c>
      <c r="Z324">
        <v>250.88287668329315</v>
      </c>
    </row>
    <row r="325" spans="1:26" x14ac:dyDescent="0.25">
      <c r="A325" s="179" t="s">
        <v>508</v>
      </c>
      <c r="C325" t="s">
        <v>568</v>
      </c>
      <c r="D325" t="s">
        <v>561</v>
      </c>
      <c r="E325" t="s">
        <v>572</v>
      </c>
      <c r="F325" t="s">
        <v>563</v>
      </c>
      <c r="G325" t="s">
        <v>570</v>
      </c>
      <c r="H325">
        <v>23429</v>
      </c>
      <c r="I325">
        <v>39168.800000000003</v>
      </c>
      <c r="J325">
        <v>60585.599999999999</v>
      </c>
      <c r="K325">
        <v>0.51979999999999993</v>
      </c>
      <c r="L325">
        <v>0.2772</v>
      </c>
      <c r="M325">
        <v>0.17220000000000002</v>
      </c>
      <c r="N325" s="188">
        <v>65</v>
      </c>
      <c r="O325">
        <v>780</v>
      </c>
      <c r="P325">
        <v>3.3292073925476971E-2</v>
      </c>
      <c r="Q325">
        <v>1.9913808949980596E-2</v>
      </c>
      <c r="R325">
        <v>1.2874346379337665E-2</v>
      </c>
      <c r="S325">
        <v>2.2026743084931744E-2</v>
      </c>
      <c r="T325">
        <v>1</v>
      </c>
      <c r="U325">
        <v>1</v>
      </c>
      <c r="V325">
        <v>1</v>
      </c>
      <c r="W325">
        <v>1</v>
      </c>
      <c r="X325" t="s">
        <v>571</v>
      </c>
      <c r="Y325" t="s">
        <v>582</v>
      </c>
      <c r="Z325">
        <v>59.019165701774398</v>
      </c>
    </row>
    <row r="326" spans="1:26" x14ac:dyDescent="0.25">
      <c r="A326" t="s">
        <v>509</v>
      </c>
      <c r="H326" t="e">
        <v>#DIV/0!</v>
      </c>
      <c r="I326" t="e">
        <v>#DIV/0!</v>
      </c>
      <c r="J326" t="e">
        <v>#DIV/0!</v>
      </c>
      <c r="K326">
        <v>0</v>
      </c>
      <c r="L326">
        <v>0</v>
      </c>
      <c r="M326">
        <v>1</v>
      </c>
      <c r="N326" s="188"/>
      <c r="O326">
        <v>0</v>
      </c>
      <c r="P326" t="e">
        <v>#DIV/0!</v>
      </c>
      <c r="Q326" t="e">
        <v>#DIV/0!</v>
      </c>
      <c r="R326" t="e">
        <v>#DIV/0!</v>
      </c>
      <c r="S326" t="e">
        <v>#DIV/0!</v>
      </c>
      <c r="T326">
        <v>3</v>
      </c>
      <c r="U326">
        <v>3</v>
      </c>
      <c r="V326">
        <v>3</v>
      </c>
      <c r="W326">
        <v>3</v>
      </c>
      <c r="X326" t="e">
        <v>#DIV/0!</v>
      </c>
      <c r="Y326" t="e">
        <v>#DIV/0!</v>
      </c>
      <c r="Z326" t="e">
        <v>#DIV/0!</v>
      </c>
    </row>
    <row r="327" spans="1:26" x14ac:dyDescent="0.25">
      <c r="A327" t="s">
        <v>510</v>
      </c>
      <c r="H327" t="e">
        <v>#DIV/0!</v>
      </c>
      <c r="I327" t="e">
        <v>#DIV/0!</v>
      </c>
      <c r="J327" t="e">
        <v>#DIV/0!</v>
      </c>
      <c r="K327">
        <v>0</v>
      </c>
      <c r="L327">
        <v>0</v>
      </c>
      <c r="M327">
        <v>1</v>
      </c>
      <c r="N327" s="188"/>
      <c r="O327">
        <v>0</v>
      </c>
      <c r="P327" t="e">
        <v>#DIV/0!</v>
      </c>
      <c r="Q327" t="e">
        <v>#DIV/0!</v>
      </c>
      <c r="R327" t="e">
        <v>#DIV/0!</v>
      </c>
      <c r="S327" t="e">
        <v>#DIV/0!</v>
      </c>
      <c r="T327">
        <v>3</v>
      </c>
      <c r="U327">
        <v>3</v>
      </c>
      <c r="V327">
        <v>3</v>
      </c>
      <c r="W327">
        <v>3</v>
      </c>
      <c r="X327" t="e">
        <v>#DIV/0!</v>
      </c>
      <c r="Y327" t="e">
        <v>#DIV/0!</v>
      </c>
      <c r="Z327" t="e">
        <v>#DIV/0!</v>
      </c>
    </row>
    <row r="328" spans="1:26" x14ac:dyDescent="0.25">
      <c r="A328" t="s">
        <v>511</v>
      </c>
      <c r="H328">
        <v>15556.8</v>
      </c>
      <c r="I328">
        <v>29403.4</v>
      </c>
      <c r="J328">
        <v>51901.2</v>
      </c>
      <c r="K328">
        <v>4.1399999999999999E-2</v>
      </c>
      <c r="L328">
        <v>0.22259999999999999</v>
      </c>
      <c r="M328">
        <v>0.39560000000000001</v>
      </c>
      <c r="N328" s="188"/>
      <c r="O328">
        <v>0</v>
      </c>
      <c r="P328">
        <v>0</v>
      </c>
      <c r="Q328">
        <v>0</v>
      </c>
      <c r="R328">
        <v>0</v>
      </c>
      <c r="S328">
        <v>0</v>
      </c>
      <c r="T328">
        <v>3</v>
      </c>
      <c r="U328">
        <v>1</v>
      </c>
      <c r="V328">
        <v>2</v>
      </c>
      <c r="W328">
        <v>2</v>
      </c>
      <c r="X328" t="s">
        <v>573</v>
      </c>
      <c r="Y328">
        <v>42.532333836162699</v>
      </c>
      <c r="Z328">
        <v>106.33083459040677</v>
      </c>
    </row>
    <row r="329" spans="1:26" x14ac:dyDescent="0.25">
      <c r="A329" t="s">
        <v>512</v>
      </c>
      <c r="B329" t="s">
        <v>575</v>
      </c>
      <c r="H329">
        <v>11298.4</v>
      </c>
      <c r="I329">
        <v>20805.8</v>
      </c>
      <c r="J329">
        <v>37716.6</v>
      </c>
      <c r="K329">
        <v>0.75879999999999992</v>
      </c>
      <c r="L329">
        <v>0.58860000000000001</v>
      </c>
      <c r="M329">
        <v>0.35039999999999999</v>
      </c>
      <c r="N329" s="188"/>
      <c r="O329">
        <v>0</v>
      </c>
      <c r="P329">
        <v>0</v>
      </c>
      <c r="Q329">
        <v>0</v>
      </c>
      <c r="R329">
        <v>0</v>
      </c>
      <c r="S329">
        <v>0</v>
      </c>
      <c r="T329">
        <v>1</v>
      </c>
      <c r="U329">
        <v>1</v>
      </c>
      <c r="V329">
        <v>2</v>
      </c>
      <c r="W329">
        <v>1.3333333333333333</v>
      </c>
      <c r="X329" t="s">
        <v>567</v>
      </c>
      <c r="Y329" t="s">
        <v>582</v>
      </c>
      <c r="Z329">
        <v>30.658830181929712</v>
      </c>
    </row>
    <row r="330" spans="1:26" x14ac:dyDescent="0.25">
      <c r="A330" t="s">
        <v>513</v>
      </c>
      <c r="B330" t="s">
        <v>575</v>
      </c>
      <c r="H330">
        <v>17853</v>
      </c>
      <c r="I330">
        <v>30456</v>
      </c>
      <c r="J330">
        <v>43521</v>
      </c>
      <c r="K330">
        <v>0.67939999999999978</v>
      </c>
      <c r="L330">
        <v>0.4108</v>
      </c>
      <c r="M330">
        <v>0.187</v>
      </c>
      <c r="N330" s="188"/>
      <c r="O330">
        <v>0</v>
      </c>
      <c r="P330">
        <v>0</v>
      </c>
      <c r="Q330">
        <v>0</v>
      </c>
      <c r="R330">
        <v>0</v>
      </c>
      <c r="S330">
        <v>0</v>
      </c>
      <c r="T330">
        <v>1</v>
      </c>
      <c r="U330">
        <v>1</v>
      </c>
      <c r="V330">
        <v>1</v>
      </c>
      <c r="W330">
        <v>1</v>
      </c>
      <c r="X330" t="s">
        <v>567</v>
      </c>
      <c r="Y330" t="s">
        <v>582</v>
      </c>
      <c r="Z330">
        <v>44.712856353044145</v>
      </c>
    </row>
    <row r="331" spans="1:26" x14ac:dyDescent="0.25">
      <c r="A331" t="s">
        <v>514</v>
      </c>
      <c r="B331" t="s">
        <v>575</v>
      </c>
      <c r="H331">
        <v>19816.599999999999</v>
      </c>
      <c r="I331">
        <v>31053.4</v>
      </c>
      <c r="J331">
        <v>43592.800000000003</v>
      </c>
      <c r="K331">
        <v>0.60560000000000003</v>
      </c>
      <c r="L331">
        <v>0.37540000000000001</v>
      </c>
      <c r="M331">
        <v>0.13880000000000001</v>
      </c>
      <c r="N331" s="188"/>
      <c r="O331">
        <v>0</v>
      </c>
      <c r="P331">
        <v>0</v>
      </c>
      <c r="Q331">
        <v>0</v>
      </c>
      <c r="R331">
        <v>0</v>
      </c>
      <c r="S331">
        <v>0</v>
      </c>
      <c r="T331">
        <v>1</v>
      </c>
      <c r="U331">
        <v>1</v>
      </c>
      <c r="V331">
        <v>1</v>
      </c>
      <c r="W331">
        <v>1</v>
      </c>
      <c r="X331" t="s">
        <v>567</v>
      </c>
      <c r="Y331" t="s">
        <v>582</v>
      </c>
      <c r="Z331">
        <v>47.346285976032227</v>
      </c>
    </row>
    <row r="332" spans="1:26" x14ac:dyDescent="0.25">
      <c r="A332" t="s">
        <v>515</v>
      </c>
      <c r="C332" t="s">
        <v>578</v>
      </c>
      <c r="D332" t="s">
        <v>561</v>
      </c>
      <c r="E332" t="s">
        <v>562</v>
      </c>
      <c r="F332" t="s">
        <v>563</v>
      </c>
      <c r="G332" t="s">
        <v>570</v>
      </c>
      <c r="H332">
        <v>16925</v>
      </c>
      <c r="I332">
        <v>23910</v>
      </c>
      <c r="J332">
        <v>39050</v>
      </c>
      <c r="K332">
        <v>0.34420000000000001</v>
      </c>
      <c r="L332">
        <v>0.39299999999999996</v>
      </c>
      <c r="M332">
        <v>0.36299999999999999</v>
      </c>
      <c r="N332" s="188">
        <v>50</v>
      </c>
      <c r="O332">
        <v>600</v>
      </c>
      <c r="P332">
        <v>3.5450516986706058E-2</v>
      </c>
      <c r="Q332">
        <v>2.5094102885821833E-2</v>
      </c>
      <c r="R332">
        <v>1.5364916773367477E-2</v>
      </c>
      <c r="S332">
        <v>2.5303178881965122E-2</v>
      </c>
      <c r="T332">
        <v>1</v>
      </c>
      <c r="U332">
        <v>1</v>
      </c>
      <c r="V332">
        <v>2</v>
      </c>
      <c r="W332">
        <v>1.3333333333333333</v>
      </c>
      <c r="X332" t="s">
        <v>571</v>
      </c>
      <c r="Y332" t="s">
        <v>582</v>
      </c>
      <c r="Z332">
        <v>39.520726018846254</v>
      </c>
    </row>
    <row r="333" spans="1:26" x14ac:dyDescent="0.25">
      <c r="A333" t="s">
        <v>516</v>
      </c>
      <c r="H333">
        <v>25012</v>
      </c>
      <c r="I333">
        <v>47338.5</v>
      </c>
      <c r="J333">
        <v>134354.20000000001</v>
      </c>
      <c r="K333">
        <v>9.0749999999999997E-2</v>
      </c>
      <c r="L333">
        <v>0.18760000000000002</v>
      </c>
      <c r="M333">
        <v>0.74539999999999995</v>
      </c>
      <c r="N333" s="188"/>
      <c r="O333">
        <v>0</v>
      </c>
      <c r="P333">
        <v>0</v>
      </c>
      <c r="Q333">
        <v>0</v>
      </c>
      <c r="R333">
        <v>0</v>
      </c>
      <c r="S333">
        <v>0</v>
      </c>
      <c r="T333">
        <v>3</v>
      </c>
      <c r="U333">
        <v>2</v>
      </c>
      <c r="V333">
        <v>3</v>
      </c>
      <c r="W333">
        <v>2.6666666666666665</v>
      </c>
      <c r="X333" t="s">
        <v>565</v>
      </c>
      <c r="Y333">
        <v>182.35323535855221</v>
      </c>
      <c r="Z333">
        <v>291.7651765736835</v>
      </c>
    </row>
    <row r="334" spans="1:26" x14ac:dyDescent="0.25">
      <c r="A334" s="179" t="s">
        <v>517</v>
      </c>
      <c r="C334" t="s">
        <v>560</v>
      </c>
      <c r="D334" t="s">
        <v>561</v>
      </c>
      <c r="E334" t="s">
        <v>562</v>
      </c>
      <c r="F334" t="s">
        <v>563</v>
      </c>
      <c r="G334" t="s">
        <v>566</v>
      </c>
      <c r="H334">
        <v>13269.75</v>
      </c>
      <c r="I334">
        <v>34646.6</v>
      </c>
      <c r="J334">
        <v>48887.6</v>
      </c>
      <c r="K334">
        <v>0.32559999999999995</v>
      </c>
      <c r="L334">
        <v>0.25840000000000002</v>
      </c>
      <c r="M334">
        <v>0.32140000000000002</v>
      </c>
      <c r="N334" s="188">
        <v>128.25</v>
      </c>
      <c r="O334">
        <v>1539</v>
      </c>
      <c r="P334">
        <v>0.11597807042333126</v>
      </c>
      <c r="Q334">
        <v>4.4419943082438108E-2</v>
      </c>
      <c r="R334">
        <v>3.1480375391714874E-2</v>
      </c>
      <c r="S334">
        <v>6.3959462965828093E-2</v>
      </c>
      <c r="T334">
        <v>1</v>
      </c>
      <c r="U334">
        <v>1</v>
      </c>
      <c r="V334">
        <v>2</v>
      </c>
      <c r="W334">
        <v>1.3333333333333333</v>
      </c>
      <c r="X334" t="s">
        <v>571</v>
      </c>
      <c r="Y334" t="s">
        <v>582</v>
      </c>
      <c r="Z334">
        <v>40.103526218949249</v>
      </c>
    </row>
    <row r="335" spans="1:26" x14ac:dyDescent="0.25">
      <c r="A335" t="s">
        <v>518</v>
      </c>
      <c r="H335">
        <v>21375</v>
      </c>
      <c r="I335">
        <v>36916.666666666664</v>
      </c>
      <c r="J335">
        <v>50000</v>
      </c>
      <c r="K335">
        <v>0</v>
      </c>
      <c r="L335">
        <v>0</v>
      </c>
      <c r="M335">
        <v>0.111</v>
      </c>
      <c r="N335" s="188"/>
      <c r="O335">
        <v>0</v>
      </c>
      <c r="P335">
        <v>0</v>
      </c>
      <c r="Q335">
        <v>0</v>
      </c>
      <c r="R335">
        <v>0</v>
      </c>
      <c r="S335">
        <v>0</v>
      </c>
      <c r="T335">
        <v>3</v>
      </c>
      <c r="U335">
        <v>3</v>
      </c>
      <c r="V335">
        <v>1</v>
      </c>
      <c r="W335">
        <v>2.3333333333333335</v>
      </c>
      <c r="X335" t="s">
        <v>573</v>
      </c>
      <c r="Y335">
        <v>53.264210961516291</v>
      </c>
      <c r="Z335">
        <v>133.16052740379075</v>
      </c>
    </row>
    <row r="336" spans="1:26" x14ac:dyDescent="0.25">
      <c r="A336" t="s">
        <v>519</v>
      </c>
      <c r="C336" t="s">
        <v>586</v>
      </c>
      <c r="D336" t="s">
        <v>561</v>
      </c>
      <c r="E336" t="s">
        <v>572</v>
      </c>
      <c r="F336" t="s">
        <v>563</v>
      </c>
      <c r="G336" t="s">
        <v>570</v>
      </c>
      <c r="H336">
        <v>25016.799999999999</v>
      </c>
      <c r="I336">
        <v>49958.8</v>
      </c>
      <c r="J336">
        <v>88275.6</v>
      </c>
      <c r="K336">
        <v>0.22139999999999996</v>
      </c>
      <c r="L336">
        <v>0.14760000000000001</v>
      </c>
      <c r="M336">
        <v>0.47139999999999999</v>
      </c>
      <c r="N336" s="188">
        <v>90</v>
      </c>
      <c r="O336">
        <v>1080</v>
      </c>
      <c r="P336">
        <v>4.317098909532794E-2</v>
      </c>
      <c r="Q336">
        <v>2.161781307797625E-2</v>
      </c>
      <c r="R336">
        <v>1.2234411320908608E-2</v>
      </c>
      <c r="S336">
        <v>2.567440449807093E-2</v>
      </c>
      <c r="T336">
        <v>1</v>
      </c>
      <c r="U336">
        <v>2</v>
      </c>
      <c r="V336">
        <v>2</v>
      </c>
      <c r="W336">
        <v>1.6666666666666667</v>
      </c>
      <c r="X336" t="s">
        <v>567</v>
      </c>
      <c r="Y336">
        <v>70.108734172792381</v>
      </c>
      <c r="Z336">
        <v>175.27183543198097</v>
      </c>
    </row>
    <row r="337" spans="1:26" x14ac:dyDescent="0.25">
      <c r="A337" t="s">
        <v>520</v>
      </c>
      <c r="H337">
        <v>56849.8</v>
      </c>
      <c r="I337">
        <v>83838.600000000006</v>
      </c>
      <c r="J337">
        <v>111304.2</v>
      </c>
      <c r="K337">
        <v>4.0600000000000004E-2</v>
      </c>
      <c r="L337">
        <v>3.7399999999999996E-2</v>
      </c>
      <c r="M337">
        <v>0.72459999999999991</v>
      </c>
      <c r="N337" s="188"/>
      <c r="O337">
        <v>0</v>
      </c>
      <c r="P337">
        <v>0</v>
      </c>
      <c r="Q337">
        <v>0</v>
      </c>
      <c r="R337">
        <v>0</v>
      </c>
      <c r="S337">
        <v>0</v>
      </c>
      <c r="T337">
        <v>3</v>
      </c>
      <c r="U337">
        <v>3</v>
      </c>
      <c r="V337">
        <v>3</v>
      </c>
      <c r="W337">
        <v>3</v>
      </c>
      <c r="X337" t="s">
        <v>565</v>
      </c>
      <c r="Y337">
        <v>324.65611159724398</v>
      </c>
      <c r="Z337">
        <v>519.44977855559034</v>
      </c>
    </row>
    <row r="338" spans="1:26" x14ac:dyDescent="0.25">
      <c r="A338" s="179" t="s">
        <v>521</v>
      </c>
      <c r="C338" t="s">
        <v>568</v>
      </c>
      <c r="D338" t="s">
        <v>595</v>
      </c>
      <c r="E338" t="s">
        <v>580</v>
      </c>
      <c r="F338" t="s">
        <v>563</v>
      </c>
      <c r="G338" t="s">
        <v>570</v>
      </c>
      <c r="H338">
        <v>15825.2</v>
      </c>
      <c r="I338">
        <v>32701</v>
      </c>
      <c r="J338">
        <v>48362.6</v>
      </c>
      <c r="K338">
        <v>0.48060000000000003</v>
      </c>
      <c r="L338">
        <v>0.29380000000000001</v>
      </c>
      <c r="M338">
        <v>0.21899999999999997</v>
      </c>
      <c r="N338" s="188">
        <v>150</v>
      </c>
      <c r="O338">
        <v>1800</v>
      </c>
      <c r="P338">
        <v>0.11374263832368627</v>
      </c>
      <c r="Q338">
        <v>5.5044188251123817E-2</v>
      </c>
      <c r="R338">
        <v>3.7218842659410369E-2</v>
      </c>
      <c r="S338">
        <v>6.8668556411406817E-2</v>
      </c>
      <c r="T338">
        <v>1</v>
      </c>
      <c r="U338">
        <v>1</v>
      </c>
      <c r="V338">
        <v>1</v>
      </c>
      <c r="W338">
        <v>1</v>
      </c>
      <c r="X338" t="s">
        <v>571</v>
      </c>
      <c r="Y338" t="s">
        <v>582</v>
      </c>
      <c r="Z338">
        <v>43.688118067116648</v>
      </c>
    </row>
    <row r="339" spans="1:26" x14ac:dyDescent="0.25">
      <c r="A339" t="s">
        <v>523</v>
      </c>
      <c r="H339">
        <v>35374</v>
      </c>
      <c r="I339">
        <v>65199.199999999997</v>
      </c>
      <c r="J339">
        <v>105390.6</v>
      </c>
      <c r="K339">
        <v>0.1356</v>
      </c>
      <c r="L339">
        <v>0.10559999999999999</v>
      </c>
      <c r="M339">
        <v>0.66579999999999995</v>
      </c>
      <c r="N339" s="188"/>
      <c r="O339">
        <v>0</v>
      </c>
      <c r="P339">
        <v>0</v>
      </c>
      <c r="Q339">
        <v>0</v>
      </c>
      <c r="R339">
        <v>0</v>
      </c>
      <c r="S339">
        <v>0</v>
      </c>
      <c r="T339">
        <v>2</v>
      </c>
      <c r="U339">
        <v>2</v>
      </c>
      <c r="V339">
        <v>3</v>
      </c>
      <c r="W339">
        <v>2.3333333333333335</v>
      </c>
      <c r="X339" t="s">
        <v>573</v>
      </c>
      <c r="Y339">
        <v>94.169984949713864</v>
      </c>
      <c r="Z339">
        <v>235.42496237428472</v>
      </c>
    </row>
    <row r="340" spans="1:26" x14ac:dyDescent="0.25">
      <c r="A340" t="s">
        <v>524</v>
      </c>
      <c r="H340">
        <v>33533.599999999999</v>
      </c>
      <c r="I340">
        <v>72248.600000000006</v>
      </c>
      <c r="J340">
        <v>105402</v>
      </c>
      <c r="K340">
        <v>2.8199999999999999E-2</v>
      </c>
      <c r="L340">
        <v>8.6400000000000005E-2</v>
      </c>
      <c r="M340">
        <v>0.63139999999999996</v>
      </c>
      <c r="N340" s="188"/>
      <c r="O340">
        <v>0</v>
      </c>
      <c r="P340">
        <v>0</v>
      </c>
      <c r="Q340">
        <v>0</v>
      </c>
      <c r="R340">
        <v>0</v>
      </c>
      <c r="S340">
        <v>0</v>
      </c>
      <c r="T340">
        <v>3</v>
      </c>
      <c r="U340">
        <v>3</v>
      </c>
      <c r="V340">
        <v>3</v>
      </c>
      <c r="W340">
        <v>3</v>
      </c>
      <c r="X340" t="s">
        <v>565</v>
      </c>
      <c r="Y340">
        <v>235.18600481288217</v>
      </c>
      <c r="Z340">
        <v>376.29760770061142</v>
      </c>
    </row>
    <row r="341" spans="1:26" x14ac:dyDescent="0.25">
      <c r="A341" t="s">
        <v>525</v>
      </c>
      <c r="B341" t="s">
        <v>575</v>
      </c>
      <c r="H341">
        <v>7243.2</v>
      </c>
      <c r="I341">
        <v>28733.200000000001</v>
      </c>
      <c r="J341">
        <v>47175</v>
      </c>
      <c r="K341">
        <v>0.5623999999999999</v>
      </c>
      <c r="L341">
        <v>0.49439999999999995</v>
      </c>
      <c r="M341">
        <v>0.35960000000000003</v>
      </c>
      <c r="N341" s="188"/>
      <c r="O341">
        <v>0</v>
      </c>
      <c r="P341">
        <v>0</v>
      </c>
      <c r="Q341">
        <v>0</v>
      </c>
      <c r="R341">
        <v>0</v>
      </c>
      <c r="S341">
        <v>0</v>
      </c>
      <c r="T341">
        <v>1</v>
      </c>
      <c r="U341">
        <v>1</v>
      </c>
      <c r="V341">
        <v>2</v>
      </c>
      <c r="W341">
        <v>1.3333333333333333</v>
      </c>
      <c r="X341" t="s">
        <v>567</v>
      </c>
      <c r="Y341" t="s">
        <v>582</v>
      </c>
      <c r="Z341">
        <v>25.765075931289601</v>
      </c>
    </row>
    <row r="342" spans="1:26" x14ac:dyDescent="0.25">
      <c r="A342" t="s">
        <v>526</v>
      </c>
      <c r="H342">
        <v>28901.4</v>
      </c>
      <c r="I342">
        <v>54566.6</v>
      </c>
      <c r="J342">
        <v>86200</v>
      </c>
      <c r="K342">
        <v>0.13400000000000001</v>
      </c>
      <c r="L342">
        <v>0.19339999999999999</v>
      </c>
      <c r="M342">
        <v>0.53659999999999985</v>
      </c>
      <c r="N342" s="188"/>
      <c r="O342">
        <v>0</v>
      </c>
      <c r="P342">
        <v>0</v>
      </c>
      <c r="Q342">
        <v>0</v>
      </c>
      <c r="R342">
        <v>0</v>
      </c>
      <c r="S342">
        <v>0</v>
      </c>
      <c r="T342">
        <v>2</v>
      </c>
      <c r="U342">
        <v>2</v>
      </c>
      <c r="V342">
        <v>3</v>
      </c>
      <c r="W342">
        <v>2.3333333333333335</v>
      </c>
      <c r="X342" t="s">
        <v>573</v>
      </c>
      <c r="Y342">
        <v>77.486274680871105</v>
      </c>
      <c r="Z342">
        <v>193.71568670217781</v>
      </c>
    </row>
    <row r="343" spans="1:26" x14ac:dyDescent="0.25">
      <c r="A343" t="s">
        <v>527</v>
      </c>
      <c r="B343" t="s">
        <v>575</v>
      </c>
      <c r="H343">
        <v>16528.400000000001</v>
      </c>
      <c r="I343">
        <v>26652.799999999999</v>
      </c>
      <c r="J343">
        <v>40175</v>
      </c>
      <c r="K343">
        <v>0.48</v>
      </c>
      <c r="L343">
        <v>0.29560000000000003</v>
      </c>
      <c r="M343">
        <v>0.24880000000000002</v>
      </c>
      <c r="N343" s="188"/>
      <c r="O343">
        <v>0</v>
      </c>
      <c r="P343">
        <v>0</v>
      </c>
      <c r="Q343">
        <v>0</v>
      </c>
      <c r="R343">
        <v>0</v>
      </c>
      <c r="S343">
        <v>0</v>
      </c>
      <c r="T343">
        <v>1</v>
      </c>
      <c r="U343">
        <v>1</v>
      </c>
      <c r="V343">
        <v>1</v>
      </c>
      <c r="W343">
        <v>1</v>
      </c>
      <c r="X343" t="s">
        <v>567</v>
      </c>
      <c r="Y343" t="s">
        <v>582</v>
      </c>
      <c r="Z343">
        <v>40.679333300927297</v>
      </c>
    </row>
    <row r="344" spans="1:26" x14ac:dyDescent="0.25">
      <c r="A344" t="s">
        <v>528</v>
      </c>
      <c r="H344">
        <v>21562.2</v>
      </c>
      <c r="I344">
        <v>47160.800000000003</v>
      </c>
      <c r="J344">
        <v>79180.800000000003</v>
      </c>
      <c r="K344">
        <v>0.1968</v>
      </c>
      <c r="L344">
        <v>0.13320000000000001</v>
      </c>
      <c r="M344">
        <v>0.56559999999999999</v>
      </c>
      <c r="N344" s="188"/>
      <c r="O344">
        <v>0</v>
      </c>
      <c r="P344">
        <v>0</v>
      </c>
      <c r="Q344">
        <v>0</v>
      </c>
      <c r="R344">
        <v>0</v>
      </c>
      <c r="S344">
        <v>0</v>
      </c>
      <c r="T344">
        <v>2</v>
      </c>
      <c r="U344">
        <v>2</v>
      </c>
      <c r="V344">
        <v>3</v>
      </c>
      <c r="W344">
        <v>2.3333333333333335</v>
      </c>
      <c r="X344" t="s">
        <v>573</v>
      </c>
      <c r="Y344">
        <v>62.335720482541056</v>
      </c>
      <c r="Z344">
        <v>155.83930120635264</v>
      </c>
    </row>
    <row r="345" spans="1:26" x14ac:dyDescent="0.25">
      <c r="A345" t="s">
        <v>529</v>
      </c>
      <c r="H345">
        <v>30537.666666666668</v>
      </c>
      <c r="I345">
        <v>44846.333333333336</v>
      </c>
      <c r="J345">
        <v>46298</v>
      </c>
      <c r="K345">
        <v>0</v>
      </c>
      <c r="L345">
        <v>3.9000000000000007E-2</v>
      </c>
      <c r="M345">
        <v>0.58399999999999996</v>
      </c>
      <c r="N345" s="188"/>
      <c r="O345">
        <v>0</v>
      </c>
      <c r="P345">
        <v>0</v>
      </c>
      <c r="Q345">
        <v>0</v>
      </c>
      <c r="R345">
        <v>0</v>
      </c>
      <c r="S345">
        <v>0</v>
      </c>
      <c r="T345">
        <v>3</v>
      </c>
      <c r="U345">
        <v>3</v>
      </c>
      <c r="V345">
        <v>3</v>
      </c>
      <c r="W345">
        <v>3</v>
      </c>
      <c r="X345" t="s">
        <v>565</v>
      </c>
      <c r="Y345">
        <v>163.09166167685842</v>
      </c>
      <c r="Z345">
        <v>260.94665868297346</v>
      </c>
    </row>
    <row r="346" spans="1:26" x14ac:dyDescent="0.25">
      <c r="A346" t="s">
        <v>530</v>
      </c>
      <c r="C346" t="s">
        <v>586</v>
      </c>
      <c r="D346" t="s">
        <v>561</v>
      </c>
      <c r="E346" t="s">
        <v>572</v>
      </c>
      <c r="F346" t="s">
        <v>563</v>
      </c>
      <c r="G346" t="s">
        <v>570</v>
      </c>
      <c r="H346">
        <v>16133.4</v>
      </c>
      <c r="I346">
        <v>30022.400000000001</v>
      </c>
      <c r="J346">
        <v>55409.4</v>
      </c>
      <c r="K346">
        <v>0.4078</v>
      </c>
      <c r="L346">
        <v>0.22359999999999999</v>
      </c>
      <c r="M346">
        <v>0.25620000000000004</v>
      </c>
      <c r="N346" s="188">
        <v>105</v>
      </c>
      <c r="O346">
        <v>1260</v>
      </c>
      <c r="P346">
        <v>7.8098850831194916E-2</v>
      </c>
      <c r="Q346">
        <v>4.196866339799616E-2</v>
      </c>
      <c r="R346">
        <v>2.2739823928791866E-2</v>
      </c>
      <c r="S346">
        <v>4.7602446052660979E-2</v>
      </c>
      <c r="T346">
        <v>1</v>
      </c>
      <c r="U346">
        <v>1</v>
      </c>
      <c r="V346">
        <v>1</v>
      </c>
      <c r="W346">
        <v>1</v>
      </c>
      <c r="X346" t="s">
        <v>571</v>
      </c>
      <c r="Y346" t="s">
        <v>582</v>
      </c>
      <c r="Z346">
        <v>44.115380072629897</v>
      </c>
    </row>
    <row r="347" spans="1:26" x14ac:dyDescent="0.25">
      <c r="A347" t="s">
        <v>531</v>
      </c>
      <c r="H347" t="e">
        <v>#DIV/0!</v>
      </c>
      <c r="I347" t="e">
        <v>#DIV/0!</v>
      </c>
      <c r="J347" t="e">
        <v>#DIV/0!</v>
      </c>
      <c r="K347">
        <v>0</v>
      </c>
      <c r="L347">
        <v>0</v>
      </c>
      <c r="M347">
        <v>0.76719999999999999</v>
      </c>
      <c r="N347" s="188"/>
      <c r="O347">
        <v>0</v>
      </c>
      <c r="P347" t="e">
        <v>#DIV/0!</v>
      </c>
      <c r="Q347" t="e">
        <v>#DIV/0!</v>
      </c>
      <c r="R347" t="e">
        <v>#DIV/0!</v>
      </c>
      <c r="S347" t="e">
        <v>#DIV/0!</v>
      </c>
      <c r="T347">
        <v>3</v>
      </c>
      <c r="U347">
        <v>3</v>
      </c>
      <c r="V347">
        <v>3</v>
      </c>
      <c r="W347">
        <v>3</v>
      </c>
      <c r="X347" t="e">
        <v>#DIV/0!</v>
      </c>
      <c r="Y347" t="e">
        <v>#DIV/0!</v>
      </c>
      <c r="Z347" t="e">
        <v>#DIV/0!</v>
      </c>
    </row>
    <row r="348" spans="1:26" x14ac:dyDescent="0.25">
      <c r="A348" t="s">
        <v>532</v>
      </c>
      <c r="H348" t="e">
        <v>#DIV/0!</v>
      </c>
      <c r="I348" t="e">
        <v>#DIV/0!</v>
      </c>
      <c r="J348" t="e">
        <v>#DIV/0!</v>
      </c>
      <c r="K348" t="e">
        <v>#DIV/0!</v>
      </c>
      <c r="L348" t="e">
        <v>#DIV/0!</v>
      </c>
      <c r="M348" t="e">
        <v>#DIV/0!</v>
      </c>
      <c r="N348" s="188"/>
      <c r="O348">
        <v>0</v>
      </c>
      <c r="P348" t="e">
        <v>#DIV/0!</v>
      </c>
      <c r="Q348" t="e">
        <v>#DIV/0!</v>
      </c>
      <c r="R348" t="e">
        <v>#DIV/0!</v>
      </c>
      <c r="S348" t="e">
        <v>#DIV/0!</v>
      </c>
      <c r="T348" t="e">
        <v>#DIV/0!</v>
      </c>
      <c r="U348" t="e">
        <v>#DIV/0!</v>
      </c>
      <c r="V348" t="e">
        <v>#DIV/0!</v>
      </c>
      <c r="W348" t="e">
        <v>#DIV/0!</v>
      </c>
      <c r="X348" t="e">
        <v>#DIV/0!</v>
      </c>
      <c r="Y348" t="e">
        <v>#DIV/0!</v>
      </c>
      <c r="Z348" t="e">
        <v>#DIV/0!</v>
      </c>
    </row>
    <row r="349" spans="1:26" x14ac:dyDescent="0.25">
      <c r="A349" t="s">
        <v>533</v>
      </c>
      <c r="C349" t="s">
        <v>560</v>
      </c>
      <c r="D349" t="s">
        <v>561</v>
      </c>
      <c r="E349" t="s">
        <v>562</v>
      </c>
      <c r="F349" t="s">
        <v>563</v>
      </c>
      <c r="G349" t="s">
        <v>566</v>
      </c>
      <c r="H349">
        <v>23314</v>
      </c>
      <c r="I349">
        <v>43326.400000000001</v>
      </c>
      <c r="J349">
        <v>66134.8</v>
      </c>
      <c r="K349">
        <v>0.221</v>
      </c>
      <c r="L349">
        <v>0.1024</v>
      </c>
      <c r="M349">
        <v>0.46100000000000002</v>
      </c>
      <c r="N349" s="188" t="s">
        <v>211</v>
      </c>
      <c r="O349" t="e">
        <v>#VALUE!</v>
      </c>
      <c r="P349" t="e">
        <v>#VALUE!</v>
      </c>
      <c r="Q349" t="e">
        <v>#VALUE!</v>
      </c>
      <c r="R349" t="e">
        <v>#VALUE!</v>
      </c>
      <c r="S349" t="e">
        <v>#VALUE!</v>
      </c>
      <c r="T349">
        <v>1</v>
      </c>
      <c r="U349">
        <v>2</v>
      </c>
      <c r="V349">
        <v>2</v>
      </c>
      <c r="W349">
        <v>1.6666666666666667</v>
      </c>
      <c r="X349" t="e">
        <v>#VALUE!</v>
      </c>
      <c r="Y349">
        <v>61.656895222322511</v>
      </c>
      <c r="Z349">
        <v>154.1422380558063</v>
      </c>
    </row>
    <row r="350" spans="1:26" x14ac:dyDescent="0.25">
      <c r="A350" t="s">
        <v>536</v>
      </c>
      <c r="H350">
        <v>25869.200000000001</v>
      </c>
      <c r="I350">
        <v>45702.2</v>
      </c>
      <c r="J350">
        <v>69111.600000000006</v>
      </c>
      <c r="K350">
        <v>0.1134</v>
      </c>
      <c r="L350">
        <v>0.13540000000000002</v>
      </c>
      <c r="M350">
        <v>0.4506</v>
      </c>
      <c r="N350" s="188"/>
      <c r="O350">
        <v>0</v>
      </c>
      <c r="P350">
        <v>0</v>
      </c>
      <c r="Q350">
        <v>0</v>
      </c>
      <c r="R350">
        <v>0</v>
      </c>
      <c r="S350">
        <v>0</v>
      </c>
      <c r="T350">
        <v>2</v>
      </c>
      <c r="U350">
        <v>2</v>
      </c>
      <c r="V350">
        <v>2</v>
      </c>
      <c r="W350">
        <v>2</v>
      </c>
      <c r="X350" t="s">
        <v>573</v>
      </c>
      <c r="Y350">
        <v>66.661206074079189</v>
      </c>
      <c r="Z350">
        <v>166.653015185198</v>
      </c>
    </row>
    <row r="351" spans="1:26" x14ac:dyDescent="0.25">
      <c r="A351" t="s">
        <v>537</v>
      </c>
      <c r="H351">
        <v>68322</v>
      </c>
      <c r="I351">
        <v>69144</v>
      </c>
      <c r="J351">
        <v>85071</v>
      </c>
      <c r="K351">
        <v>0.5</v>
      </c>
      <c r="L351">
        <v>0</v>
      </c>
      <c r="M351">
        <v>0.1875</v>
      </c>
      <c r="N351" s="188"/>
      <c r="O351">
        <v>0</v>
      </c>
      <c r="P351">
        <v>0</v>
      </c>
      <c r="Q351">
        <v>0</v>
      </c>
      <c r="R351">
        <v>0</v>
      </c>
      <c r="S351">
        <v>0</v>
      </c>
      <c r="T351">
        <v>1</v>
      </c>
      <c r="U351">
        <v>3</v>
      </c>
      <c r="V351">
        <v>1</v>
      </c>
      <c r="W351">
        <v>1.6666666666666667</v>
      </c>
      <c r="X351" t="s">
        <v>573</v>
      </c>
      <c r="Y351">
        <v>122.38694140637892</v>
      </c>
      <c r="Z351">
        <v>305.96735351594742</v>
      </c>
    </row>
    <row r="352" spans="1:26" x14ac:dyDescent="0.25">
      <c r="A352" t="s">
        <v>538</v>
      </c>
      <c r="H352" t="e">
        <v>#DIV/0!</v>
      </c>
      <c r="I352" t="e">
        <v>#DIV/0!</v>
      </c>
      <c r="J352" t="e">
        <v>#DIV/0!</v>
      </c>
      <c r="K352">
        <v>0</v>
      </c>
      <c r="L352">
        <v>0</v>
      </c>
      <c r="M352">
        <v>0.39260000000000006</v>
      </c>
      <c r="N352" s="188"/>
      <c r="O352">
        <v>0</v>
      </c>
      <c r="P352" t="e">
        <v>#DIV/0!</v>
      </c>
      <c r="Q352" t="e">
        <v>#DIV/0!</v>
      </c>
      <c r="R352" t="e">
        <v>#DIV/0!</v>
      </c>
      <c r="S352" t="e">
        <v>#DIV/0!</v>
      </c>
      <c r="T352">
        <v>3</v>
      </c>
      <c r="U352">
        <v>3</v>
      </c>
      <c r="V352">
        <v>2</v>
      </c>
      <c r="W352">
        <v>2.6666666666666665</v>
      </c>
      <c r="X352" t="e">
        <v>#DIV/0!</v>
      </c>
      <c r="Y352" t="e">
        <v>#DIV/0!</v>
      </c>
      <c r="Z352" t="e">
        <v>#DIV/0!</v>
      </c>
    </row>
    <row r="353" spans="1:26" x14ac:dyDescent="0.25">
      <c r="A353" t="s">
        <v>539</v>
      </c>
      <c r="H353">
        <v>42736</v>
      </c>
      <c r="I353">
        <v>76166</v>
      </c>
      <c r="J353">
        <v>115653.6</v>
      </c>
      <c r="K353">
        <v>3.3000000000000002E-2</v>
      </c>
      <c r="L353">
        <v>0.13540000000000002</v>
      </c>
      <c r="M353">
        <v>0.55520000000000003</v>
      </c>
      <c r="N353" s="188"/>
      <c r="O353">
        <v>0</v>
      </c>
      <c r="P353">
        <v>0</v>
      </c>
      <c r="Q353">
        <v>0</v>
      </c>
      <c r="R353">
        <v>0</v>
      </c>
      <c r="S353">
        <v>0</v>
      </c>
      <c r="T353">
        <v>3</v>
      </c>
      <c r="U353">
        <v>2</v>
      </c>
      <c r="V353">
        <v>3</v>
      </c>
      <c r="W353">
        <v>2.6666666666666665</v>
      </c>
      <c r="X353" t="s">
        <v>565</v>
      </c>
      <c r="Y353">
        <v>276.7004688783951</v>
      </c>
      <c r="Z353">
        <v>442.72075020543213</v>
      </c>
    </row>
    <row r="354" spans="1:26" x14ac:dyDescent="0.25">
      <c r="A354" t="s">
        <v>540</v>
      </c>
      <c r="H354">
        <v>26399.8</v>
      </c>
      <c r="I354">
        <v>43663.4</v>
      </c>
      <c r="J354">
        <v>68667.8</v>
      </c>
      <c r="K354">
        <v>0.14520000000000002</v>
      </c>
      <c r="L354">
        <v>6.8599999999999994E-2</v>
      </c>
      <c r="M354">
        <v>0.53859999999999997</v>
      </c>
      <c r="N354" s="188"/>
      <c r="O354">
        <v>0</v>
      </c>
      <c r="P354">
        <v>0</v>
      </c>
      <c r="Q354">
        <v>0</v>
      </c>
      <c r="R354">
        <v>0</v>
      </c>
      <c r="S354">
        <v>0</v>
      </c>
      <c r="T354">
        <v>2</v>
      </c>
      <c r="U354">
        <v>3</v>
      </c>
      <c r="V354">
        <v>3</v>
      </c>
      <c r="W354">
        <v>2.6666666666666665</v>
      </c>
      <c r="X354" t="s">
        <v>565</v>
      </c>
      <c r="Y354">
        <v>165.90479214699266</v>
      </c>
      <c r="Z354">
        <v>265.44766743518818</v>
      </c>
    </row>
    <row r="355" spans="1:26" x14ac:dyDescent="0.25">
      <c r="A355" t="s">
        <v>542</v>
      </c>
      <c r="C355" t="s">
        <v>585</v>
      </c>
      <c r="D355" t="s">
        <v>561</v>
      </c>
      <c r="E355" t="s">
        <v>562</v>
      </c>
      <c r="F355" t="s">
        <v>563</v>
      </c>
      <c r="G355" t="s">
        <v>587</v>
      </c>
      <c r="H355">
        <v>39808</v>
      </c>
      <c r="I355">
        <v>57274</v>
      </c>
      <c r="J355">
        <v>82764.2</v>
      </c>
      <c r="K355">
        <v>9.3799999999999994E-2</v>
      </c>
      <c r="L355">
        <v>4.7400000000000005E-2</v>
      </c>
      <c r="M355">
        <v>0.43120000000000003</v>
      </c>
      <c r="N355" s="188">
        <v>82</v>
      </c>
      <c r="O355">
        <v>984</v>
      </c>
      <c r="P355">
        <v>2.4718649517684887E-2</v>
      </c>
      <c r="Q355">
        <v>1.7180570590494815E-2</v>
      </c>
      <c r="R355">
        <v>1.1889198469869824E-2</v>
      </c>
      <c r="S355">
        <v>1.7929472859349843E-2</v>
      </c>
      <c r="T355">
        <v>3</v>
      </c>
      <c r="U355">
        <v>3</v>
      </c>
      <c r="V355">
        <v>2</v>
      </c>
      <c r="W355">
        <v>2.6666666666666665</v>
      </c>
      <c r="X355" t="s">
        <v>565</v>
      </c>
      <c r="Y355">
        <v>228.67376147436133</v>
      </c>
      <c r="Z355">
        <v>365.87801835897807</v>
      </c>
    </row>
    <row r="358" spans="1:26" x14ac:dyDescent="0.25">
      <c r="A358" t="s">
        <v>596</v>
      </c>
    </row>
    <row r="359" spans="1:26" x14ac:dyDescent="0.25">
      <c r="A359" t="s">
        <v>597</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2625-EA17-426E-B6B9-EC08749E0AF6}">
  <dimension ref="A1:AO355"/>
  <sheetViews>
    <sheetView workbookViewId="0">
      <pane ySplit="1" topLeftCell="A2" activePane="bottomLeft" state="frozen"/>
      <selection pane="bottomLeft" activeCell="B28" sqref="B28"/>
    </sheetView>
  </sheetViews>
  <sheetFormatPr defaultRowHeight="15" x14ac:dyDescent="0.25"/>
  <sheetData>
    <row r="1" spans="1:41" x14ac:dyDescent="0.25">
      <c r="A1" t="s">
        <v>1</v>
      </c>
      <c r="B1" t="s">
        <v>598</v>
      </c>
      <c r="C1" t="s">
        <v>599</v>
      </c>
      <c r="D1" t="s">
        <v>600</v>
      </c>
      <c r="E1" t="s">
        <v>89</v>
      </c>
      <c r="F1" t="s">
        <v>90</v>
      </c>
      <c r="G1" t="s">
        <v>77</v>
      </c>
      <c r="H1" t="s">
        <v>601</v>
      </c>
      <c r="I1" t="s">
        <v>602</v>
      </c>
      <c r="J1" t="s">
        <v>603</v>
      </c>
      <c r="K1" t="s">
        <v>94</v>
      </c>
      <c r="L1" t="s">
        <v>95</v>
      </c>
      <c r="M1" t="s">
        <v>79</v>
      </c>
      <c r="N1" t="s">
        <v>604</v>
      </c>
      <c r="O1" t="s">
        <v>605</v>
      </c>
      <c r="P1" t="s">
        <v>606</v>
      </c>
      <c r="Q1" t="s">
        <v>99</v>
      </c>
      <c r="R1" t="s">
        <v>100</v>
      </c>
      <c r="S1" t="s">
        <v>81</v>
      </c>
      <c r="T1" t="s">
        <v>607</v>
      </c>
      <c r="U1" t="s">
        <v>608</v>
      </c>
      <c r="V1" t="s">
        <v>609</v>
      </c>
      <c r="W1" t="s">
        <v>104</v>
      </c>
      <c r="X1" t="s">
        <v>105</v>
      </c>
      <c r="Y1" t="s">
        <v>109</v>
      </c>
      <c r="Z1" t="s">
        <v>610</v>
      </c>
      <c r="AA1" t="s">
        <v>611</v>
      </c>
      <c r="AB1" t="s">
        <v>612</v>
      </c>
      <c r="AC1" t="s">
        <v>110</v>
      </c>
      <c r="AD1" t="s">
        <v>111</v>
      </c>
      <c r="AE1" t="s">
        <v>115</v>
      </c>
      <c r="AF1" t="s">
        <v>613</v>
      </c>
      <c r="AG1" t="s">
        <v>614</v>
      </c>
      <c r="AH1" t="s">
        <v>615</v>
      </c>
      <c r="AI1" t="s">
        <v>116</v>
      </c>
      <c r="AJ1" t="s">
        <v>117</v>
      </c>
      <c r="AK1" t="s">
        <v>121</v>
      </c>
      <c r="AL1" t="s">
        <v>122</v>
      </c>
      <c r="AM1" t="s">
        <v>48</v>
      </c>
      <c r="AO1" t="s">
        <v>123</v>
      </c>
    </row>
    <row r="2" spans="1:41" x14ac:dyDescent="0.25">
      <c r="A2" t="s">
        <v>124</v>
      </c>
      <c r="B2">
        <v>30750</v>
      </c>
      <c r="C2">
        <v>28250</v>
      </c>
      <c r="D2">
        <v>27500</v>
      </c>
      <c r="E2">
        <v>22389</v>
      </c>
      <c r="F2">
        <v>29188</v>
      </c>
      <c r="G2">
        <v>27615.4</v>
      </c>
      <c r="H2">
        <v>64250</v>
      </c>
      <c r="I2">
        <v>64000</v>
      </c>
      <c r="J2">
        <v>62500</v>
      </c>
      <c r="K2">
        <v>44714</v>
      </c>
      <c r="L2">
        <v>54875</v>
      </c>
      <c r="M2">
        <v>58067.8</v>
      </c>
      <c r="N2">
        <v>88250</v>
      </c>
      <c r="O2">
        <v>81000</v>
      </c>
      <c r="P2">
        <v>79167</v>
      </c>
      <c r="Q2">
        <v>85636</v>
      </c>
      <c r="R2">
        <v>91864</v>
      </c>
      <c r="S2">
        <v>85183.4</v>
      </c>
      <c r="T2">
        <v>5.6</v>
      </c>
      <c r="U2">
        <v>12.1</v>
      </c>
      <c r="V2">
        <v>12.5</v>
      </c>
      <c r="W2">
        <v>3.4</v>
      </c>
      <c r="X2">
        <v>0</v>
      </c>
      <c r="Y2">
        <v>6.7200000000000006</v>
      </c>
      <c r="Z2">
        <v>13.900000000000002</v>
      </c>
      <c r="AA2">
        <v>12.1</v>
      </c>
      <c r="AB2">
        <v>15</v>
      </c>
      <c r="AC2">
        <v>8.6</v>
      </c>
      <c r="AD2">
        <v>0</v>
      </c>
      <c r="AE2">
        <v>9.92</v>
      </c>
      <c r="AF2">
        <v>63.800000000000004</v>
      </c>
      <c r="AG2">
        <v>63.3</v>
      </c>
      <c r="AH2">
        <v>64.599999999999994</v>
      </c>
      <c r="AI2">
        <v>71.099999999999994</v>
      </c>
      <c r="AJ2">
        <v>75</v>
      </c>
      <c r="AK2">
        <v>67.559999999999988</v>
      </c>
      <c r="AL2">
        <v>65</v>
      </c>
      <c r="AM2" t="s">
        <v>125</v>
      </c>
      <c r="AO2" t="s">
        <v>126</v>
      </c>
    </row>
    <row r="3" spans="1:41" x14ac:dyDescent="0.25">
      <c r="A3" t="s">
        <v>127</v>
      </c>
      <c r="B3" t="s">
        <v>88</v>
      </c>
      <c r="C3">
        <v>14000</v>
      </c>
      <c r="D3">
        <v>20750</v>
      </c>
      <c r="E3">
        <v>21250</v>
      </c>
      <c r="F3">
        <v>66000</v>
      </c>
      <c r="G3">
        <v>30500</v>
      </c>
      <c r="H3">
        <v>20833</v>
      </c>
      <c r="I3">
        <v>21500</v>
      </c>
      <c r="J3">
        <v>32833</v>
      </c>
      <c r="K3">
        <v>63750</v>
      </c>
      <c r="L3">
        <v>68800</v>
      </c>
      <c r="M3">
        <v>41543.199999999997</v>
      </c>
      <c r="N3">
        <v>32917</v>
      </c>
      <c r="O3">
        <v>33300</v>
      </c>
      <c r="P3">
        <v>53250</v>
      </c>
      <c r="Q3">
        <v>70000</v>
      </c>
      <c r="R3">
        <v>79250</v>
      </c>
      <c r="S3">
        <v>53743.4</v>
      </c>
      <c r="T3">
        <v>35</v>
      </c>
      <c r="U3">
        <v>50</v>
      </c>
      <c r="V3">
        <v>56.3</v>
      </c>
      <c r="W3">
        <v>64.7</v>
      </c>
      <c r="X3">
        <v>15.8</v>
      </c>
      <c r="Y3">
        <v>44.36</v>
      </c>
      <c r="Z3">
        <v>25</v>
      </c>
      <c r="AA3">
        <v>25</v>
      </c>
      <c r="AB3">
        <v>12.5</v>
      </c>
      <c r="AC3">
        <v>11.8</v>
      </c>
      <c r="AD3">
        <v>0</v>
      </c>
      <c r="AE3">
        <v>14.86</v>
      </c>
      <c r="AF3">
        <v>11.8</v>
      </c>
      <c r="AG3">
        <v>0</v>
      </c>
      <c r="AH3">
        <v>3.7000000000000006</v>
      </c>
      <c r="AI3">
        <v>18.2</v>
      </c>
      <c r="AJ3">
        <v>18.8</v>
      </c>
      <c r="AK3">
        <v>10.5</v>
      </c>
      <c r="AL3">
        <v>35</v>
      </c>
      <c r="AM3" t="s">
        <v>125</v>
      </c>
      <c r="AO3" t="s">
        <v>126</v>
      </c>
    </row>
    <row r="4" spans="1:41" x14ac:dyDescent="0.25">
      <c r="A4" t="s">
        <v>128</v>
      </c>
      <c r="B4">
        <v>20000</v>
      </c>
      <c r="C4">
        <v>17182</v>
      </c>
      <c r="D4">
        <v>16278</v>
      </c>
      <c r="E4">
        <v>9000</v>
      </c>
      <c r="F4">
        <v>8773</v>
      </c>
      <c r="G4">
        <v>14246.6</v>
      </c>
      <c r="H4">
        <v>28214</v>
      </c>
      <c r="I4">
        <v>27625</v>
      </c>
      <c r="J4">
        <v>26333</v>
      </c>
      <c r="K4">
        <v>28938</v>
      </c>
      <c r="L4">
        <v>26600</v>
      </c>
      <c r="M4">
        <v>27542</v>
      </c>
      <c r="N4">
        <v>51250</v>
      </c>
      <c r="O4">
        <v>44750</v>
      </c>
      <c r="P4">
        <v>53250</v>
      </c>
      <c r="Q4">
        <v>46167</v>
      </c>
      <c r="R4">
        <v>46500</v>
      </c>
      <c r="S4">
        <v>48383.4</v>
      </c>
      <c r="T4">
        <v>62.2</v>
      </c>
      <c r="U4">
        <v>61.5</v>
      </c>
      <c r="V4">
        <v>54.9</v>
      </c>
      <c r="W4">
        <v>59.3</v>
      </c>
      <c r="X4">
        <v>60.2</v>
      </c>
      <c r="Y4">
        <v>59.61999999999999</v>
      </c>
      <c r="Z4">
        <v>30.4</v>
      </c>
      <c r="AA4">
        <v>35.1</v>
      </c>
      <c r="AB4">
        <v>36.799999999999997</v>
      </c>
      <c r="AC4">
        <v>37</v>
      </c>
      <c r="AD4">
        <v>36.700000000000003</v>
      </c>
      <c r="AE4">
        <v>35.200000000000003</v>
      </c>
      <c r="AF4">
        <v>25.1</v>
      </c>
      <c r="AG4">
        <v>28.5</v>
      </c>
      <c r="AH4">
        <v>26.899999999999995</v>
      </c>
      <c r="AI4">
        <v>27.7</v>
      </c>
      <c r="AJ4">
        <v>36</v>
      </c>
      <c r="AK4">
        <v>28.839999999999996</v>
      </c>
      <c r="AL4">
        <v>118</v>
      </c>
      <c r="AM4" t="s">
        <v>125</v>
      </c>
      <c r="AO4" t="s">
        <v>126</v>
      </c>
    </row>
    <row r="5" spans="1:41" x14ac:dyDescent="0.25">
      <c r="A5" t="s">
        <v>129</v>
      </c>
      <c r="B5">
        <v>12800</v>
      </c>
      <c r="C5">
        <v>15333</v>
      </c>
      <c r="D5">
        <v>15125</v>
      </c>
      <c r="E5">
        <v>31600</v>
      </c>
      <c r="F5">
        <v>31250</v>
      </c>
      <c r="G5">
        <v>21221.599999999999</v>
      </c>
      <c r="H5">
        <v>29100</v>
      </c>
      <c r="I5">
        <v>32250</v>
      </c>
      <c r="J5">
        <v>32125</v>
      </c>
      <c r="K5">
        <v>50500</v>
      </c>
      <c r="L5">
        <v>60833</v>
      </c>
      <c r="M5">
        <v>40961.599999999999</v>
      </c>
      <c r="N5">
        <v>53167</v>
      </c>
      <c r="O5">
        <v>53500</v>
      </c>
      <c r="P5">
        <v>55500</v>
      </c>
      <c r="Q5">
        <v>63300</v>
      </c>
      <c r="R5">
        <v>72813</v>
      </c>
      <c r="S5">
        <v>59656</v>
      </c>
      <c r="T5">
        <v>58.099999999999994</v>
      </c>
      <c r="U5">
        <v>62.2</v>
      </c>
      <c r="V5">
        <v>64.2</v>
      </c>
      <c r="W5">
        <v>59</v>
      </c>
      <c r="X5">
        <v>53.8</v>
      </c>
      <c r="Y5">
        <v>59.46</v>
      </c>
      <c r="Z5">
        <v>39.799999999999997</v>
      </c>
      <c r="AA5">
        <v>39</v>
      </c>
      <c r="AB5">
        <v>40.700000000000003</v>
      </c>
      <c r="AC5">
        <v>35.9</v>
      </c>
      <c r="AD5">
        <v>24.6</v>
      </c>
      <c r="AE5">
        <v>36</v>
      </c>
      <c r="AF5">
        <v>20.100000000000001</v>
      </c>
      <c r="AG5">
        <v>18.899999999999999</v>
      </c>
      <c r="AH5">
        <v>21.4</v>
      </c>
      <c r="AI5">
        <v>26.4</v>
      </c>
      <c r="AJ5">
        <v>19.600000000000001</v>
      </c>
      <c r="AK5">
        <v>21.28</v>
      </c>
      <c r="AL5">
        <v>105</v>
      </c>
      <c r="AM5" t="s">
        <v>125</v>
      </c>
      <c r="AO5" t="s">
        <v>126</v>
      </c>
    </row>
    <row r="6" spans="1:41" x14ac:dyDescent="0.25">
      <c r="A6" t="s">
        <v>130</v>
      </c>
      <c r="B6">
        <v>18667</v>
      </c>
      <c r="C6">
        <v>19700</v>
      </c>
      <c r="D6">
        <v>20375</v>
      </c>
      <c r="E6">
        <v>18154</v>
      </c>
      <c r="F6">
        <v>17389</v>
      </c>
      <c r="G6">
        <v>18857</v>
      </c>
      <c r="H6">
        <v>23500</v>
      </c>
      <c r="I6">
        <v>24333</v>
      </c>
      <c r="J6">
        <v>27167</v>
      </c>
      <c r="K6">
        <v>24750</v>
      </c>
      <c r="L6">
        <v>38333</v>
      </c>
      <c r="M6">
        <v>27616.6</v>
      </c>
      <c r="N6">
        <v>28500</v>
      </c>
      <c r="O6">
        <v>34000</v>
      </c>
      <c r="P6">
        <v>47250</v>
      </c>
      <c r="Q6">
        <v>38100</v>
      </c>
      <c r="R6">
        <v>40900</v>
      </c>
      <c r="S6">
        <v>37750</v>
      </c>
      <c r="T6">
        <v>13</v>
      </c>
      <c r="U6">
        <v>17.899999999999999</v>
      </c>
      <c r="V6">
        <v>8.6</v>
      </c>
      <c r="W6">
        <v>0</v>
      </c>
      <c r="X6">
        <v>31</v>
      </c>
      <c r="Y6">
        <v>14.1</v>
      </c>
      <c r="Z6">
        <v>22.2</v>
      </c>
      <c r="AA6">
        <v>20.9</v>
      </c>
      <c r="AB6">
        <v>19</v>
      </c>
      <c r="AC6">
        <v>13.8</v>
      </c>
      <c r="AD6">
        <v>25.9</v>
      </c>
      <c r="AE6">
        <v>20.359999999999996</v>
      </c>
      <c r="AF6">
        <v>46</v>
      </c>
      <c r="AG6">
        <v>73.2</v>
      </c>
      <c r="AH6">
        <v>55.1</v>
      </c>
      <c r="AI6">
        <v>56.4</v>
      </c>
      <c r="AJ6">
        <v>33.6</v>
      </c>
      <c r="AK6">
        <v>52.86</v>
      </c>
      <c r="AL6">
        <v>10</v>
      </c>
      <c r="AM6" t="s">
        <v>131</v>
      </c>
      <c r="AO6" t="s">
        <v>126</v>
      </c>
    </row>
    <row r="7" spans="1:41" x14ac:dyDescent="0.25">
      <c r="A7" t="s">
        <v>132</v>
      </c>
      <c r="B7">
        <v>14214</v>
      </c>
      <c r="C7">
        <v>15643</v>
      </c>
      <c r="D7">
        <v>17900</v>
      </c>
      <c r="E7">
        <v>14611</v>
      </c>
      <c r="F7">
        <v>15063</v>
      </c>
      <c r="G7">
        <v>15486.2</v>
      </c>
      <c r="H7">
        <v>24500</v>
      </c>
      <c r="I7">
        <v>26333</v>
      </c>
      <c r="J7">
        <v>30611</v>
      </c>
      <c r="K7">
        <v>33167</v>
      </c>
      <c r="L7">
        <v>35870</v>
      </c>
      <c r="M7">
        <v>30096.2</v>
      </c>
      <c r="N7">
        <v>39700</v>
      </c>
      <c r="O7">
        <v>40700</v>
      </c>
      <c r="P7">
        <v>52250</v>
      </c>
      <c r="Q7">
        <v>62417</v>
      </c>
      <c r="R7">
        <v>60500</v>
      </c>
      <c r="S7">
        <v>51113.4</v>
      </c>
      <c r="T7">
        <v>49.4</v>
      </c>
      <c r="U7">
        <v>46.3</v>
      </c>
      <c r="V7">
        <v>49.4</v>
      </c>
      <c r="W7">
        <v>48.1</v>
      </c>
      <c r="X7">
        <v>46.7</v>
      </c>
      <c r="Y7">
        <v>47.98</v>
      </c>
      <c r="Z7">
        <v>40.9</v>
      </c>
      <c r="AA7">
        <v>41.5</v>
      </c>
      <c r="AB7">
        <v>37.5</v>
      </c>
      <c r="AC7">
        <v>37.5</v>
      </c>
      <c r="AD7">
        <v>34.1</v>
      </c>
      <c r="AE7">
        <v>38.299999999999997</v>
      </c>
      <c r="AF7">
        <v>17.5</v>
      </c>
      <c r="AG7">
        <v>16</v>
      </c>
      <c r="AH7">
        <v>15.299999999999999</v>
      </c>
      <c r="AI7">
        <v>17.100000000000001</v>
      </c>
      <c r="AJ7">
        <v>27.9</v>
      </c>
      <c r="AK7">
        <v>18.760000000000002</v>
      </c>
      <c r="AL7">
        <v>75</v>
      </c>
      <c r="AM7" t="s">
        <v>125</v>
      </c>
      <c r="AO7" t="s">
        <v>126</v>
      </c>
    </row>
    <row r="8" spans="1:41" x14ac:dyDescent="0.25">
      <c r="A8" t="s">
        <v>133</v>
      </c>
      <c r="B8" t="s">
        <v>88</v>
      </c>
      <c r="C8" t="s">
        <v>88</v>
      </c>
      <c r="D8" t="s">
        <v>88</v>
      </c>
      <c r="E8">
        <v>31833</v>
      </c>
      <c r="F8">
        <v>34833</v>
      </c>
      <c r="G8">
        <v>33333</v>
      </c>
      <c r="H8" t="s">
        <v>88</v>
      </c>
      <c r="I8" t="s">
        <v>88</v>
      </c>
      <c r="J8" t="s">
        <v>88</v>
      </c>
      <c r="K8">
        <v>34250</v>
      </c>
      <c r="L8">
        <v>49000</v>
      </c>
      <c r="M8">
        <v>41625</v>
      </c>
      <c r="N8" t="s">
        <v>88</v>
      </c>
      <c r="O8" t="s">
        <v>88</v>
      </c>
      <c r="P8" t="s">
        <v>88</v>
      </c>
      <c r="Q8">
        <v>48250</v>
      </c>
      <c r="R8">
        <v>54000</v>
      </c>
      <c r="S8">
        <v>51125</v>
      </c>
      <c r="T8">
        <v>0</v>
      </c>
      <c r="U8" t="s">
        <v>88</v>
      </c>
      <c r="V8">
        <v>0</v>
      </c>
      <c r="W8">
        <v>0</v>
      </c>
      <c r="X8">
        <v>0</v>
      </c>
      <c r="Y8">
        <v>0</v>
      </c>
      <c r="Z8" t="s">
        <v>88</v>
      </c>
      <c r="AA8" t="s">
        <v>88</v>
      </c>
      <c r="AB8">
        <v>0</v>
      </c>
      <c r="AC8">
        <v>0</v>
      </c>
      <c r="AD8">
        <v>0</v>
      </c>
      <c r="AE8">
        <v>0</v>
      </c>
      <c r="AF8">
        <v>100</v>
      </c>
      <c r="AG8" t="s">
        <v>88</v>
      </c>
      <c r="AH8">
        <v>0</v>
      </c>
      <c r="AI8">
        <v>18.2</v>
      </c>
      <c r="AJ8">
        <v>11.1</v>
      </c>
      <c r="AK8">
        <v>32.325000000000003</v>
      </c>
      <c r="AM8" t="s">
        <v>134</v>
      </c>
      <c r="AO8" t="s">
        <v>135</v>
      </c>
    </row>
    <row r="9" spans="1:41" x14ac:dyDescent="0.25">
      <c r="A9" t="s">
        <v>136</v>
      </c>
      <c r="B9" t="s">
        <v>88</v>
      </c>
      <c r="C9" t="s">
        <v>88</v>
      </c>
      <c r="D9" t="s">
        <v>88</v>
      </c>
      <c r="E9" t="s">
        <v>88</v>
      </c>
      <c r="F9" t="s">
        <v>88</v>
      </c>
      <c r="G9" t="e">
        <v>#DIV/0!</v>
      </c>
      <c r="H9" t="s">
        <v>88</v>
      </c>
      <c r="I9" t="s">
        <v>88</v>
      </c>
      <c r="J9" t="s">
        <v>88</v>
      </c>
      <c r="K9" t="s">
        <v>88</v>
      </c>
      <c r="L9" t="s">
        <v>88</v>
      </c>
      <c r="M9" t="e">
        <v>#DIV/0!</v>
      </c>
      <c r="N9" t="s">
        <v>88</v>
      </c>
      <c r="O9" t="s">
        <v>88</v>
      </c>
      <c r="P9" t="s">
        <v>88</v>
      </c>
      <c r="Q9" t="s">
        <v>88</v>
      </c>
      <c r="R9" t="s">
        <v>88</v>
      </c>
      <c r="S9" t="e">
        <v>#DIV/0!</v>
      </c>
      <c r="T9">
        <v>0</v>
      </c>
      <c r="U9" t="s">
        <v>88</v>
      </c>
      <c r="V9">
        <v>0</v>
      </c>
      <c r="W9">
        <v>0</v>
      </c>
      <c r="X9">
        <v>0</v>
      </c>
      <c r="Y9">
        <v>0</v>
      </c>
      <c r="Z9" t="s">
        <v>88</v>
      </c>
      <c r="AA9">
        <v>0</v>
      </c>
      <c r="AB9">
        <v>0</v>
      </c>
      <c r="AC9">
        <v>0</v>
      </c>
      <c r="AD9">
        <v>0</v>
      </c>
      <c r="AE9">
        <v>0</v>
      </c>
      <c r="AF9">
        <v>100</v>
      </c>
      <c r="AG9">
        <v>100</v>
      </c>
      <c r="AH9">
        <v>100</v>
      </c>
      <c r="AI9">
        <v>92</v>
      </c>
      <c r="AJ9">
        <v>83.3</v>
      </c>
      <c r="AK9">
        <v>95.06</v>
      </c>
      <c r="AM9" t="s">
        <v>134</v>
      </c>
      <c r="AO9" t="s">
        <v>135</v>
      </c>
    </row>
    <row r="10" spans="1:41" x14ac:dyDescent="0.25">
      <c r="A10" t="s">
        <v>137</v>
      </c>
      <c r="B10">
        <v>19500</v>
      </c>
      <c r="C10">
        <v>26500</v>
      </c>
      <c r="D10">
        <v>28000</v>
      </c>
      <c r="E10">
        <v>32000</v>
      </c>
      <c r="F10">
        <v>34625</v>
      </c>
      <c r="G10">
        <v>28125</v>
      </c>
      <c r="H10">
        <v>35167</v>
      </c>
      <c r="I10">
        <v>36857</v>
      </c>
      <c r="J10">
        <v>39833</v>
      </c>
      <c r="K10">
        <v>38500</v>
      </c>
      <c r="L10">
        <v>39833</v>
      </c>
      <c r="M10">
        <v>38038</v>
      </c>
      <c r="N10">
        <v>56000</v>
      </c>
      <c r="O10">
        <v>68500</v>
      </c>
      <c r="P10">
        <v>71500</v>
      </c>
      <c r="Q10">
        <v>80750</v>
      </c>
      <c r="R10">
        <v>88600</v>
      </c>
      <c r="S10">
        <v>73070</v>
      </c>
      <c r="T10">
        <v>8.6</v>
      </c>
      <c r="U10">
        <v>11.1</v>
      </c>
      <c r="V10">
        <v>22.6</v>
      </c>
      <c r="W10">
        <v>20</v>
      </c>
      <c r="X10">
        <v>19</v>
      </c>
      <c r="Y10">
        <v>16.259999999999998</v>
      </c>
      <c r="Z10">
        <v>19</v>
      </c>
      <c r="AA10">
        <v>17.5</v>
      </c>
      <c r="AB10">
        <v>21</v>
      </c>
      <c r="AC10">
        <v>15</v>
      </c>
      <c r="AD10">
        <v>19</v>
      </c>
      <c r="AE10">
        <v>18.3</v>
      </c>
      <c r="AF10">
        <v>32.6</v>
      </c>
      <c r="AG10">
        <v>35.200000000000003</v>
      </c>
      <c r="AH10">
        <v>32.200000000000003</v>
      </c>
      <c r="AI10">
        <v>32.4</v>
      </c>
      <c r="AJ10">
        <v>17</v>
      </c>
      <c r="AK10">
        <v>29.880000000000003</v>
      </c>
      <c r="AL10">
        <v>36</v>
      </c>
      <c r="AM10" t="s">
        <v>138</v>
      </c>
    </row>
    <row r="11" spans="1:41" x14ac:dyDescent="0.25">
      <c r="A11" t="s">
        <v>139</v>
      </c>
      <c r="B11" t="s">
        <v>88</v>
      </c>
      <c r="C11" t="s">
        <v>88</v>
      </c>
      <c r="D11" t="s">
        <v>88</v>
      </c>
      <c r="E11" t="s">
        <v>88</v>
      </c>
      <c r="F11" t="s">
        <v>88</v>
      </c>
      <c r="G11" t="e">
        <v>#DIV/0!</v>
      </c>
      <c r="H11" t="s">
        <v>88</v>
      </c>
      <c r="I11" t="s">
        <v>88</v>
      </c>
      <c r="J11" t="s">
        <v>88</v>
      </c>
      <c r="K11" t="s">
        <v>88</v>
      </c>
      <c r="L11" t="s">
        <v>88</v>
      </c>
      <c r="M11" t="e">
        <v>#DIV/0!</v>
      </c>
      <c r="N11" t="s">
        <v>88</v>
      </c>
      <c r="O11" t="s">
        <v>88</v>
      </c>
      <c r="P11" t="s">
        <v>88</v>
      </c>
      <c r="Q11" t="s">
        <v>88</v>
      </c>
      <c r="R11" t="s">
        <v>88</v>
      </c>
      <c r="S11" t="e">
        <v>#DIV/0!</v>
      </c>
      <c r="T11">
        <v>0</v>
      </c>
      <c r="U11" t="s">
        <v>88</v>
      </c>
      <c r="V11">
        <v>0</v>
      </c>
      <c r="W11">
        <v>0</v>
      </c>
      <c r="X11" t="s">
        <v>88</v>
      </c>
      <c r="Y11">
        <v>0</v>
      </c>
      <c r="Z11">
        <v>0</v>
      </c>
      <c r="AA11">
        <v>0</v>
      </c>
      <c r="AB11">
        <v>0</v>
      </c>
      <c r="AC11">
        <v>0</v>
      </c>
      <c r="AD11" t="s">
        <v>88</v>
      </c>
      <c r="AE11">
        <v>0</v>
      </c>
      <c r="AF11" t="s">
        <v>88</v>
      </c>
      <c r="AG11" t="s">
        <v>88</v>
      </c>
      <c r="AH11" t="s">
        <v>88</v>
      </c>
      <c r="AI11" t="s">
        <v>88</v>
      </c>
      <c r="AJ11" t="s">
        <v>88</v>
      </c>
      <c r="AK11" t="e">
        <v>#DIV/0!</v>
      </c>
      <c r="AM11" t="s">
        <v>134</v>
      </c>
      <c r="AO11" t="s">
        <v>135</v>
      </c>
    </row>
    <row r="12" spans="1:41" x14ac:dyDescent="0.25">
      <c r="A12" t="s">
        <v>140</v>
      </c>
      <c r="B12">
        <v>14667</v>
      </c>
      <c r="C12">
        <v>12750</v>
      </c>
      <c r="D12">
        <v>12375</v>
      </c>
      <c r="E12">
        <v>4900</v>
      </c>
      <c r="F12">
        <v>7600</v>
      </c>
      <c r="G12">
        <v>10458.4</v>
      </c>
      <c r="H12">
        <v>26000</v>
      </c>
      <c r="I12">
        <v>24000</v>
      </c>
      <c r="J12">
        <v>18250</v>
      </c>
      <c r="K12">
        <v>13250</v>
      </c>
      <c r="L12">
        <v>14250</v>
      </c>
      <c r="M12">
        <v>19150</v>
      </c>
      <c r="N12">
        <v>32250</v>
      </c>
      <c r="O12">
        <v>29833</v>
      </c>
      <c r="P12">
        <v>30333</v>
      </c>
      <c r="Q12">
        <v>26167</v>
      </c>
      <c r="R12">
        <v>31000</v>
      </c>
      <c r="S12">
        <v>29916.6</v>
      </c>
      <c r="T12">
        <v>32.6</v>
      </c>
      <c r="U12">
        <v>42.6</v>
      </c>
      <c r="V12">
        <v>52.5</v>
      </c>
      <c r="W12">
        <v>54</v>
      </c>
      <c r="X12">
        <v>69.599999999999994</v>
      </c>
      <c r="Y12">
        <v>50.26</v>
      </c>
      <c r="Z12">
        <v>9.3000000000000007</v>
      </c>
      <c r="AA12">
        <v>26.2</v>
      </c>
      <c r="AB12">
        <v>45.8</v>
      </c>
      <c r="AC12">
        <v>52.4</v>
      </c>
      <c r="AD12">
        <v>71.400000000000006</v>
      </c>
      <c r="AE12">
        <v>41.019999999999996</v>
      </c>
      <c r="AF12">
        <v>15.9</v>
      </c>
      <c r="AG12">
        <v>13.3</v>
      </c>
      <c r="AH12">
        <v>10.9</v>
      </c>
      <c r="AI12">
        <v>15.5</v>
      </c>
      <c r="AJ12">
        <v>40.5</v>
      </c>
      <c r="AK12">
        <v>19.22</v>
      </c>
      <c r="AM12" t="s">
        <v>141</v>
      </c>
      <c r="AO12" t="s">
        <v>142</v>
      </c>
    </row>
    <row r="13" spans="1:41" x14ac:dyDescent="0.25">
      <c r="A13" t="s">
        <v>143</v>
      </c>
      <c r="B13">
        <v>21417</v>
      </c>
      <c r="C13">
        <v>21000</v>
      </c>
      <c r="D13">
        <v>19750</v>
      </c>
      <c r="E13">
        <v>17036</v>
      </c>
      <c r="F13">
        <v>18250</v>
      </c>
      <c r="G13">
        <v>19490.599999999999</v>
      </c>
      <c r="H13">
        <v>36500</v>
      </c>
      <c r="I13">
        <v>38000</v>
      </c>
      <c r="J13">
        <v>36600</v>
      </c>
      <c r="K13">
        <v>24000</v>
      </c>
      <c r="L13">
        <v>26167</v>
      </c>
      <c r="M13">
        <v>32253.4</v>
      </c>
      <c r="N13">
        <v>54000</v>
      </c>
      <c r="O13">
        <v>62333</v>
      </c>
      <c r="P13">
        <v>67000</v>
      </c>
      <c r="Q13">
        <v>48375</v>
      </c>
      <c r="R13">
        <v>50136</v>
      </c>
      <c r="S13">
        <v>56368.800000000003</v>
      </c>
      <c r="T13">
        <v>30.5</v>
      </c>
      <c r="U13">
        <v>32.1</v>
      </c>
      <c r="V13">
        <v>39.700000000000003</v>
      </c>
      <c r="W13">
        <v>45.8</v>
      </c>
      <c r="X13">
        <v>59.3</v>
      </c>
      <c r="Y13">
        <v>41.480000000000004</v>
      </c>
      <c r="Z13">
        <v>22</v>
      </c>
      <c r="AA13">
        <v>24.4</v>
      </c>
      <c r="AB13">
        <v>19.2</v>
      </c>
      <c r="AC13">
        <v>25.4</v>
      </c>
      <c r="AD13">
        <v>17.399999999999999</v>
      </c>
      <c r="AE13">
        <v>21.68</v>
      </c>
      <c r="AF13">
        <v>30.599999999999998</v>
      </c>
      <c r="AG13">
        <v>28.9</v>
      </c>
      <c r="AH13">
        <v>43.8</v>
      </c>
      <c r="AI13">
        <v>47</v>
      </c>
      <c r="AJ13">
        <v>53.7</v>
      </c>
      <c r="AK13">
        <v>40.799999999999997</v>
      </c>
      <c r="AL13">
        <v>71.400000000000006</v>
      </c>
      <c r="AM13" t="s">
        <v>144</v>
      </c>
      <c r="AO13" t="s">
        <v>142</v>
      </c>
    </row>
    <row r="14" spans="1:41" x14ac:dyDescent="0.25">
      <c r="A14" t="s">
        <v>145</v>
      </c>
      <c r="B14">
        <v>27000</v>
      </c>
      <c r="C14">
        <v>29300</v>
      </c>
      <c r="D14">
        <v>39500</v>
      </c>
      <c r="E14">
        <v>41000</v>
      </c>
      <c r="F14">
        <v>24200</v>
      </c>
      <c r="G14">
        <v>32200</v>
      </c>
      <c r="H14">
        <v>43000</v>
      </c>
      <c r="I14">
        <v>46500</v>
      </c>
      <c r="J14">
        <v>53250</v>
      </c>
      <c r="K14">
        <v>52667</v>
      </c>
      <c r="L14">
        <v>64000</v>
      </c>
      <c r="M14">
        <v>51883.4</v>
      </c>
      <c r="N14">
        <v>74000</v>
      </c>
      <c r="O14">
        <v>82786</v>
      </c>
      <c r="P14">
        <v>75333</v>
      </c>
      <c r="Q14">
        <v>64192</v>
      </c>
      <c r="R14">
        <v>85167</v>
      </c>
      <c r="S14">
        <v>76295.600000000006</v>
      </c>
      <c r="T14">
        <v>30.099999999999998</v>
      </c>
      <c r="U14">
        <v>21.8</v>
      </c>
      <c r="V14">
        <v>27</v>
      </c>
      <c r="W14">
        <v>24.7</v>
      </c>
      <c r="X14">
        <v>47.8</v>
      </c>
      <c r="Y14">
        <v>30.28</v>
      </c>
      <c r="Z14">
        <v>23.3</v>
      </c>
      <c r="AA14">
        <v>21.8</v>
      </c>
      <c r="AB14">
        <v>17.600000000000001</v>
      </c>
      <c r="AC14">
        <v>18.5</v>
      </c>
      <c r="AD14">
        <v>25.4</v>
      </c>
      <c r="AE14">
        <v>21.32</v>
      </c>
      <c r="AF14">
        <v>30.5</v>
      </c>
      <c r="AG14">
        <v>23.5</v>
      </c>
      <c r="AH14">
        <v>30.599999999999998</v>
      </c>
      <c r="AI14">
        <v>34.1</v>
      </c>
      <c r="AJ14">
        <v>50</v>
      </c>
      <c r="AK14">
        <v>33.739999999999995</v>
      </c>
      <c r="AM14" t="s">
        <v>134</v>
      </c>
      <c r="AO14" t="s">
        <v>135</v>
      </c>
    </row>
    <row r="15" spans="1:41" x14ac:dyDescent="0.25">
      <c r="A15" t="s">
        <v>146</v>
      </c>
      <c r="B15">
        <v>24712</v>
      </c>
      <c r="C15">
        <v>26500</v>
      </c>
      <c r="D15">
        <v>30625</v>
      </c>
      <c r="E15">
        <v>24886</v>
      </c>
      <c r="F15">
        <v>26533</v>
      </c>
      <c r="G15">
        <v>26651.200000000001</v>
      </c>
      <c r="H15">
        <v>44705</v>
      </c>
      <c r="I15">
        <v>46575</v>
      </c>
      <c r="J15">
        <v>50156</v>
      </c>
      <c r="K15">
        <v>42500</v>
      </c>
      <c r="L15">
        <v>41778</v>
      </c>
      <c r="M15">
        <v>45142.8</v>
      </c>
      <c r="N15">
        <v>69400</v>
      </c>
      <c r="O15">
        <v>71000</v>
      </c>
      <c r="P15">
        <v>74861</v>
      </c>
      <c r="Q15">
        <v>70625</v>
      </c>
      <c r="R15">
        <v>75367</v>
      </c>
      <c r="S15">
        <v>72250.600000000006</v>
      </c>
      <c r="T15">
        <v>7.1</v>
      </c>
      <c r="U15">
        <v>8.4</v>
      </c>
      <c r="V15">
        <v>8.8000000000000007</v>
      </c>
      <c r="W15">
        <v>10</v>
      </c>
      <c r="X15">
        <v>14.5</v>
      </c>
      <c r="Y15">
        <v>9.76</v>
      </c>
      <c r="Z15">
        <v>9.6999999999999993</v>
      </c>
      <c r="AA15">
        <v>10.9</v>
      </c>
      <c r="AB15">
        <v>9.8000000000000007</v>
      </c>
      <c r="AC15">
        <v>9.3000000000000007</v>
      </c>
      <c r="AD15">
        <v>12.9</v>
      </c>
      <c r="AE15">
        <v>10.52</v>
      </c>
      <c r="AF15">
        <v>45.5</v>
      </c>
      <c r="AG15">
        <v>45.7</v>
      </c>
      <c r="AH15">
        <v>47.9</v>
      </c>
      <c r="AI15">
        <v>48.9</v>
      </c>
      <c r="AJ15">
        <v>46</v>
      </c>
      <c r="AK15">
        <v>46.8</v>
      </c>
      <c r="AM15" t="s">
        <v>134</v>
      </c>
      <c r="AO15" t="s">
        <v>135</v>
      </c>
    </row>
    <row r="16" spans="1:41" x14ac:dyDescent="0.25">
      <c r="A16" t="s">
        <v>147</v>
      </c>
      <c r="B16">
        <v>38578</v>
      </c>
      <c r="C16">
        <v>40305</v>
      </c>
      <c r="D16">
        <v>39712</v>
      </c>
      <c r="E16">
        <v>41085</v>
      </c>
      <c r="F16">
        <v>43473</v>
      </c>
      <c r="G16">
        <v>40630.6</v>
      </c>
      <c r="H16">
        <v>65676</v>
      </c>
      <c r="I16">
        <v>67400</v>
      </c>
      <c r="J16">
        <v>68096</v>
      </c>
      <c r="K16">
        <v>72650</v>
      </c>
      <c r="L16">
        <v>78251</v>
      </c>
      <c r="M16">
        <v>70414.600000000006</v>
      </c>
      <c r="N16">
        <v>98868</v>
      </c>
      <c r="O16">
        <v>100773</v>
      </c>
      <c r="P16">
        <v>102186</v>
      </c>
      <c r="Q16">
        <v>108369</v>
      </c>
      <c r="R16">
        <v>116280</v>
      </c>
      <c r="S16">
        <v>105295.2</v>
      </c>
      <c r="T16">
        <v>8.4</v>
      </c>
      <c r="U16">
        <v>8.1999999999999993</v>
      </c>
      <c r="V16">
        <v>8.6999999999999993</v>
      </c>
      <c r="W16">
        <v>8.8000000000000007</v>
      </c>
      <c r="X16">
        <v>8.9</v>
      </c>
      <c r="Y16">
        <v>8.6</v>
      </c>
      <c r="Z16">
        <v>6.6000000000000005</v>
      </c>
      <c r="AA16">
        <v>6.9</v>
      </c>
      <c r="AB16">
        <v>7.6</v>
      </c>
      <c r="AC16">
        <v>7.6</v>
      </c>
      <c r="AD16">
        <v>8.6999999999999993</v>
      </c>
      <c r="AE16">
        <v>7.4800000000000013</v>
      </c>
      <c r="AF16">
        <v>63.9</v>
      </c>
      <c r="AG16">
        <v>64.599999999999994</v>
      </c>
      <c r="AH16">
        <v>64.8</v>
      </c>
      <c r="AI16">
        <v>64.400000000000006</v>
      </c>
      <c r="AJ16">
        <v>64.7</v>
      </c>
      <c r="AK16">
        <v>64.48</v>
      </c>
      <c r="AM16" t="s">
        <v>134</v>
      </c>
      <c r="AO16" t="s">
        <v>135</v>
      </c>
    </row>
    <row r="17" spans="1:41" x14ac:dyDescent="0.25">
      <c r="A17" t="s">
        <v>148</v>
      </c>
      <c r="B17">
        <v>51900</v>
      </c>
      <c r="C17">
        <v>51500</v>
      </c>
      <c r="D17">
        <v>51667</v>
      </c>
      <c r="E17">
        <v>40000</v>
      </c>
      <c r="F17">
        <v>50000</v>
      </c>
      <c r="G17">
        <v>49013.4</v>
      </c>
      <c r="H17">
        <v>80500</v>
      </c>
      <c r="I17">
        <v>92000</v>
      </c>
      <c r="J17">
        <v>92500</v>
      </c>
      <c r="K17">
        <v>79286</v>
      </c>
      <c r="L17">
        <v>95000</v>
      </c>
      <c r="M17">
        <v>87857.2</v>
      </c>
      <c r="N17">
        <v>95500</v>
      </c>
      <c r="O17">
        <v>105500</v>
      </c>
      <c r="P17">
        <v>115000</v>
      </c>
      <c r="Q17">
        <v>112500</v>
      </c>
      <c r="R17">
        <v>120000</v>
      </c>
      <c r="S17">
        <v>109700</v>
      </c>
      <c r="T17">
        <v>0</v>
      </c>
      <c r="U17">
        <v>1.6</v>
      </c>
      <c r="V17">
        <v>2</v>
      </c>
      <c r="W17">
        <v>7.1</v>
      </c>
      <c r="X17">
        <v>5.5</v>
      </c>
      <c r="Y17">
        <v>3.2399999999999998</v>
      </c>
      <c r="Z17">
        <v>0</v>
      </c>
      <c r="AA17">
        <v>1.6</v>
      </c>
      <c r="AB17">
        <v>2</v>
      </c>
      <c r="AC17">
        <v>5.4</v>
      </c>
      <c r="AD17">
        <v>3.6</v>
      </c>
      <c r="AE17">
        <v>2.52</v>
      </c>
      <c r="AF17">
        <v>87.3</v>
      </c>
      <c r="AG17">
        <v>81.400000000000006</v>
      </c>
      <c r="AH17">
        <v>74.3</v>
      </c>
      <c r="AI17">
        <v>80.2</v>
      </c>
      <c r="AJ17">
        <v>77.5</v>
      </c>
      <c r="AK17">
        <v>80.14</v>
      </c>
      <c r="AL17">
        <v>42.4</v>
      </c>
      <c r="AM17" t="s">
        <v>149</v>
      </c>
      <c r="AO17" t="s">
        <v>142</v>
      </c>
    </row>
    <row r="18" spans="1:41" x14ac:dyDescent="0.25">
      <c r="A18" t="s">
        <v>150</v>
      </c>
      <c r="B18">
        <v>19333</v>
      </c>
      <c r="C18">
        <v>18875</v>
      </c>
      <c r="D18">
        <v>19750</v>
      </c>
      <c r="E18">
        <v>16333</v>
      </c>
      <c r="F18">
        <v>18563</v>
      </c>
      <c r="G18">
        <v>18570.8</v>
      </c>
      <c r="H18">
        <v>24182</v>
      </c>
      <c r="I18">
        <v>27000</v>
      </c>
      <c r="J18">
        <v>31300</v>
      </c>
      <c r="K18">
        <v>31643</v>
      </c>
      <c r="L18">
        <v>33556</v>
      </c>
      <c r="M18">
        <v>29536.2</v>
      </c>
      <c r="N18">
        <v>34333</v>
      </c>
      <c r="O18">
        <v>43500</v>
      </c>
      <c r="P18">
        <v>55500</v>
      </c>
      <c r="Q18">
        <v>48909</v>
      </c>
      <c r="R18">
        <v>52714</v>
      </c>
      <c r="S18">
        <v>46991.199999999997</v>
      </c>
      <c r="T18">
        <v>35.9</v>
      </c>
      <c r="U18">
        <v>38.200000000000003</v>
      </c>
      <c r="V18">
        <v>37.200000000000003</v>
      </c>
      <c r="W18">
        <v>37.700000000000003</v>
      </c>
      <c r="X18">
        <v>34.6</v>
      </c>
      <c r="Y18">
        <v>36.72</v>
      </c>
      <c r="Z18">
        <v>32.5</v>
      </c>
      <c r="AA18">
        <v>31.3</v>
      </c>
      <c r="AB18">
        <v>21.7</v>
      </c>
      <c r="AC18">
        <v>31.5</v>
      </c>
      <c r="AD18">
        <v>20.399999999999999</v>
      </c>
      <c r="AE18">
        <v>27.48</v>
      </c>
      <c r="AF18">
        <v>51.1</v>
      </c>
      <c r="AG18">
        <v>46.7</v>
      </c>
      <c r="AH18">
        <v>45.3</v>
      </c>
      <c r="AI18">
        <v>44.1</v>
      </c>
      <c r="AJ18">
        <v>24.6</v>
      </c>
      <c r="AK18">
        <v>42.36</v>
      </c>
      <c r="AL18">
        <v>40</v>
      </c>
      <c r="AM18" t="s">
        <v>125</v>
      </c>
      <c r="AO18" t="s">
        <v>142</v>
      </c>
    </row>
    <row r="19" spans="1:41" x14ac:dyDescent="0.25">
      <c r="A19" t="s">
        <v>151</v>
      </c>
      <c r="B19">
        <v>30333</v>
      </c>
      <c r="C19">
        <v>26000</v>
      </c>
      <c r="D19">
        <v>25250</v>
      </c>
      <c r="E19">
        <v>32222</v>
      </c>
      <c r="F19">
        <v>37333</v>
      </c>
      <c r="G19">
        <v>30227.599999999999</v>
      </c>
      <c r="H19">
        <v>48429</v>
      </c>
      <c r="I19">
        <v>42000</v>
      </c>
      <c r="J19">
        <v>43667</v>
      </c>
      <c r="K19">
        <v>53000</v>
      </c>
      <c r="L19">
        <v>58900</v>
      </c>
      <c r="M19">
        <v>49199.199999999997</v>
      </c>
      <c r="N19">
        <v>69429</v>
      </c>
      <c r="O19">
        <v>73333</v>
      </c>
      <c r="P19">
        <v>72875</v>
      </c>
      <c r="Q19">
        <v>75625</v>
      </c>
      <c r="R19">
        <v>87667</v>
      </c>
      <c r="S19">
        <v>75785.8</v>
      </c>
      <c r="T19">
        <v>26</v>
      </c>
      <c r="U19">
        <v>30</v>
      </c>
      <c r="V19">
        <v>30.8</v>
      </c>
      <c r="W19">
        <v>35.6</v>
      </c>
      <c r="X19">
        <v>28.9</v>
      </c>
      <c r="Y19">
        <v>30.26</v>
      </c>
      <c r="Z19">
        <v>17.2</v>
      </c>
      <c r="AA19">
        <v>16.899999999999999</v>
      </c>
      <c r="AB19">
        <v>16</v>
      </c>
      <c r="AC19">
        <v>14.8</v>
      </c>
      <c r="AD19">
        <v>6.6</v>
      </c>
      <c r="AE19">
        <v>14.299999999999997</v>
      </c>
      <c r="AF19">
        <v>42.1</v>
      </c>
      <c r="AG19">
        <v>34.799999999999997</v>
      </c>
      <c r="AH19">
        <v>39.1</v>
      </c>
      <c r="AI19">
        <v>41.7</v>
      </c>
      <c r="AJ19">
        <v>63.5</v>
      </c>
      <c r="AK19">
        <v>44.239999999999995</v>
      </c>
      <c r="AL19">
        <v>70</v>
      </c>
      <c r="AM19" t="s">
        <v>152</v>
      </c>
      <c r="AO19" t="s">
        <v>142</v>
      </c>
    </row>
    <row r="20" spans="1:41" x14ac:dyDescent="0.25">
      <c r="A20" t="s">
        <v>153</v>
      </c>
      <c r="B20">
        <v>12400</v>
      </c>
      <c r="C20">
        <v>12833</v>
      </c>
      <c r="D20">
        <v>14625</v>
      </c>
      <c r="E20">
        <v>22000</v>
      </c>
      <c r="F20">
        <v>18750</v>
      </c>
      <c r="G20">
        <v>16121.6</v>
      </c>
      <c r="H20">
        <v>14400</v>
      </c>
      <c r="I20">
        <v>25750</v>
      </c>
      <c r="J20">
        <v>38000</v>
      </c>
      <c r="K20">
        <v>46000</v>
      </c>
      <c r="L20">
        <v>51667</v>
      </c>
      <c r="M20">
        <v>35163.4</v>
      </c>
      <c r="N20">
        <v>27000</v>
      </c>
      <c r="O20">
        <v>43000</v>
      </c>
      <c r="P20">
        <v>47750</v>
      </c>
      <c r="Q20">
        <v>56000</v>
      </c>
      <c r="R20">
        <v>61250</v>
      </c>
      <c r="S20">
        <v>47000</v>
      </c>
      <c r="T20">
        <v>25.6</v>
      </c>
      <c r="U20">
        <v>28.199999999999996</v>
      </c>
      <c r="V20">
        <v>24.3</v>
      </c>
      <c r="W20">
        <v>28.9</v>
      </c>
      <c r="X20">
        <v>23.3</v>
      </c>
      <c r="Y20">
        <v>26.060000000000002</v>
      </c>
      <c r="Z20">
        <v>25.6</v>
      </c>
      <c r="AA20">
        <v>17.899999999999999</v>
      </c>
      <c r="AB20">
        <v>13.5</v>
      </c>
      <c r="AC20">
        <v>15.8</v>
      </c>
      <c r="AD20">
        <v>23.3</v>
      </c>
      <c r="AE20">
        <v>19.22</v>
      </c>
      <c r="AF20">
        <v>17.8</v>
      </c>
      <c r="AG20">
        <v>22.4</v>
      </c>
      <c r="AH20">
        <v>25.5</v>
      </c>
      <c r="AI20">
        <v>29.2</v>
      </c>
      <c r="AJ20">
        <v>51.3</v>
      </c>
      <c r="AK20">
        <v>29.24</v>
      </c>
      <c r="AM20" t="s">
        <v>154</v>
      </c>
      <c r="AO20" t="s">
        <v>142</v>
      </c>
    </row>
    <row r="21" spans="1:41" x14ac:dyDescent="0.25">
      <c r="A21" t="s">
        <v>155</v>
      </c>
      <c r="B21" t="s">
        <v>88</v>
      </c>
      <c r="C21">
        <v>9333</v>
      </c>
      <c r="D21">
        <v>7500</v>
      </c>
      <c r="E21">
        <v>7417</v>
      </c>
      <c r="F21">
        <v>9375</v>
      </c>
      <c r="G21">
        <v>8406.25</v>
      </c>
      <c r="H21" t="s">
        <v>88</v>
      </c>
      <c r="I21">
        <v>28250</v>
      </c>
      <c r="J21">
        <v>25000</v>
      </c>
      <c r="K21">
        <v>19750</v>
      </c>
      <c r="L21">
        <v>19500</v>
      </c>
      <c r="M21">
        <v>23125</v>
      </c>
      <c r="N21">
        <v>29400</v>
      </c>
      <c r="O21">
        <v>40750</v>
      </c>
      <c r="P21">
        <v>37500</v>
      </c>
      <c r="Q21">
        <v>40700</v>
      </c>
      <c r="R21">
        <v>43438</v>
      </c>
      <c r="S21">
        <v>38357.599999999999</v>
      </c>
      <c r="T21">
        <v>58.3</v>
      </c>
      <c r="U21">
        <v>59</v>
      </c>
      <c r="V21">
        <v>61.8</v>
      </c>
      <c r="W21">
        <v>64.8</v>
      </c>
      <c r="X21">
        <v>78.5</v>
      </c>
      <c r="Y21">
        <v>64.47999999999999</v>
      </c>
      <c r="Z21">
        <v>45.8</v>
      </c>
      <c r="AA21">
        <v>41</v>
      </c>
      <c r="AB21">
        <v>38.200000000000003</v>
      </c>
      <c r="AC21">
        <v>50</v>
      </c>
      <c r="AD21">
        <v>44.6</v>
      </c>
      <c r="AE21">
        <v>43.92</v>
      </c>
      <c r="AF21">
        <v>12.3</v>
      </c>
      <c r="AG21">
        <v>12.5</v>
      </c>
      <c r="AH21">
        <v>14.899999999999999</v>
      </c>
      <c r="AI21">
        <v>14.1</v>
      </c>
      <c r="AJ21">
        <v>3.5</v>
      </c>
      <c r="AK21">
        <v>11.46</v>
      </c>
      <c r="AM21" t="s">
        <v>134</v>
      </c>
      <c r="AO21" t="s">
        <v>135</v>
      </c>
    </row>
    <row r="22" spans="1:41" x14ac:dyDescent="0.25">
      <c r="A22" t="s">
        <v>156</v>
      </c>
      <c r="B22">
        <v>44500</v>
      </c>
      <c r="C22">
        <v>39000</v>
      </c>
      <c r="D22">
        <v>9667</v>
      </c>
      <c r="E22">
        <v>31500</v>
      </c>
      <c r="F22">
        <v>33000</v>
      </c>
      <c r="G22">
        <v>31533.4</v>
      </c>
      <c r="H22">
        <v>53000</v>
      </c>
      <c r="I22">
        <v>49000</v>
      </c>
      <c r="J22">
        <v>50250</v>
      </c>
      <c r="K22">
        <v>48000</v>
      </c>
      <c r="L22">
        <v>51000</v>
      </c>
      <c r="M22">
        <v>50250</v>
      </c>
      <c r="N22">
        <v>62000</v>
      </c>
      <c r="O22">
        <v>61000</v>
      </c>
      <c r="P22">
        <v>59500</v>
      </c>
      <c r="Q22">
        <v>57000</v>
      </c>
      <c r="R22">
        <v>86500</v>
      </c>
      <c r="S22">
        <v>65200</v>
      </c>
      <c r="T22">
        <v>5.6</v>
      </c>
      <c r="U22">
        <v>11.1</v>
      </c>
      <c r="V22">
        <v>23.1</v>
      </c>
      <c r="W22">
        <v>0</v>
      </c>
      <c r="X22">
        <v>16.7</v>
      </c>
      <c r="Y22">
        <v>11.3</v>
      </c>
      <c r="Z22">
        <v>5.6</v>
      </c>
      <c r="AA22">
        <v>11.1</v>
      </c>
      <c r="AB22">
        <v>23.1</v>
      </c>
      <c r="AC22">
        <v>8.3000000000000007</v>
      </c>
      <c r="AD22">
        <v>16.7</v>
      </c>
      <c r="AE22">
        <v>12.959999999999999</v>
      </c>
      <c r="AF22">
        <v>37.799999999999997</v>
      </c>
      <c r="AG22">
        <v>40</v>
      </c>
      <c r="AH22">
        <v>45</v>
      </c>
      <c r="AI22">
        <v>40</v>
      </c>
      <c r="AJ22">
        <v>11.1</v>
      </c>
      <c r="AK22">
        <v>34.78</v>
      </c>
      <c r="AL22">
        <v>100</v>
      </c>
      <c r="AM22" t="s">
        <v>157</v>
      </c>
      <c r="AO22" t="s">
        <v>142</v>
      </c>
    </row>
    <row r="23" spans="1:41" x14ac:dyDescent="0.25">
      <c r="A23" t="s">
        <v>158</v>
      </c>
      <c r="B23">
        <v>10375</v>
      </c>
      <c r="C23">
        <v>10750</v>
      </c>
      <c r="D23">
        <v>6500</v>
      </c>
      <c r="E23">
        <v>21250</v>
      </c>
      <c r="F23" t="s">
        <v>159</v>
      </c>
      <c r="G23">
        <v>12218.75</v>
      </c>
      <c r="H23">
        <v>20100</v>
      </c>
      <c r="I23">
        <v>18667</v>
      </c>
      <c r="J23">
        <v>17000</v>
      </c>
      <c r="K23">
        <v>43000</v>
      </c>
      <c r="L23">
        <v>44000</v>
      </c>
      <c r="M23">
        <v>28553.4</v>
      </c>
      <c r="N23">
        <v>49500</v>
      </c>
      <c r="O23">
        <v>38833</v>
      </c>
      <c r="P23">
        <v>39125</v>
      </c>
      <c r="Q23">
        <v>46667</v>
      </c>
      <c r="R23">
        <v>60500</v>
      </c>
      <c r="S23">
        <v>46925</v>
      </c>
      <c r="T23">
        <v>60.4</v>
      </c>
      <c r="U23">
        <v>60.8</v>
      </c>
      <c r="V23">
        <v>47.1</v>
      </c>
      <c r="W23">
        <v>60.5</v>
      </c>
      <c r="X23">
        <v>100</v>
      </c>
      <c r="Y23">
        <v>65.759999999999991</v>
      </c>
      <c r="Z23">
        <v>41.5</v>
      </c>
      <c r="AA23">
        <v>39.200000000000003</v>
      </c>
      <c r="AB23">
        <v>37.299999999999997</v>
      </c>
      <c r="AC23">
        <v>37.200000000000003</v>
      </c>
      <c r="AD23">
        <v>25</v>
      </c>
      <c r="AE23">
        <v>36.04</v>
      </c>
      <c r="AF23">
        <v>25.5</v>
      </c>
      <c r="AG23">
        <v>25</v>
      </c>
      <c r="AH23">
        <v>21.4</v>
      </c>
      <c r="AI23">
        <v>23.2</v>
      </c>
      <c r="AJ23">
        <v>54.5</v>
      </c>
      <c r="AK23">
        <v>29.920000000000005</v>
      </c>
      <c r="AM23" t="s">
        <v>134</v>
      </c>
      <c r="AO23" t="s">
        <v>135</v>
      </c>
    </row>
    <row r="24" spans="1:41" x14ac:dyDescent="0.25">
      <c r="A24" t="s">
        <v>160</v>
      </c>
      <c r="B24">
        <v>31667</v>
      </c>
      <c r="C24">
        <v>32750</v>
      </c>
      <c r="D24">
        <v>37000</v>
      </c>
      <c r="E24">
        <v>45750</v>
      </c>
      <c r="F24">
        <v>51333</v>
      </c>
      <c r="G24">
        <v>39700</v>
      </c>
      <c r="H24">
        <v>50000</v>
      </c>
      <c r="I24">
        <v>53625</v>
      </c>
      <c r="J24">
        <v>59000</v>
      </c>
      <c r="K24">
        <v>68500</v>
      </c>
      <c r="L24">
        <v>98100</v>
      </c>
      <c r="M24">
        <v>65845</v>
      </c>
      <c r="N24">
        <v>101250</v>
      </c>
      <c r="O24">
        <v>102750</v>
      </c>
      <c r="P24">
        <v>98000</v>
      </c>
      <c r="Q24">
        <v>106000</v>
      </c>
      <c r="R24">
        <v>113900</v>
      </c>
      <c r="S24">
        <v>104380</v>
      </c>
      <c r="T24">
        <v>18</v>
      </c>
      <c r="U24">
        <v>21.3</v>
      </c>
      <c r="V24">
        <v>14.3</v>
      </c>
      <c r="W24">
        <v>16.7</v>
      </c>
      <c r="X24">
        <v>0</v>
      </c>
      <c r="Y24">
        <v>14.059999999999999</v>
      </c>
      <c r="Z24">
        <v>16</v>
      </c>
      <c r="AA24">
        <v>12.8</v>
      </c>
      <c r="AB24">
        <v>14.3</v>
      </c>
      <c r="AC24">
        <v>19</v>
      </c>
      <c r="AD24">
        <v>27.3</v>
      </c>
      <c r="AE24">
        <v>17.880000000000003</v>
      </c>
      <c r="AF24">
        <v>37.299999999999997</v>
      </c>
      <c r="AG24">
        <v>38.200000000000003</v>
      </c>
      <c r="AH24">
        <v>37.1</v>
      </c>
      <c r="AI24">
        <v>43.3</v>
      </c>
      <c r="AJ24">
        <v>37.5</v>
      </c>
      <c r="AK24">
        <v>38.679999999999993</v>
      </c>
      <c r="AM24" t="s">
        <v>134</v>
      </c>
      <c r="AO24" t="s">
        <v>135</v>
      </c>
    </row>
    <row r="25" spans="1:41" x14ac:dyDescent="0.25">
      <c r="A25" t="s">
        <v>161</v>
      </c>
      <c r="B25" t="s">
        <v>88</v>
      </c>
      <c r="C25" t="s">
        <v>88</v>
      </c>
      <c r="D25" t="s">
        <v>88</v>
      </c>
      <c r="E25" t="s">
        <v>88</v>
      </c>
      <c r="F25" t="s">
        <v>88</v>
      </c>
      <c r="G25" t="e">
        <v>#DIV/0!</v>
      </c>
      <c r="H25" t="s">
        <v>88</v>
      </c>
      <c r="I25" t="s">
        <v>88</v>
      </c>
      <c r="J25" t="s">
        <v>88</v>
      </c>
      <c r="K25" t="s">
        <v>88</v>
      </c>
      <c r="L25" t="s">
        <v>88</v>
      </c>
      <c r="M25" t="e">
        <v>#DIV/0!</v>
      </c>
      <c r="N25" t="s">
        <v>88</v>
      </c>
      <c r="O25" t="s">
        <v>88</v>
      </c>
      <c r="P25" t="s">
        <v>88</v>
      </c>
      <c r="Q25" t="s">
        <v>88</v>
      </c>
      <c r="R25" t="s">
        <v>88</v>
      </c>
      <c r="S25" t="e">
        <v>#DIV/0!</v>
      </c>
      <c r="T25" t="s">
        <v>88</v>
      </c>
      <c r="U25" t="s">
        <v>88</v>
      </c>
      <c r="V25" t="s">
        <v>88</v>
      </c>
      <c r="W25" t="s">
        <v>88</v>
      </c>
      <c r="X25" t="s">
        <v>88</v>
      </c>
      <c r="Y25" t="e">
        <v>#DIV/0!</v>
      </c>
      <c r="Z25" t="s">
        <v>88</v>
      </c>
      <c r="AA25" t="s">
        <v>88</v>
      </c>
      <c r="AB25" t="s">
        <v>88</v>
      </c>
      <c r="AC25" t="s">
        <v>88</v>
      </c>
      <c r="AD25" t="s">
        <v>88</v>
      </c>
      <c r="AE25" t="e">
        <v>#DIV/0!</v>
      </c>
      <c r="AF25">
        <v>100</v>
      </c>
      <c r="AG25">
        <v>100</v>
      </c>
      <c r="AH25">
        <v>100</v>
      </c>
      <c r="AI25">
        <v>100</v>
      </c>
      <c r="AJ25">
        <v>100</v>
      </c>
      <c r="AK25">
        <v>100</v>
      </c>
      <c r="AM25" t="s">
        <v>134</v>
      </c>
      <c r="AO25" t="s">
        <v>135</v>
      </c>
    </row>
    <row r="26" spans="1:41" x14ac:dyDescent="0.25">
      <c r="A26" t="s">
        <v>162</v>
      </c>
      <c r="B26">
        <v>40410</v>
      </c>
      <c r="C26">
        <v>47620</v>
      </c>
      <c r="D26">
        <v>44495</v>
      </c>
      <c r="E26">
        <v>44467</v>
      </c>
      <c r="F26">
        <v>44336</v>
      </c>
      <c r="G26">
        <v>44265.599999999999</v>
      </c>
      <c r="H26">
        <v>66645</v>
      </c>
      <c r="I26">
        <v>72649</v>
      </c>
      <c r="J26">
        <v>71451</v>
      </c>
      <c r="K26">
        <v>71894</v>
      </c>
      <c r="L26">
        <v>75314</v>
      </c>
      <c r="M26">
        <v>71590.600000000006</v>
      </c>
      <c r="N26">
        <v>92272</v>
      </c>
      <c r="O26">
        <v>100441</v>
      </c>
      <c r="P26">
        <v>98623</v>
      </c>
      <c r="Q26">
        <v>113828</v>
      </c>
      <c r="R26">
        <v>109592</v>
      </c>
      <c r="S26">
        <v>102951.2</v>
      </c>
      <c r="T26">
        <v>6</v>
      </c>
      <c r="U26">
        <v>4.9000000000000004</v>
      </c>
      <c r="V26">
        <v>5.5</v>
      </c>
      <c r="W26">
        <v>5.5</v>
      </c>
      <c r="X26">
        <v>2.5</v>
      </c>
      <c r="Y26">
        <v>4.88</v>
      </c>
      <c r="Z26">
        <v>6.5</v>
      </c>
      <c r="AA26">
        <v>5.4</v>
      </c>
      <c r="AB26">
        <v>6.6</v>
      </c>
      <c r="AC26">
        <v>8.1999999999999993</v>
      </c>
      <c r="AD26">
        <v>4.8</v>
      </c>
      <c r="AE26">
        <v>6.3</v>
      </c>
      <c r="AF26">
        <v>59.8</v>
      </c>
      <c r="AG26">
        <v>66.099999999999994</v>
      </c>
      <c r="AH26">
        <v>66.900000000000006</v>
      </c>
      <c r="AI26">
        <v>66</v>
      </c>
      <c r="AJ26">
        <v>61.7</v>
      </c>
      <c r="AK26">
        <v>64.099999999999994</v>
      </c>
      <c r="AM26" t="s">
        <v>134</v>
      </c>
      <c r="AO26" t="s">
        <v>135</v>
      </c>
    </row>
    <row r="27" spans="1:41" x14ac:dyDescent="0.25">
      <c r="A27" t="s">
        <v>163</v>
      </c>
      <c r="B27">
        <v>37591</v>
      </c>
      <c r="C27">
        <v>24711</v>
      </c>
      <c r="D27">
        <v>23500</v>
      </c>
      <c r="E27">
        <v>33737</v>
      </c>
      <c r="F27">
        <v>40233</v>
      </c>
      <c r="G27">
        <v>31954.400000000001</v>
      </c>
      <c r="H27">
        <v>61614</v>
      </c>
      <c r="I27">
        <v>60400</v>
      </c>
      <c r="J27">
        <v>58306</v>
      </c>
      <c r="K27">
        <v>39138</v>
      </c>
      <c r="L27">
        <v>56500</v>
      </c>
      <c r="M27">
        <v>55191.6</v>
      </c>
      <c r="N27">
        <v>97833</v>
      </c>
      <c r="O27">
        <v>92139</v>
      </c>
      <c r="P27">
        <v>94859</v>
      </c>
      <c r="Q27">
        <v>84270</v>
      </c>
      <c r="R27">
        <v>112810</v>
      </c>
      <c r="S27">
        <v>96382.2</v>
      </c>
      <c r="T27">
        <v>4</v>
      </c>
      <c r="U27">
        <v>14.7</v>
      </c>
      <c r="V27">
        <v>16.2</v>
      </c>
      <c r="W27">
        <v>20.100000000000001</v>
      </c>
      <c r="X27">
        <v>19.3</v>
      </c>
      <c r="Y27">
        <v>14.86</v>
      </c>
      <c r="Z27">
        <v>17.899999999999999</v>
      </c>
      <c r="AA27">
        <v>13</v>
      </c>
      <c r="AB27">
        <v>12.6</v>
      </c>
      <c r="AC27">
        <v>15.4</v>
      </c>
      <c r="AD27">
        <v>16.899999999999999</v>
      </c>
      <c r="AE27">
        <v>15.16</v>
      </c>
      <c r="AF27">
        <v>56.399999999999991</v>
      </c>
      <c r="AG27">
        <v>61.8</v>
      </c>
      <c r="AH27">
        <v>78.2</v>
      </c>
      <c r="AI27">
        <v>64</v>
      </c>
      <c r="AJ27">
        <v>55.6</v>
      </c>
      <c r="AK27">
        <v>63.2</v>
      </c>
      <c r="AM27" t="s">
        <v>134</v>
      </c>
      <c r="AO27" t="s">
        <v>135</v>
      </c>
    </row>
    <row r="28" spans="1:41" x14ac:dyDescent="0.25">
      <c r="A28" t="s">
        <v>164</v>
      </c>
      <c r="B28">
        <v>14000</v>
      </c>
      <c r="C28">
        <v>8833</v>
      </c>
      <c r="D28">
        <v>8500</v>
      </c>
      <c r="E28">
        <v>13778</v>
      </c>
      <c r="F28">
        <v>14250</v>
      </c>
      <c r="G28">
        <v>11872.2</v>
      </c>
      <c r="H28">
        <v>22700</v>
      </c>
      <c r="I28">
        <v>15167</v>
      </c>
      <c r="J28">
        <v>16000</v>
      </c>
      <c r="K28">
        <v>19250</v>
      </c>
      <c r="L28">
        <v>35500</v>
      </c>
      <c r="M28">
        <v>21723.4</v>
      </c>
      <c r="N28">
        <v>26500</v>
      </c>
      <c r="O28">
        <v>24250</v>
      </c>
      <c r="P28">
        <v>40250</v>
      </c>
      <c r="Q28">
        <v>34571</v>
      </c>
      <c r="R28">
        <v>48429</v>
      </c>
      <c r="S28">
        <v>34800</v>
      </c>
      <c r="T28">
        <v>57.70000000000001</v>
      </c>
      <c r="U28">
        <v>50</v>
      </c>
      <c r="V28">
        <v>40.9</v>
      </c>
      <c r="W28">
        <v>58.6</v>
      </c>
      <c r="X28">
        <v>26.8</v>
      </c>
      <c r="Y28">
        <v>46.800000000000004</v>
      </c>
      <c r="Z28">
        <v>30.8</v>
      </c>
      <c r="AA28">
        <v>39.299999999999997</v>
      </c>
      <c r="AB28">
        <v>31.8</v>
      </c>
      <c r="AC28">
        <v>48.3</v>
      </c>
      <c r="AD28">
        <v>19.5</v>
      </c>
      <c r="AE28">
        <v>33.94</v>
      </c>
      <c r="AF28">
        <v>3.1</v>
      </c>
      <c r="AG28">
        <v>4.8</v>
      </c>
      <c r="AH28">
        <v>9.1</v>
      </c>
      <c r="AI28">
        <v>18.899999999999999</v>
      </c>
      <c r="AJ28">
        <v>27.5</v>
      </c>
      <c r="AK28">
        <v>12.68</v>
      </c>
      <c r="AM28" t="s">
        <v>134</v>
      </c>
      <c r="AO28" t="s">
        <v>135</v>
      </c>
    </row>
    <row r="29" spans="1:41" x14ac:dyDescent="0.25">
      <c r="A29" t="s">
        <v>165</v>
      </c>
      <c r="B29">
        <v>2500</v>
      </c>
      <c r="C29" t="s">
        <v>88</v>
      </c>
      <c r="D29" t="s">
        <v>88</v>
      </c>
      <c r="E29" t="s">
        <v>88</v>
      </c>
      <c r="F29" t="s">
        <v>88</v>
      </c>
      <c r="G29">
        <v>2500</v>
      </c>
      <c r="H29" t="s">
        <v>159</v>
      </c>
      <c r="I29" t="s">
        <v>88</v>
      </c>
      <c r="J29" t="s">
        <v>88</v>
      </c>
      <c r="K29" t="s">
        <v>88</v>
      </c>
      <c r="L29" t="s">
        <v>88</v>
      </c>
      <c r="M29" t="e">
        <v>#DIV/0!</v>
      </c>
      <c r="N29" t="s">
        <v>88</v>
      </c>
      <c r="O29" t="s">
        <v>88</v>
      </c>
      <c r="P29" t="s">
        <v>88</v>
      </c>
      <c r="Q29" t="s">
        <v>88</v>
      </c>
      <c r="R29" t="s">
        <v>88</v>
      </c>
      <c r="S29" t="e">
        <v>#DIV/0!</v>
      </c>
      <c r="T29">
        <v>0</v>
      </c>
      <c r="U29" t="s">
        <v>88</v>
      </c>
      <c r="V29">
        <v>0</v>
      </c>
      <c r="W29">
        <v>0</v>
      </c>
      <c r="X29">
        <v>0</v>
      </c>
      <c r="Y29">
        <v>0</v>
      </c>
      <c r="Z29">
        <v>40</v>
      </c>
      <c r="AA29">
        <v>0</v>
      </c>
      <c r="AB29">
        <v>0</v>
      </c>
      <c r="AC29">
        <v>0</v>
      </c>
      <c r="AD29">
        <v>0</v>
      </c>
      <c r="AE29">
        <v>8</v>
      </c>
      <c r="AF29" t="s">
        <v>88</v>
      </c>
      <c r="AG29" t="s">
        <v>88</v>
      </c>
      <c r="AH29">
        <v>0</v>
      </c>
      <c r="AI29">
        <v>0</v>
      </c>
      <c r="AJ29">
        <v>0</v>
      </c>
      <c r="AK29">
        <v>0</v>
      </c>
      <c r="AM29" t="s">
        <v>134</v>
      </c>
      <c r="AO29" t="s">
        <v>135</v>
      </c>
    </row>
    <row r="30" spans="1:41" x14ac:dyDescent="0.25">
      <c r="A30" t="s">
        <v>166</v>
      </c>
      <c r="B30">
        <v>37333</v>
      </c>
      <c r="C30">
        <v>40482</v>
      </c>
      <c r="D30">
        <v>38813</v>
      </c>
      <c r="E30">
        <v>38609</v>
      </c>
      <c r="F30">
        <v>43800</v>
      </c>
      <c r="G30">
        <v>39807.4</v>
      </c>
      <c r="H30">
        <v>64921</v>
      </c>
      <c r="I30">
        <v>70350</v>
      </c>
      <c r="J30">
        <v>77548</v>
      </c>
      <c r="K30">
        <v>82352</v>
      </c>
      <c r="L30">
        <v>82140</v>
      </c>
      <c r="M30">
        <v>75462.2</v>
      </c>
      <c r="N30">
        <v>94905</v>
      </c>
      <c r="O30">
        <v>101424</v>
      </c>
      <c r="P30">
        <v>108625</v>
      </c>
      <c r="Q30">
        <v>122110</v>
      </c>
      <c r="R30">
        <v>122881</v>
      </c>
      <c r="S30">
        <v>109989</v>
      </c>
      <c r="T30">
        <v>18.8</v>
      </c>
      <c r="U30">
        <v>18.2</v>
      </c>
      <c r="V30">
        <v>19.2</v>
      </c>
      <c r="W30">
        <v>18.399999999999999</v>
      </c>
      <c r="X30">
        <v>23.5</v>
      </c>
      <c r="Y30">
        <v>19.619999999999997</v>
      </c>
      <c r="Z30">
        <v>11.4</v>
      </c>
      <c r="AA30">
        <v>11.7</v>
      </c>
      <c r="AB30">
        <v>11.7</v>
      </c>
      <c r="AC30">
        <v>12.2</v>
      </c>
      <c r="AD30">
        <v>12.7</v>
      </c>
      <c r="AE30">
        <v>11.940000000000001</v>
      </c>
      <c r="AF30">
        <v>57.499999999999993</v>
      </c>
      <c r="AG30">
        <v>56</v>
      </c>
      <c r="AH30">
        <v>59.099999999999994</v>
      </c>
      <c r="AI30">
        <v>57.1</v>
      </c>
      <c r="AJ30">
        <v>57.2</v>
      </c>
      <c r="AK30">
        <v>57.379999999999995</v>
      </c>
      <c r="AL30">
        <v>269.8</v>
      </c>
      <c r="AM30" t="s">
        <v>616</v>
      </c>
      <c r="AO30" t="s">
        <v>142</v>
      </c>
    </row>
    <row r="31" spans="1:41" x14ac:dyDescent="0.25">
      <c r="A31" t="s">
        <v>168</v>
      </c>
      <c r="B31" t="s">
        <v>88</v>
      </c>
      <c r="C31" t="s">
        <v>88</v>
      </c>
      <c r="D31" t="s">
        <v>88</v>
      </c>
      <c r="E31" t="s">
        <v>88</v>
      </c>
      <c r="F31" t="s">
        <v>88</v>
      </c>
      <c r="G31" t="e">
        <v>#DIV/0!</v>
      </c>
      <c r="H31" t="s">
        <v>88</v>
      </c>
      <c r="I31" t="s">
        <v>88</v>
      </c>
      <c r="J31" t="s">
        <v>88</v>
      </c>
      <c r="K31" t="s">
        <v>88</v>
      </c>
      <c r="L31" t="s">
        <v>88</v>
      </c>
      <c r="M31" t="e">
        <v>#DIV/0!</v>
      </c>
      <c r="N31">
        <v>68750</v>
      </c>
      <c r="O31" t="s">
        <v>88</v>
      </c>
      <c r="P31" t="s">
        <v>88</v>
      </c>
      <c r="Q31" t="s">
        <v>88</v>
      </c>
      <c r="R31" t="s">
        <v>88</v>
      </c>
      <c r="S31">
        <v>68750</v>
      </c>
      <c r="T31">
        <v>0</v>
      </c>
      <c r="U31" t="s">
        <v>88</v>
      </c>
      <c r="V31">
        <v>0</v>
      </c>
      <c r="W31" t="s">
        <v>88</v>
      </c>
      <c r="X31" t="s">
        <v>88</v>
      </c>
      <c r="Y31">
        <v>0</v>
      </c>
      <c r="Z31">
        <v>0</v>
      </c>
      <c r="AA31">
        <v>0</v>
      </c>
      <c r="AB31">
        <v>0</v>
      </c>
      <c r="AC31" t="s">
        <v>88</v>
      </c>
      <c r="AD31" t="s">
        <v>88</v>
      </c>
      <c r="AE31">
        <v>0</v>
      </c>
      <c r="AF31">
        <v>100</v>
      </c>
      <c r="AG31">
        <v>100</v>
      </c>
      <c r="AH31">
        <v>100</v>
      </c>
      <c r="AI31">
        <v>100</v>
      </c>
      <c r="AJ31" t="s">
        <v>88</v>
      </c>
      <c r="AK31">
        <v>100</v>
      </c>
      <c r="AM31" t="s">
        <v>134</v>
      </c>
      <c r="AO31" t="s">
        <v>135</v>
      </c>
    </row>
    <row r="32" spans="1:41" x14ac:dyDescent="0.25">
      <c r="A32" t="s">
        <v>169</v>
      </c>
      <c r="B32">
        <v>37100</v>
      </c>
      <c r="C32">
        <v>37611</v>
      </c>
      <c r="D32">
        <v>23389</v>
      </c>
      <c r="E32">
        <v>35386</v>
      </c>
      <c r="F32">
        <v>40000</v>
      </c>
      <c r="G32">
        <v>34697.199999999997</v>
      </c>
      <c r="H32">
        <v>67214</v>
      </c>
      <c r="I32">
        <v>61929</v>
      </c>
      <c r="J32">
        <v>48167</v>
      </c>
      <c r="K32">
        <v>56950</v>
      </c>
      <c r="L32">
        <v>81429</v>
      </c>
      <c r="M32">
        <v>63137.8</v>
      </c>
      <c r="N32">
        <v>84292</v>
      </c>
      <c r="O32">
        <v>87038</v>
      </c>
      <c r="P32">
        <v>87944</v>
      </c>
      <c r="Q32">
        <v>88083</v>
      </c>
      <c r="R32">
        <v>98250</v>
      </c>
      <c r="S32">
        <v>89121.4</v>
      </c>
      <c r="T32">
        <v>0</v>
      </c>
      <c r="U32" t="s">
        <v>88</v>
      </c>
      <c r="V32">
        <v>0</v>
      </c>
      <c r="W32">
        <v>0</v>
      </c>
      <c r="X32">
        <v>0</v>
      </c>
      <c r="Y32">
        <v>0</v>
      </c>
      <c r="Z32">
        <v>0</v>
      </c>
      <c r="AA32">
        <v>8.6999999999999993</v>
      </c>
      <c r="AB32">
        <v>11.6</v>
      </c>
      <c r="AC32">
        <v>11</v>
      </c>
      <c r="AD32">
        <v>13.3</v>
      </c>
      <c r="AE32">
        <v>8.9199999999999982</v>
      </c>
      <c r="AF32">
        <v>44.4</v>
      </c>
      <c r="AG32">
        <v>39.799999999999997</v>
      </c>
      <c r="AH32">
        <v>60</v>
      </c>
      <c r="AI32">
        <v>54</v>
      </c>
      <c r="AJ32">
        <v>51.4</v>
      </c>
      <c r="AK32">
        <v>49.92</v>
      </c>
      <c r="AM32" t="s">
        <v>134</v>
      </c>
      <c r="AO32" t="s">
        <v>135</v>
      </c>
    </row>
    <row r="33" spans="1:41" x14ac:dyDescent="0.25">
      <c r="A33" t="s">
        <v>170</v>
      </c>
      <c r="B33">
        <v>30356</v>
      </c>
      <c r="C33">
        <v>24264</v>
      </c>
      <c r="D33">
        <v>20719</v>
      </c>
      <c r="E33">
        <v>17793</v>
      </c>
      <c r="F33">
        <v>30036</v>
      </c>
      <c r="G33">
        <v>24633.599999999999</v>
      </c>
      <c r="H33">
        <v>55739</v>
      </c>
      <c r="I33">
        <v>51900</v>
      </c>
      <c r="J33">
        <v>45929</v>
      </c>
      <c r="K33">
        <v>42926</v>
      </c>
      <c r="L33">
        <v>60914</v>
      </c>
      <c r="M33">
        <v>51481.599999999999</v>
      </c>
      <c r="N33">
        <v>81760</v>
      </c>
      <c r="O33">
        <v>80275</v>
      </c>
      <c r="P33">
        <v>76750</v>
      </c>
      <c r="Q33">
        <v>80500</v>
      </c>
      <c r="R33">
        <v>98632</v>
      </c>
      <c r="S33">
        <v>83583.399999999994</v>
      </c>
      <c r="T33">
        <v>8.5</v>
      </c>
      <c r="U33">
        <v>8.1999999999999993</v>
      </c>
      <c r="V33">
        <v>9.9</v>
      </c>
      <c r="W33">
        <v>9.9</v>
      </c>
      <c r="X33">
        <v>9.5</v>
      </c>
      <c r="Y33">
        <v>9.1999999999999993</v>
      </c>
      <c r="Z33">
        <v>10.8</v>
      </c>
      <c r="AA33">
        <v>15.4</v>
      </c>
      <c r="AB33">
        <v>18.3</v>
      </c>
      <c r="AC33">
        <v>20.6</v>
      </c>
      <c r="AD33">
        <v>11.9</v>
      </c>
      <c r="AE33">
        <v>15.4</v>
      </c>
      <c r="AF33">
        <v>47</v>
      </c>
      <c r="AG33">
        <v>42.6</v>
      </c>
      <c r="AH33">
        <v>45.7</v>
      </c>
      <c r="AI33">
        <v>47.7</v>
      </c>
      <c r="AJ33">
        <v>66</v>
      </c>
      <c r="AK33">
        <v>49.8</v>
      </c>
      <c r="AM33" t="s">
        <v>134</v>
      </c>
      <c r="AO33" t="s">
        <v>135</v>
      </c>
    </row>
    <row r="34" spans="1:41" x14ac:dyDescent="0.25">
      <c r="A34" t="s">
        <v>171</v>
      </c>
      <c r="B34" t="s">
        <v>88</v>
      </c>
      <c r="C34" t="s">
        <v>88</v>
      </c>
      <c r="D34" t="s">
        <v>88</v>
      </c>
      <c r="E34" t="s">
        <v>88</v>
      </c>
      <c r="F34" t="s">
        <v>88</v>
      </c>
      <c r="G34" t="e">
        <v>#DIV/0!</v>
      </c>
      <c r="H34" t="s">
        <v>88</v>
      </c>
      <c r="I34" t="s">
        <v>88</v>
      </c>
      <c r="J34" t="s">
        <v>88</v>
      </c>
      <c r="K34" t="s">
        <v>88</v>
      </c>
      <c r="L34" t="s">
        <v>88</v>
      </c>
      <c r="M34" t="e">
        <v>#DIV/0!</v>
      </c>
      <c r="N34" t="s">
        <v>88</v>
      </c>
      <c r="O34" t="s">
        <v>88</v>
      </c>
      <c r="P34" t="s">
        <v>88</v>
      </c>
      <c r="Q34" t="s">
        <v>88</v>
      </c>
      <c r="R34" t="s">
        <v>88</v>
      </c>
      <c r="S34" t="e">
        <v>#DIV/0!</v>
      </c>
      <c r="T34">
        <v>66.7</v>
      </c>
      <c r="U34" t="s">
        <v>88</v>
      </c>
      <c r="V34" t="s">
        <v>88</v>
      </c>
      <c r="W34" t="s">
        <v>88</v>
      </c>
      <c r="X34">
        <v>0</v>
      </c>
      <c r="Y34">
        <v>33.35</v>
      </c>
      <c r="Z34">
        <v>100</v>
      </c>
      <c r="AA34">
        <v>100</v>
      </c>
      <c r="AB34">
        <v>100</v>
      </c>
      <c r="AC34">
        <v>100</v>
      </c>
      <c r="AD34">
        <v>100</v>
      </c>
      <c r="AE34">
        <v>100</v>
      </c>
      <c r="AF34" t="s">
        <v>88</v>
      </c>
      <c r="AG34" t="s">
        <v>88</v>
      </c>
      <c r="AH34" t="s">
        <v>88</v>
      </c>
      <c r="AI34">
        <v>0</v>
      </c>
      <c r="AJ34">
        <v>0</v>
      </c>
      <c r="AK34">
        <v>0</v>
      </c>
      <c r="AM34" t="s">
        <v>134</v>
      </c>
      <c r="AO34" t="s">
        <v>135</v>
      </c>
    </row>
    <row r="35" spans="1:41" x14ac:dyDescent="0.25">
      <c r="A35" t="s">
        <v>172</v>
      </c>
      <c r="B35">
        <v>13500</v>
      </c>
      <c r="C35">
        <v>14125</v>
      </c>
      <c r="D35">
        <v>15167</v>
      </c>
      <c r="E35">
        <v>21231</v>
      </c>
      <c r="F35">
        <v>22700</v>
      </c>
      <c r="G35">
        <v>17344.599999999999</v>
      </c>
      <c r="H35">
        <v>27833</v>
      </c>
      <c r="I35">
        <v>28500</v>
      </c>
      <c r="J35">
        <v>31500</v>
      </c>
      <c r="K35">
        <v>40333</v>
      </c>
      <c r="L35">
        <v>43545</v>
      </c>
      <c r="M35">
        <v>34342.199999999997</v>
      </c>
      <c r="N35">
        <v>39750</v>
      </c>
      <c r="O35">
        <v>41750</v>
      </c>
      <c r="P35">
        <v>51500</v>
      </c>
      <c r="Q35">
        <v>57219</v>
      </c>
      <c r="R35">
        <v>64250</v>
      </c>
      <c r="S35">
        <v>50893.8</v>
      </c>
      <c r="T35">
        <v>73.599999999999994</v>
      </c>
      <c r="U35">
        <v>68.8</v>
      </c>
      <c r="V35">
        <v>68.8</v>
      </c>
      <c r="W35">
        <v>70.8</v>
      </c>
      <c r="X35">
        <v>77.5</v>
      </c>
      <c r="Y35">
        <v>71.900000000000006</v>
      </c>
      <c r="Z35">
        <v>54.899999999999991</v>
      </c>
      <c r="AA35">
        <v>57</v>
      </c>
      <c r="AB35">
        <v>44.8</v>
      </c>
      <c r="AC35">
        <v>41.7</v>
      </c>
      <c r="AD35">
        <v>55</v>
      </c>
      <c r="AE35">
        <v>50.679999999999993</v>
      </c>
      <c r="AF35">
        <v>22.7</v>
      </c>
      <c r="AG35">
        <v>21.6</v>
      </c>
      <c r="AH35">
        <v>22.5</v>
      </c>
      <c r="AI35">
        <v>19</v>
      </c>
      <c r="AJ35">
        <v>19.5</v>
      </c>
      <c r="AK35">
        <v>21.06</v>
      </c>
      <c r="AL35">
        <v>100</v>
      </c>
      <c r="AM35" t="s">
        <v>173</v>
      </c>
      <c r="AO35" t="s">
        <v>142</v>
      </c>
    </row>
    <row r="36" spans="1:41" x14ac:dyDescent="0.25">
      <c r="A36" t="s">
        <v>174</v>
      </c>
      <c r="B36">
        <v>27000</v>
      </c>
      <c r="C36">
        <v>24500</v>
      </c>
      <c r="D36">
        <v>22833</v>
      </c>
      <c r="E36">
        <v>27444</v>
      </c>
      <c r="F36">
        <v>35400</v>
      </c>
      <c r="G36">
        <v>27435.4</v>
      </c>
      <c r="H36">
        <v>38188</v>
      </c>
      <c r="I36">
        <v>38000</v>
      </c>
      <c r="J36">
        <v>34889</v>
      </c>
      <c r="K36">
        <v>47250</v>
      </c>
      <c r="L36">
        <v>50600</v>
      </c>
      <c r="M36">
        <v>41785.4</v>
      </c>
      <c r="N36">
        <v>60900</v>
      </c>
      <c r="O36">
        <v>57500</v>
      </c>
      <c r="P36">
        <v>54250</v>
      </c>
      <c r="Q36">
        <v>59813</v>
      </c>
      <c r="R36">
        <v>63000</v>
      </c>
      <c r="S36">
        <v>59092.6</v>
      </c>
      <c r="T36">
        <v>34.6</v>
      </c>
      <c r="U36">
        <v>40</v>
      </c>
      <c r="V36">
        <v>49.1</v>
      </c>
      <c r="W36">
        <v>49.1</v>
      </c>
      <c r="X36">
        <v>54.9</v>
      </c>
      <c r="Y36">
        <v>45.54</v>
      </c>
      <c r="Z36">
        <v>21.1</v>
      </c>
      <c r="AA36">
        <v>23.2</v>
      </c>
      <c r="AB36">
        <v>25.4</v>
      </c>
      <c r="AC36">
        <v>26.3</v>
      </c>
      <c r="AD36">
        <v>18</v>
      </c>
      <c r="AE36">
        <v>22.799999999999997</v>
      </c>
      <c r="AF36">
        <v>31.4</v>
      </c>
      <c r="AG36">
        <v>30.6</v>
      </c>
      <c r="AH36">
        <v>25.5</v>
      </c>
      <c r="AI36">
        <v>23.7</v>
      </c>
      <c r="AJ36">
        <v>26.2</v>
      </c>
      <c r="AK36">
        <v>27.48</v>
      </c>
      <c r="AL36">
        <v>89.5</v>
      </c>
      <c r="AM36" t="s">
        <v>173</v>
      </c>
      <c r="AO36" t="s">
        <v>142</v>
      </c>
    </row>
    <row r="37" spans="1:41" x14ac:dyDescent="0.25">
      <c r="A37" t="s">
        <v>175</v>
      </c>
      <c r="B37">
        <v>38038</v>
      </c>
      <c r="C37">
        <v>36250</v>
      </c>
      <c r="D37">
        <v>38333</v>
      </c>
      <c r="E37">
        <v>27000</v>
      </c>
      <c r="F37">
        <v>36625</v>
      </c>
      <c r="G37">
        <v>35249.199999999997</v>
      </c>
      <c r="H37">
        <v>59333</v>
      </c>
      <c r="I37">
        <v>56250</v>
      </c>
      <c r="J37">
        <v>55962</v>
      </c>
      <c r="K37">
        <v>58868</v>
      </c>
      <c r="L37">
        <v>64567</v>
      </c>
      <c r="M37">
        <v>58996</v>
      </c>
      <c r="N37">
        <v>82583</v>
      </c>
      <c r="O37">
        <v>75833</v>
      </c>
      <c r="P37">
        <v>76786</v>
      </c>
      <c r="Q37">
        <v>79250</v>
      </c>
      <c r="R37">
        <v>97750</v>
      </c>
      <c r="S37">
        <v>82440.399999999994</v>
      </c>
      <c r="T37">
        <v>14.000000000000002</v>
      </c>
      <c r="U37">
        <v>18.600000000000001</v>
      </c>
      <c r="V37">
        <v>18</v>
      </c>
      <c r="W37">
        <v>13.4</v>
      </c>
      <c r="X37">
        <v>15.5</v>
      </c>
      <c r="Y37">
        <v>15.9</v>
      </c>
      <c r="Z37">
        <v>5.4</v>
      </c>
      <c r="AA37">
        <v>7.2</v>
      </c>
      <c r="AB37">
        <v>8.8000000000000007</v>
      </c>
      <c r="AC37">
        <v>11.7</v>
      </c>
      <c r="AD37">
        <v>13.5</v>
      </c>
      <c r="AE37">
        <v>9.32</v>
      </c>
      <c r="AF37">
        <v>53.79999999999999</v>
      </c>
      <c r="AG37">
        <v>51.9</v>
      </c>
      <c r="AH37">
        <v>53</v>
      </c>
      <c r="AI37">
        <v>54.2</v>
      </c>
      <c r="AJ37">
        <v>52.7</v>
      </c>
      <c r="AK37">
        <v>53.11999999999999</v>
      </c>
      <c r="AM37" t="s">
        <v>134</v>
      </c>
      <c r="AO37" t="s">
        <v>135</v>
      </c>
    </row>
    <row r="38" spans="1:41" x14ac:dyDescent="0.25">
      <c r="A38" t="s">
        <v>176</v>
      </c>
      <c r="B38">
        <v>37155</v>
      </c>
      <c r="C38">
        <v>35603</v>
      </c>
      <c r="D38">
        <v>36733</v>
      </c>
      <c r="E38">
        <v>44490</v>
      </c>
      <c r="F38">
        <v>50750</v>
      </c>
      <c r="G38">
        <v>40946.199999999997</v>
      </c>
      <c r="H38">
        <v>62188</v>
      </c>
      <c r="I38">
        <v>61458</v>
      </c>
      <c r="J38">
        <v>64300</v>
      </c>
      <c r="K38">
        <v>74360</v>
      </c>
      <c r="L38">
        <v>85325</v>
      </c>
      <c r="M38">
        <v>69526.2</v>
      </c>
      <c r="N38">
        <v>92656</v>
      </c>
      <c r="O38">
        <v>95441</v>
      </c>
      <c r="P38">
        <v>96444</v>
      </c>
      <c r="Q38">
        <v>109259</v>
      </c>
      <c r="R38">
        <v>119171</v>
      </c>
      <c r="S38">
        <v>102594.2</v>
      </c>
      <c r="T38">
        <v>6.3</v>
      </c>
      <c r="U38">
        <v>6.9</v>
      </c>
      <c r="V38">
        <v>7.1</v>
      </c>
      <c r="W38">
        <v>7.4</v>
      </c>
      <c r="X38">
        <v>6.1</v>
      </c>
      <c r="Y38">
        <v>6.76</v>
      </c>
      <c r="Z38">
        <v>8.6</v>
      </c>
      <c r="AA38">
        <v>7</v>
      </c>
      <c r="AB38">
        <v>6.9</v>
      </c>
      <c r="AC38">
        <v>8.3000000000000007</v>
      </c>
      <c r="AD38">
        <v>5.2</v>
      </c>
      <c r="AE38">
        <v>7.2</v>
      </c>
      <c r="AF38">
        <v>54.7</v>
      </c>
      <c r="AG38">
        <v>56.9</v>
      </c>
      <c r="AH38">
        <v>55.500000000000007</v>
      </c>
      <c r="AI38">
        <v>52.9</v>
      </c>
      <c r="AJ38">
        <v>61.7</v>
      </c>
      <c r="AK38">
        <v>56.339999999999996</v>
      </c>
      <c r="AM38" t="s">
        <v>134</v>
      </c>
      <c r="AO38" t="s">
        <v>135</v>
      </c>
    </row>
    <row r="39" spans="1:41" x14ac:dyDescent="0.25">
      <c r="A39" t="s">
        <v>177</v>
      </c>
      <c r="B39">
        <v>24167</v>
      </c>
      <c r="C39">
        <v>27250</v>
      </c>
      <c r="D39">
        <v>25750</v>
      </c>
      <c r="E39">
        <v>20792</v>
      </c>
      <c r="F39">
        <v>22727</v>
      </c>
      <c r="G39">
        <v>24137.200000000001</v>
      </c>
      <c r="H39">
        <v>40833</v>
      </c>
      <c r="I39">
        <v>46000</v>
      </c>
      <c r="J39">
        <v>42750</v>
      </c>
      <c r="K39">
        <v>22417</v>
      </c>
      <c r="L39">
        <v>24773</v>
      </c>
      <c r="M39">
        <v>35354.6</v>
      </c>
      <c r="N39">
        <v>71250</v>
      </c>
      <c r="O39">
        <v>80500</v>
      </c>
      <c r="P39">
        <v>83500</v>
      </c>
      <c r="Q39">
        <v>36813</v>
      </c>
      <c r="R39">
        <v>42500</v>
      </c>
      <c r="S39">
        <v>62912.6</v>
      </c>
      <c r="T39">
        <v>10.5</v>
      </c>
      <c r="U39">
        <v>12.4</v>
      </c>
      <c r="V39">
        <v>14</v>
      </c>
      <c r="W39">
        <v>11.4</v>
      </c>
      <c r="X39">
        <v>5.6</v>
      </c>
      <c r="Y39">
        <v>10.78</v>
      </c>
      <c r="Z39">
        <v>7.4000000000000012</v>
      </c>
      <c r="AA39">
        <v>4.5</v>
      </c>
      <c r="AB39">
        <v>4.3</v>
      </c>
      <c r="AC39">
        <v>6.8</v>
      </c>
      <c r="AD39">
        <v>7.8</v>
      </c>
      <c r="AE39">
        <v>6.160000000000001</v>
      </c>
      <c r="AF39">
        <v>56.999999999999993</v>
      </c>
      <c r="AG39">
        <v>56.3</v>
      </c>
      <c r="AH39">
        <v>49.5</v>
      </c>
      <c r="AI39">
        <v>53</v>
      </c>
      <c r="AJ39">
        <v>40.9</v>
      </c>
      <c r="AK39">
        <v>51.339999999999996</v>
      </c>
      <c r="AM39" t="s">
        <v>134</v>
      </c>
      <c r="AO39" t="s">
        <v>135</v>
      </c>
    </row>
    <row r="40" spans="1:41" x14ac:dyDescent="0.25">
      <c r="A40" t="s">
        <v>178</v>
      </c>
      <c r="B40">
        <v>16000</v>
      </c>
      <c r="C40">
        <v>15750</v>
      </c>
      <c r="D40">
        <v>15250</v>
      </c>
      <c r="E40">
        <v>15019</v>
      </c>
      <c r="F40">
        <v>7250</v>
      </c>
      <c r="G40">
        <v>13853.8</v>
      </c>
      <c r="H40">
        <v>20389</v>
      </c>
      <c r="I40">
        <v>21125</v>
      </c>
      <c r="J40">
        <v>22333</v>
      </c>
      <c r="K40">
        <v>15870</v>
      </c>
      <c r="L40">
        <v>15897</v>
      </c>
      <c r="M40">
        <v>19122.8</v>
      </c>
      <c r="N40" t="s">
        <v>88</v>
      </c>
      <c r="O40">
        <v>31700</v>
      </c>
      <c r="P40">
        <v>58286</v>
      </c>
      <c r="Q40">
        <v>16722</v>
      </c>
      <c r="R40">
        <v>16862</v>
      </c>
      <c r="S40">
        <v>30892.5</v>
      </c>
      <c r="T40">
        <v>9.6999999999999993</v>
      </c>
      <c r="U40">
        <v>15.4</v>
      </c>
      <c r="V40">
        <v>15.6</v>
      </c>
      <c r="W40">
        <v>20</v>
      </c>
      <c r="X40">
        <v>62.5</v>
      </c>
      <c r="Y40">
        <v>24.64</v>
      </c>
      <c r="Z40">
        <v>9.6999999999999993</v>
      </c>
      <c r="AA40">
        <v>5.0999999999999996</v>
      </c>
      <c r="AB40">
        <v>3.1</v>
      </c>
      <c r="AC40">
        <v>20</v>
      </c>
      <c r="AD40">
        <v>21.4</v>
      </c>
      <c r="AE40">
        <v>11.86</v>
      </c>
      <c r="AF40">
        <v>0</v>
      </c>
      <c r="AG40">
        <v>0</v>
      </c>
      <c r="AH40">
        <v>0</v>
      </c>
      <c r="AI40">
        <v>0</v>
      </c>
      <c r="AJ40">
        <v>48.5</v>
      </c>
      <c r="AK40">
        <v>9.6999999999999993</v>
      </c>
      <c r="AM40" t="s">
        <v>134</v>
      </c>
      <c r="AO40" t="s">
        <v>135</v>
      </c>
    </row>
    <row r="41" spans="1:41" x14ac:dyDescent="0.25">
      <c r="A41" t="s">
        <v>179</v>
      </c>
      <c r="B41">
        <v>19750</v>
      </c>
      <c r="C41">
        <v>15500</v>
      </c>
      <c r="D41">
        <v>11000</v>
      </c>
      <c r="E41">
        <v>18250</v>
      </c>
      <c r="F41">
        <v>22667</v>
      </c>
      <c r="G41">
        <v>17433.400000000001</v>
      </c>
      <c r="H41">
        <v>27750</v>
      </c>
      <c r="I41">
        <v>25167</v>
      </c>
      <c r="J41">
        <v>20500</v>
      </c>
      <c r="K41">
        <v>23000</v>
      </c>
      <c r="L41">
        <v>30143</v>
      </c>
      <c r="M41">
        <v>25312</v>
      </c>
      <c r="N41">
        <v>34400</v>
      </c>
      <c r="O41">
        <v>34000</v>
      </c>
      <c r="P41">
        <v>30167</v>
      </c>
      <c r="Q41">
        <v>29833</v>
      </c>
      <c r="R41">
        <v>32357</v>
      </c>
      <c r="S41">
        <v>32151.4</v>
      </c>
      <c r="T41">
        <v>44.7</v>
      </c>
      <c r="U41">
        <v>39.5</v>
      </c>
      <c r="V41">
        <v>48.6</v>
      </c>
      <c r="W41">
        <v>62.5</v>
      </c>
      <c r="X41">
        <v>51.6</v>
      </c>
      <c r="Y41">
        <v>49.38</v>
      </c>
      <c r="Z41">
        <v>26.3</v>
      </c>
      <c r="AA41">
        <v>34.200000000000003</v>
      </c>
      <c r="AB41">
        <v>45.9</v>
      </c>
      <c r="AC41">
        <v>43.8</v>
      </c>
      <c r="AD41">
        <v>41.9</v>
      </c>
      <c r="AE41">
        <v>38.42</v>
      </c>
      <c r="AF41">
        <v>14.3</v>
      </c>
      <c r="AG41">
        <v>26.4</v>
      </c>
      <c r="AH41">
        <v>16.5</v>
      </c>
      <c r="AI41">
        <v>18.2</v>
      </c>
      <c r="AJ41">
        <v>31.9</v>
      </c>
      <c r="AK41">
        <v>21.46</v>
      </c>
      <c r="AM41" t="s">
        <v>134</v>
      </c>
      <c r="AO41" t="s">
        <v>135</v>
      </c>
    </row>
    <row r="42" spans="1:41" x14ac:dyDescent="0.25">
      <c r="A42" t="s">
        <v>180</v>
      </c>
      <c r="B42" t="s">
        <v>88</v>
      </c>
      <c r="C42" t="s">
        <v>88</v>
      </c>
      <c r="D42" t="s">
        <v>88</v>
      </c>
      <c r="E42" t="s">
        <v>88</v>
      </c>
      <c r="F42" t="s">
        <v>88</v>
      </c>
      <c r="G42" t="e">
        <v>#DIV/0!</v>
      </c>
      <c r="H42" t="s">
        <v>88</v>
      </c>
      <c r="I42" t="s">
        <v>88</v>
      </c>
      <c r="J42" t="s">
        <v>88</v>
      </c>
      <c r="K42" t="s">
        <v>88</v>
      </c>
      <c r="L42" t="s">
        <v>88</v>
      </c>
      <c r="M42" t="e">
        <v>#DIV/0!</v>
      </c>
      <c r="N42" t="s">
        <v>88</v>
      </c>
      <c r="O42" t="s">
        <v>88</v>
      </c>
      <c r="P42" t="s">
        <v>88</v>
      </c>
      <c r="Q42" t="s">
        <v>88</v>
      </c>
      <c r="R42" t="s">
        <v>88</v>
      </c>
      <c r="S42" t="e">
        <v>#DIV/0!</v>
      </c>
      <c r="T42">
        <v>0</v>
      </c>
      <c r="U42" t="s">
        <v>88</v>
      </c>
      <c r="V42">
        <v>0</v>
      </c>
      <c r="W42" t="s">
        <v>88</v>
      </c>
      <c r="X42">
        <v>0</v>
      </c>
      <c r="Y42">
        <v>0</v>
      </c>
      <c r="Z42">
        <v>0</v>
      </c>
      <c r="AA42">
        <v>0</v>
      </c>
      <c r="AB42">
        <v>0</v>
      </c>
      <c r="AC42" t="s">
        <v>88</v>
      </c>
      <c r="AD42">
        <v>0</v>
      </c>
      <c r="AE42">
        <v>0</v>
      </c>
      <c r="AF42" t="s">
        <v>88</v>
      </c>
      <c r="AG42">
        <v>0</v>
      </c>
      <c r="AH42" t="s">
        <v>88</v>
      </c>
      <c r="AI42" t="s">
        <v>88</v>
      </c>
      <c r="AJ42" t="s">
        <v>88</v>
      </c>
      <c r="AK42">
        <v>0</v>
      </c>
      <c r="AM42" t="s">
        <v>134</v>
      </c>
      <c r="AO42" t="s">
        <v>135</v>
      </c>
    </row>
    <row r="43" spans="1:41" x14ac:dyDescent="0.25">
      <c r="A43" t="s">
        <v>181</v>
      </c>
      <c r="B43">
        <v>26917</v>
      </c>
      <c r="C43">
        <v>26571</v>
      </c>
      <c r="D43">
        <v>26500</v>
      </c>
      <c r="E43">
        <v>14200</v>
      </c>
      <c r="F43">
        <v>27500</v>
      </c>
      <c r="G43">
        <v>24337.599999999999</v>
      </c>
      <c r="H43">
        <v>44000</v>
      </c>
      <c r="I43">
        <v>44500</v>
      </c>
      <c r="J43">
        <v>46000</v>
      </c>
      <c r="K43">
        <v>28556</v>
      </c>
      <c r="L43">
        <v>40500</v>
      </c>
      <c r="M43">
        <v>40711.199999999997</v>
      </c>
      <c r="N43">
        <v>61167</v>
      </c>
      <c r="O43">
        <v>65250</v>
      </c>
      <c r="P43">
        <v>68833</v>
      </c>
      <c r="Q43">
        <v>52667</v>
      </c>
      <c r="R43">
        <v>59167</v>
      </c>
      <c r="S43">
        <v>61416.800000000003</v>
      </c>
      <c r="T43">
        <v>58.20000000000001</v>
      </c>
      <c r="U43">
        <v>59.699999999999996</v>
      </c>
      <c r="V43">
        <v>53.5</v>
      </c>
      <c r="W43">
        <v>47</v>
      </c>
      <c r="X43">
        <v>40</v>
      </c>
      <c r="Y43">
        <v>51.679999999999993</v>
      </c>
      <c r="Z43">
        <v>16.3</v>
      </c>
      <c r="AA43">
        <v>15.6</v>
      </c>
      <c r="AB43">
        <v>18.600000000000001</v>
      </c>
      <c r="AC43">
        <v>18.100000000000001</v>
      </c>
      <c r="AD43">
        <v>20</v>
      </c>
      <c r="AE43">
        <v>17.72</v>
      </c>
      <c r="AF43">
        <v>12.1</v>
      </c>
      <c r="AG43">
        <v>13.2</v>
      </c>
      <c r="AH43">
        <v>12.3</v>
      </c>
      <c r="AI43">
        <v>12.6</v>
      </c>
      <c r="AJ43">
        <v>20.5</v>
      </c>
      <c r="AK43">
        <v>14.139999999999997</v>
      </c>
      <c r="AM43" t="s">
        <v>134</v>
      </c>
      <c r="AO43" t="s">
        <v>135</v>
      </c>
    </row>
    <row r="44" spans="1:41" x14ac:dyDescent="0.25">
      <c r="A44" t="s">
        <v>182</v>
      </c>
      <c r="B44">
        <v>45873</v>
      </c>
      <c r="C44">
        <v>48817</v>
      </c>
      <c r="D44">
        <v>49268</v>
      </c>
      <c r="E44">
        <v>53774</v>
      </c>
      <c r="F44">
        <v>46450</v>
      </c>
      <c r="G44">
        <v>48836.4</v>
      </c>
      <c r="H44">
        <v>83017</v>
      </c>
      <c r="I44">
        <v>85561</v>
      </c>
      <c r="J44">
        <v>85809</v>
      </c>
      <c r="K44">
        <v>85710</v>
      </c>
      <c r="L44">
        <v>91736</v>
      </c>
      <c r="M44">
        <v>86366.6</v>
      </c>
      <c r="N44">
        <v>106955</v>
      </c>
      <c r="O44">
        <v>114056</v>
      </c>
      <c r="P44">
        <v>111351</v>
      </c>
      <c r="Q44">
        <v>131263</v>
      </c>
      <c r="R44">
        <v>148638</v>
      </c>
      <c r="S44">
        <v>122452.6</v>
      </c>
      <c r="T44">
        <v>2.9</v>
      </c>
      <c r="U44">
        <v>2.1</v>
      </c>
      <c r="V44">
        <v>1.9</v>
      </c>
      <c r="W44">
        <v>3.3</v>
      </c>
      <c r="X44">
        <v>3.3</v>
      </c>
      <c r="Y44">
        <v>2.7</v>
      </c>
      <c r="Z44">
        <v>3.4000000000000004</v>
      </c>
      <c r="AA44">
        <v>3.8</v>
      </c>
      <c r="AB44">
        <v>5.9</v>
      </c>
      <c r="AC44">
        <v>4.3</v>
      </c>
      <c r="AD44">
        <v>7</v>
      </c>
      <c r="AE44">
        <v>4.8800000000000008</v>
      </c>
      <c r="AF44">
        <v>61.7</v>
      </c>
      <c r="AG44">
        <v>65.900000000000006</v>
      </c>
      <c r="AH44">
        <v>58.9</v>
      </c>
      <c r="AI44">
        <v>58.8</v>
      </c>
      <c r="AJ44">
        <v>59.8</v>
      </c>
      <c r="AK44">
        <v>61.02</v>
      </c>
      <c r="AM44" t="s">
        <v>134</v>
      </c>
      <c r="AO44" t="s">
        <v>135</v>
      </c>
    </row>
    <row r="45" spans="1:41" x14ac:dyDescent="0.25">
      <c r="A45" t="s">
        <v>183</v>
      </c>
      <c r="B45" t="s">
        <v>88</v>
      </c>
      <c r="C45">
        <v>21667</v>
      </c>
      <c r="D45">
        <v>22333</v>
      </c>
      <c r="E45">
        <v>38500</v>
      </c>
      <c r="F45">
        <v>40167</v>
      </c>
      <c r="G45">
        <v>30666.75</v>
      </c>
      <c r="H45" t="s">
        <v>88</v>
      </c>
      <c r="I45">
        <v>61250</v>
      </c>
      <c r="J45">
        <v>36333</v>
      </c>
      <c r="K45">
        <v>57000</v>
      </c>
      <c r="L45">
        <v>42000</v>
      </c>
      <c r="M45">
        <v>49145.75</v>
      </c>
      <c r="N45" t="s">
        <v>88</v>
      </c>
      <c r="O45">
        <v>93750</v>
      </c>
      <c r="P45">
        <v>85500</v>
      </c>
      <c r="Q45">
        <v>77000</v>
      </c>
      <c r="R45">
        <v>83250</v>
      </c>
      <c r="S45">
        <v>84875</v>
      </c>
      <c r="T45">
        <v>0</v>
      </c>
      <c r="U45" t="s">
        <v>88</v>
      </c>
      <c r="V45">
        <v>0</v>
      </c>
      <c r="W45">
        <v>0</v>
      </c>
      <c r="X45">
        <v>0</v>
      </c>
      <c r="Y45">
        <v>0</v>
      </c>
      <c r="Z45">
        <v>50</v>
      </c>
      <c r="AA45">
        <v>0</v>
      </c>
      <c r="AB45">
        <v>0</v>
      </c>
      <c r="AC45">
        <v>0</v>
      </c>
      <c r="AD45">
        <v>0</v>
      </c>
      <c r="AE45">
        <v>10</v>
      </c>
      <c r="AF45">
        <v>50</v>
      </c>
      <c r="AG45">
        <v>33.299999999999997</v>
      </c>
      <c r="AH45">
        <v>44.4</v>
      </c>
      <c r="AI45">
        <v>55.2</v>
      </c>
      <c r="AJ45">
        <v>57.1</v>
      </c>
      <c r="AK45">
        <v>47.999999999999993</v>
      </c>
      <c r="AL45">
        <v>145</v>
      </c>
      <c r="AM45" t="s">
        <v>173</v>
      </c>
      <c r="AO45" t="s">
        <v>142</v>
      </c>
    </row>
    <row r="46" spans="1:41" x14ac:dyDescent="0.25">
      <c r="A46" t="s">
        <v>184</v>
      </c>
      <c r="B46">
        <v>20500</v>
      </c>
      <c r="C46">
        <v>20375</v>
      </c>
      <c r="D46">
        <v>14444</v>
      </c>
      <c r="E46">
        <v>15700</v>
      </c>
      <c r="F46">
        <v>17917</v>
      </c>
      <c r="G46">
        <v>17787.2</v>
      </c>
      <c r="H46">
        <v>35600</v>
      </c>
      <c r="I46">
        <v>35036</v>
      </c>
      <c r="J46">
        <v>31458</v>
      </c>
      <c r="K46">
        <v>31077</v>
      </c>
      <c r="L46">
        <v>33036</v>
      </c>
      <c r="M46">
        <v>33241.4</v>
      </c>
      <c r="N46">
        <v>46833</v>
      </c>
      <c r="O46">
        <v>46500</v>
      </c>
      <c r="P46">
        <v>44844</v>
      </c>
      <c r="Q46">
        <v>50100</v>
      </c>
      <c r="R46">
        <v>75357</v>
      </c>
      <c r="S46">
        <v>52726.8</v>
      </c>
      <c r="T46">
        <v>63.5</v>
      </c>
      <c r="U46">
        <v>60.5</v>
      </c>
      <c r="V46">
        <v>64.7</v>
      </c>
      <c r="W46">
        <v>66.3</v>
      </c>
      <c r="X46">
        <v>81.7</v>
      </c>
      <c r="Y46">
        <v>67.34</v>
      </c>
      <c r="Z46">
        <v>34</v>
      </c>
      <c r="AA46">
        <v>33.6</v>
      </c>
      <c r="AB46">
        <v>40.5</v>
      </c>
      <c r="AC46">
        <v>38.1</v>
      </c>
      <c r="AD46">
        <v>58.3</v>
      </c>
      <c r="AE46">
        <v>40.9</v>
      </c>
      <c r="AF46">
        <v>31.7</v>
      </c>
      <c r="AG46">
        <v>34.6</v>
      </c>
      <c r="AH46">
        <v>34.9</v>
      </c>
      <c r="AI46">
        <v>42</v>
      </c>
      <c r="AJ46">
        <v>72.599999999999994</v>
      </c>
      <c r="AK46">
        <v>43.16</v>
      </c>
      <c r="AL46">
        <v>85</v>
      </c>
      <c r="AM46" t="s">
        <v>173</v>
      </c>
      <c r="AO46" t="s">
        <v>142</v>
      </c>
    </row>
    <row r="47" spans="1:41" x14ac:dyDescent="0.25">
      <c r="A47" t="s">
        <v>185</v>
      </c>
      <c r="B47">
        <v>20688</v>
      </c>
      <c r="C47">
        <v>25900</v>
      </c>
      <c r="D47">
        <v>29375</v>
      </c>
      <c r="E47">
        <v>24500</v>
      </c>
      <c r="F47">
        <v>24412</v>
      </c>
      <c r="G47">
        <v>24975</v>
      </c>
      <c r="H47">
        <v>34233</v>
      </c>
      <c r="I47">
        <v>41625</v>
      </c>
      <c r="J47">
        <v>45625</v>
      </c>
      <c r="K47">
        <v>40083</v>
      </c>
      <c r="L47">
        <v>43500</v>
      </c>
      <c r="M47">
        <v>41013.199999999997</v>
      </c>
      <c r="N47">
        <v>75300</v>
      </c>
      <c r="O47">
        <v>79071</v>
      </c>
      <c r="P47">
        <v>84167</v>
      </c>
      <c r="Q47">
        <v>52400</v>
      </c>
      <c r="R47">
        <v>57813</v>
      </c>
      <c r="S47">
        <v>69750.2</v>
      </c>
      <c r="T47">
        <v>7.2000000000000011</v>
      </c>
      <c r="U47">
        <v>8.6999999999999993</v>
      </c>
      <c r="V47">
        <v>6</v>
      </c>
      <c r="W47">
        <v>4.2</v>
      </c>
      <c r="X47">
        <v>5.8</v>
      </c>
      <c r="Y47">
        <v>6.38</v>
      </c>
      <c r="Z47">
        <v>9.9</v>
      </c>
      <c r="AA47">
        <v>8.6999999999999993</v>
      </c>
      <c r="AB47">
        <v>5</v>
      </c>
      <c r="AC47">
        <v>9.4</v>
      </c>
      <c r="AD47">
        <v>3.3</v>
      </c>
      <c r="AE47">
        <v>7.26</v>
      </c>
      <c r="AF47">
        <v>34</v>
      </c>
      <c r="AG47">
        <v>28.7</v>
      </c>
      <c r="AH47">
        <v>35.1</v>
      </c>
      <c r="AI47">
        <v>33.299999999999997</v>
      </c>
      <c r="AJ47">
        <v>54.2</v>
      </c>
      <c r="AK47">
        <v>37.06</v>
      </c>
      <c r="AM47" t="s">
        <v>134</v>
      </c>
      <c r="AO47" t="s">
        <v>135</v>
      </c>
    </row>
    <row r="48" spans="1:41" x14ac:dyDescent="0.25">
      <c r="A48" t="s">
        <v>186</v>
      </c>
      <c r="B48" t="s">
        <v>88</v>
      </c>
      <c r="C48" t="s">
        <v>88</v>
      </c>
      <c r="D48" t="s">
        <v>88</v>
      </c>
      <c r="E48" t="s">
        <v>88</v>
      </c>
      <c r="F48" t="s">
        <v>88</v>
      </c>
      <c r="G48" t="e">
        <v>#DIV/0!</v>
      </c>
      <c r="H48" t="s">
        <v>88</v>
      </c>
      <c r="I48" t="s">
        <v>88</v>
      </c>
      <c r="J48" t="s">
        <v>88</v>
      </c>
      <c r="K48" t="s">
        <v>88</v>
      </c>
      <c r="L48" t="s">
        <v>88</v>
      </c>
      <c r="M48" t="e">
        <v>#DIV/0!</v>
      </c>
      <c r="N48" t="s">
        <v>88</v>
      </c>
      <c r="O48" t="s">
        <v>88</v>
      </c>
      <c r="P48" t="s">
        <v>88</v>
      </c>
      <c r="Q48" t="s">
        <v>88</v>
      </c>
      <c r="R48" t="s">
        <v>88</v>
      </c>
      <c r="S48" t="e">
        <v>#DIV/0!</v>
      </c>
      <c r="T48" t="s">
        <v>88</v>
      </c>
      <c r="U48" t="s">
        <v>88</v>
      </c>
      <c r="V48">
        <v>0</v>
      </c>
      <c r="W48">
        <v>0</v>
      </c>
      <c r="X48" t="s">
        <v>88</v>
      </c>
      <c r="Y48">
        <v>0</v>
      </c>
      <c r="Z48" t="s">
        <v>88</v>
      </c>
      <c r="AA48">
        <v>0</v>
      </c>
      <c r="AB48">
        <v>0</v>
      </c>
      <c r="AC48">
        <v>0</v>
      </c>
      <c r="AD48" t="s">
        <v>88</v>
      </c>
      <c r="AE48">
        <v>0</v>
      </c>
      <c r="AF48" t="s">
        <v>88</v>
      </c>
      <c r="AG48">
        <v>100</v>
      </c>
      <c r="AH48">
        <v>100</v>
      </c>
      <c r="AI48">
        <v>100</v>
      </c>
      <c r="AJ48" t="s">
        <v>88</v>
      </c>
      <c r="AK48">
        <v>100</v>
      </c>
      <c r="AM48" t="s">
        <v>134</v>
      </c>
      <c r="AO48" t="s">
        <v>135</v>
      </c>
    </row>
    <row r="49" spans="1:41" x14ac:dyDescent="0.25">
      <c r="A49" t="s">
        <v>187</v>
      </c>
      <c r="B49">
        <v>31000</v>
      </c>
      <c r="C49">
        <v>31250</v>
      </c>
      <c r="D49">
        <v>36250</v>
      </c>
      <c r="E49">
        <v>39500</v>
      </c>
      <c r="F49">
        <v>44600</v>
      </c>
      <c r="G49">
        <v>36520</v>
      </c>
      <c r="H49">
        <v>41500</v>
      </c>
      <c r="I49">
        <v>43750</v>
      </c>
      <c r="J49">
        <v>43500</v>
      </c>
      <c r="K49">
        <v>46500</v>
      </c>
      <c r="L49">
        <v>48500</v>
      </c>
      <c r="M49">
        <v>44750</v>
      </c>
      <c r="N49">
        <v>55500</v>
      </c>
      <c r="O49">
        <v>56250</v>
      </c>
      <c r="P49">
        <v>53750</v>
      </c>
      <c r="Q49">
        <v>76167</v>
      </c>
      <c r="R49">
        <v>81125</v>
      </c>
      <c r="S49">
        <v>64558.400000000001</v>
      </c>
      <c r="T49">
        <v>7.1</v>
      </c>
      <c r="U49">
        <v>6.7</v>
      </c>
      <c r="V49">
        <v>8</v>
      </c>
      <c r="W49">
        <v>5.6</v>
      </c>
      <c r="X49">
        <v>0</v>
      </c>
      <c r="Y49">
        <v>5.4799999999999995</v>
      </c>
      <c r="Z49">
        <v>0</v>
      </c>
      <c r="AA49">
        <v>0</v>
      </c>
      <c r="AB49">
        <v>4</v>
      </c>
      <c r="AC49">
        <v>5.6</v>
      </c>
      <c r="AD49">
        <v>14.3</v>
      </c>
      <c r="AE49">
        <v>4.7799999999999994</v>
      </c>
      <c r="AF49">
        <v>28.6</v>
      </c>
      <c r="AG49">
        <v>33.299999999999997</v>
      </c>
      <c r="AH49">
        <v>19.100000000000001</v>
      </c>
      <c r="AI49">
        <v>23.8</v>
      </c>
      <c r="AJ49">
        <v>12.8</v>
      </c>
      <c r="AK49">
        <v>23.52</v>
      </c>
      <c r="AL49">
        <v>75</v>
      </c>
      <c r="AM49" t="s">
        <v>188</v>
      </c>
      <c r="AO49" t="s">
        <v>142</v>
      </c>
    </row>
    <row r="50" spans="1:41" x14ac:dyDescent="0.25">
      <c r="A50" t="s">
        <v>189</v>
      </c>
      <c r="B50">
        <v>43750</v>
      </c>
      <c r="C50">
        <v>43000</v>
      </c>
      <c r="D50">
        <v>35250</v>
      </c>
      <c r="E50">
        <v>10250</v>
      </c>
      <c r="F50">
        <v>47000</v>
      </c>
      <c r="G50">
        <v>35850</v>
      </c>
      <c r="H50">
        <v>78333</v>
      </c>
      <c r="I50">
        <v>80500</v>
      </c>
      <c r="J50">
        <v>48000</v>
      </c>
      <c r="K50">
        <v>43000</v>
      </c>
      <c r="L50">
        <v>52167</v>
      </c>
      <c r="M50">
        <v>60400</v>
      </c>
      <c r="N50">
        <v>93750</v>
      </c>
      <c r="O50">
        <v>97000</v>
      </c>
      <c r="P50">
        <v>84500</v>
      </c>
      <c r="Q50">
        <v>45750</v>
      </c>
      <c r="R50">
        <v>67000</v>
      </c>
      <c r="S50">
        <v>77600</v>
      </c>
      <c r="T50">
        <v>0</v>
      </c>
      <c r="U50" t="s">
        <v>88</v>
      </c>
      <c r="V50">
        <v>0</v>
      </c>
      <c r="W50">
        <v>0</v>
      </c>
      <c r="X50">
        <v>0</v>
      </c>
      <c r="Y50">
        <v>0</v>
      </c>
      <c r="Z50">
        <v>4</v>
      </c>
      <c r="AA50">
        <v>11.5</v>
      </c>
      <c r="AB50">
        <v>11.5</v>
      </c>
      <c r="AC50">
        <v>20</v>
      </c>
      <c r="AD50">
        <v>0</v>
      </c>
      <c r="AE50">
        <v>9.4</v>
      </c>
      <c r="AF50">
        <v>20.5</v>
      </c>
      <c r="AG50">
        <v>20</v>
      </c>
      <c r="AH50">
        <v>20.399999999999999</v>
      </c>
      <c r="AI50">
        <v>16.3</v>
      </c>
      <c r="AJ50">
        <v>26.7</v>
      </c>
      <c r="AK50">
        <v>20.78</v>
      </c>
      <c r="AL50">
        <v>103.62</v>
      </c>
      <c r="AM50" t="s">
        <v>617</v>
      </c>
      <c r="AO50" t="s">
        <v>142</v>
      </c>
    </row>
    <row r="51" spans="1:41" x14ac:dyDescent="0.25">
      <c r="A51" t="s">
        <v>191</v>
      </c>
      <c r="B51">
        <v>20500</v>
      </c>
      <c r="C51">
        <v>17000</v>
      </c>
      <c r="D51">
        <v>17000</v>
      </c>
      <c r="E51">
        <v>21750</v>
      </c>
      <c r="F51">
        <v>35167</v>
      </c>
      <c r="G51">
        <v>22283.4</v>
      </c>
      <c r="H51">
        <v>35200</v>
      </c>
      <c r="I51">
        <v>27000</v>
      </c>
      <c r="J51">
        <v>30167</v>
      </c>
      <c r="K51">
        <v>33900</v>
      </c>
      <c r="L51">
        <v>37000</v>
      </c>
      <c r="M51">
        <v>32653.4</v>
      </c>
      <c r="N51">
        <v>44000</v>
      </c>
      <c r="O51">
        <v>34250</v>
      </c>
      <c r="P51">
        <v>34750</v>
      </c>
      <c r="Q51">
        <v>51500</v>
      </c>
      <c r="R51">
        <v>68250</v>
      </c>
      <c r="S51">
        <v>46550</v>
      </c>
      <c r="T51">
        <v>32.299999999999997</v>
      </c>
      <c r="U51">
        <v>33.299999999999997</v>
      </c>
      <c r="V51">
        <v>30.4</v>
      </c>
      <c r="W51">
        <v>34.799999999999997</v>
      </c>
      <c r="X51">
        <v>54.5</v>
      </c>
      <c r="Y51">
        <v>37.06</v>
      </c>
      <c r="Z51">
        <v>9.6999999999999993</v>
      </c>
      <c r="AA51">
        <v>16.7</v>
      </c>
      <c r="AB51">
        <v>13</v>
      </c>
      <c r="AC51">
        <v>17.399999999999999</v>
      </c>
      <c r="AD51">
        <v>0</v>
      </c>
      <c r="AE51">
        <v>11.36</v>
      </c>
      <c r="AF51">
        <v>38.799999999999997</v>
      </c>
      <c r="AG51">
        <v>30.6</v>
      </c>
      <c r="AH51">
        <v>29.4</v>
      </c>
      <c r="AI51">
        <v>37.9</v>
      </c>
      <c r="AJ51">
        <v>0</v>
      </c>
      <c r="AK51">
        <v>27.340000000000003</v>
      </c>
      <c r="AL51">
        <v>110</v>
      </c>
      <c r="AM51" t="s">
        <v>173</v>
      </c>
      <c r="AO51" t="s">
        <v>142</v>
      </c>
    </row>
    <row r="52" spans="1:41" x14ac:dyDescent="0.25">
      <c r="A52" t="s">
        <v>192</v>
      </c>
      <c r="B52" t="s">
        <v>88</v>
      </c>
      <c r="C52" t="s">
        <v>88</v>
      </c>
      <c r="D52" t="s">
        <v>88</v>
      </c>
      <c r="E52" t="s">
        <v>88</v>
      </c>
      <c r="F52" t="s">
        <v>88</v>
      </c>
      <c r="G52" t="e">
        <v>#DIV/0!</v>
      </c>
      <c r="H52" t="s">
        <v>88</v>
      </c>
      <c r="I52" t="s">
        <v>88</v>
      </c>
      <c r="J52" t="s">
        <v>88</v>
      </c>
      <c r="K52" t="s">
        <v>88</v>
      </c>
      <c r="L52" t="s">
        <v>88</v>
      </c>
      <c r="M52" t="e">
        <v>#DIV/0!</v>
      </c>
      <c r="N52" t="s">
        <v>88</v>
      </c>
      <c r="O52" t="s">
        <v>88</v>
      </c>
      <c r="P52" t="s">
        <v>88</v>
      </c>
      <c r="Q52" t="s">
        <v>88</v>
      </c>
      <c r="R52" t="s">
        <v>88</v>
      </c>
      <c r="S52" t="e">
        <v>#DIV/0!</v>
      </c>
      <c r="T52" t="s">
        <v>88</v>
      </c>
      <c r="U52" t="s">
        <v>88</v>
      </c>
      <c r="V52" t="s">
        <v>88</v>
      </c>
      <c r="W52" t="s">
        <v>88</v>
      </c>
      <c r="X52" t="s">
        <v>88</v>
      </c>
      <c r="Y52" t="e">
        <v>#DIV/0!</v>
      </c>
      <c r="Z52" t="s">
        <v>88</v>
      </c>
      <c r="AA52" t="s">
        <v>88</v>
      </c>
      <c r="AB52" t="s">
        <v>88</v>
      </c>
      <c r="AC52" t="s">
        <v>88</v>
      </c>
      <c r="AD52" t="s">
        <v>88</v>
      </c>
      <c r="AE52" t="e">
        <v>#DIV/0!</v>
      </c>
      <c r="AF52" t="s">
        <v>88</v>
      </c>
      <c r="AG52" t="s">
        <v>88</v>
      </c>
      <c r="AH52" t="s">
        <v>88</v>
      </c>
      <c r="AI52" t="s">
        <v>88</v>
      </c>
      <c r="AJ52" t="s">
        <v>88</v>
      </c>
      <c r="AK52" t="e">
        <v>#DIV/0!</v>
      </c>
      <c r="AM52" t="s">
        <v>134</v>
      </c>
      <c r="AO52" t="s">
        <v>135</v>
      </c>
    </row>
    <row r="53" spans="1:41" x14ac:dyDescent="0.25">
      <c r="A53" t="s">
        <v>193</v>
      </c>
      <c r="B53" t="s">
        <v>88</v>
      </c>
      <c r="C53" t="s">
        <v>88</v>
      </c>
      <c r="D53" t="s">
        <v>88</v>
      </c>
      <c r="E53" t="s">
        <v>88</v>
      </c>
      <c r="F53" t="s">
        <v>88</v>
      </c>
      <c r="G53" t="e">
        <v>#DIV/0!</v>
      </c>
      <c r="H53" t="s">
        <v>88</v>
      </c>
      <c r="I53" t="s">
        <v>88</v>
      </c>
      <c r="J53" t="s">
        <v>88</v>
      </c>
      <c r="K53" t="s">
        <v>88</v>
      </c>
      <c r="L53" t="s">
        <v>88</v>
      </c>
      <c r="M53" t="e">
        <v>#DIV/0!</v>
      </c>
      <c r="N53" t="s">
        <v>88</v>
      </c>
      <c r="O53" t="s">
        <v>88</v>
      </c>
      <c r="P53" t="s">
        <v>88</v>
      </c>
      <c r="Q53" t="s">
        <v>88</v>
      </c>
      <c r="R53" t="s">
        <v>88</v>
      </c>
      <c r="S53" t="e">
        <v>#DIV/0!</v>
      </c>
      <c r="T53" t="s">
        <v>88</v>
      </c>
      <c r="U53" t="s">
        <v>88</v>
      </c>
      <c r="V53" t="s">
        <v>88</v>
      </c>
      <c r="W53" t="s">
        <v>88</v>
      </c>
      <c r="X53" t="s">
        <v>88</v>
      </c>
      <c r="Y53" t="e">
        <v>#DIV/0!</v>
      </c>
      <c r="Z53" t="s">
        <v>88</v>
      </c>
      <c r="AA53" t="s">
        <v>88</v>
      </c>
      <c r="AB53" t="s">
        <v>88</v>
      </c>
      <c r="AC53" t="s">
        <v>88</v>
      </c>
      <c r="AD53" t="s">
        <v>88</v>
      </c>
      <c r="AE53" t="e">
        <v>#DIV/0!</v>
      </c>
      <c r="AF53" t="s">
        <v>88</v>
      </c>
      <c r="AG53" t="s">
        <v>88</v>
      </c>
      <c r="AH53" t="s">
        <v>88</v>
      </c>
      <c r="AI53" t="s">
        <v>88</v>
      </c>
      <c r="AJ53" t="s">
        <v>88</v>
      </c>
      <c r="AK53" t="e">
        <v>#DIV/0!</v>
      </c>
      <c r="AM53" t="s">
        <v>134</v>
      </c>
      <c r="AO53" t="s">
        <v>135</v>
      </c>
    </row>
    <row r="54" spans="1:41" x14ac:dyDescent="0.25">
      <c r="A54" t="s">
        <v>194</v>
      </c>
      <c r="B54" t="s">
        <v>88</v>
      </c>
      <c r="C54">
        <v>14800</v>
      </c>
      <c r="D54">
        <v>15500</v>
      </c>
      <c r="E54">
        <v>15750</v>
      </c>
      <c r="F54">
        <v>19333</v>
      </c>
      <c r="G54">
        <v>16345.75</v>
      </c>
      <c r="H54" t="s">
        <v>88</v>
      </c>
      <c r="I54">
        <v>27625</v>
      </c>
      <c r="J54">
        <v>28250</v>
      </c>
      <c r="K54">
        <v>31750</v>
      </c>
      <c r="L54">
        <v>39250</v>
      </c>
      <c r="M54">
        <v>31718.75</v>
      </c>
      <c r="N54">
        <v>73250</v>
      </c>
      <c r="O54">
        <v>73167</v>
      </c>
      <c r="P54">
        <v>52000</v>
      </c>
      <c r="Q54">
        <v>57000</v>
      </c>
      <c r="R54">
        <v>89667</v>
      </c>
      <c r="S54">
        <v>69016.800000000003</v>
      </c>
      <c r="T54">
        <v>12.5</v>
      </c>
      <c r="U54">
        <v>17.399999999999999</v>
      </c>
      <c r="V54">
        <v>21.1</v>
      </c>
      <c r="W54">
        <v>28.6</v>
      </c>
      <c r="X54">
        <v>11.5</v>
      </c>
      <c r="Y54">
        <v>18.22</v>
      </c>
      <c r="Z54">
        <v>12.5</v>
      </c>
      <c r="AA54">
        <v>17.399999999999999</v>
      </c>
      <c r="AB54">
        <v>21.1</v>
      </c>
      <c r="AC54">
        <v>28.6</v>
      </c>
      <c r="AD54">
        <v>11.5</v>
      </c>
      <c r="AE54">
        <v>18.22</v>
      </c>
      <c r="AF54">
        <v>25</v>
      </c>
      <c r="AG54">
        <v>42.1</v>
      </c>
      <c r="AH54">
        <v>17.5</v>
      </c>
      <c r="AI54">
        <v>14</v>
      </c>
      <c r="AJ54">
        <v>83.3</v>
      </c>
      <c r="AK54">
        <v>36.379999999999995</v>
      </c>
      <c r="AM54" t="s">
        <v>134</v>
      </c>
      <c r="AO54" t="s">
        <v>135</v>
      </c>
    </row>
    <row r="55" spans="1:41" x14ac:dyDescent="0.25">
      <c r="A55" t="s">
        <v>195</v>
      </c>
      <c r="B55">
        <v>12912</v>
      </c>
      <c r="C55">
        <v>12775</v>
      </c>
      <c r="D55">
        <v>15140</v>
      </c>
      <c r="E55">
        <v>10750</v>
      </c>
      <c r="F55">
        <v>4286</v>
      </c>
      <c r="G55">
        <v>11172.6</v>
      </c>
      <c r="H55">
        <v>14059</v>
      </c>
      <c r="I55">
        <v>13800</v>
      </c>
      <c r="J55">
        <v>15980</v>
      </c>
      <c r="K55">
        <v>32833</v>
      </c>
      <c r="L55">
        <v>10000</v>
      </c>
      <c r="M55">
        <v>17334.400000000001</v>
      </c>
      <c r="N55">
        <v>31750</v>
      </c>
      <c r="O55">
        <v>14825</v>
      </c>
      <c r="P55">
        <v>16820</v>
      </c>
      <c r="Q55">
        <v>61917</v>
      </c>
      <c r="R55">
        <v>35000</v>
      </c>
      <c r="S55">
        <v>32062.400000000001</v>
      </c>
      <c r="T55">
        <v>51.300000000000004</v>
      </c>
      <c r="U55">
        <v>63.4</v>
      </c>
      <c r="V55">
        <v>71.400000000000006</v>
      </c>
      <c r="W55">
        <v>41.7</v>
      </c>
      <c r="X55">
        <v>22.2</v>
      </c>
      <c r="Y55">
        <v>50</v>
      </c>
      <c r="Z55">
        <v>12.8</v>
      </c>
      <c r="AA55">
        <v>14.6</v>
      </c>
      <c r="AB55">
        <v>16.7</v>
      </c>
      <c r="AC55">
        <v>58.3</v>
      </c>
      <c r="AD55">
        <v>42.2</v>
      </c>
      <c r="AE55">
        <v>28.919999999999998</v>
      </c>
      <c r="AF55">
        <v>57.100000000000009</v>
      </c>
      <c r="AG55">
        <v>83.3</v>
      </c>
      <c r="AH55">
        <v>81.3</v>
      </c>
      <c r="AI55">
        <v>81.400000000000006</v>
      </c>
      <c r="AJ55">
        <v>12.5</v>
      </c>
      <c r="AK55">
        <v>63.120000000000005</v>
      </c>
      <c r="AM55" t="s">
        <v>134</v>
      </c>
      <c r="AO55" t="s">
        <v>135</v>
      </c>
    </row>
    <row r="56" spans="1:41" x14ac:dyDescent="0.25">
      <c r="A56" t="s">
        <v>196</v>
      </c>
      <c r="B56">
        <v>8500</v>
      </c>
      <c r="C56">
        <v>7500</v>
      </c>
      <c r="D56">
        <v>12000</v>
      </c>
      <c r="E56">
        <v>17333</v>
      </c>
      <c r="F56">
        <v>17857</v>
      </c>
      <c r="G56">
        <v>12638</v>
      </c>
      <c r="H56">
        <v>19500</v>
      </c>
      <c r="I56">
        <v>31250</v>
      </c>
      <c r="J56">
        <v>30750</v>
      </c>
      <c r="K56">
        <v>19500</v>
      </c>
      <c r="L56">
        <v>21250</v>
      </c>
      <c r="M56">
        <v>24450</v>
      </c>
      <c r="N56">
        <v>40500</v>
      </c>
      <c r="O56">
        <v>41667</v>
      </c>
      <c r="P56">
        <v>43000</v>
      </c>
      <c r="Q56">
        <v>29000</v>
      </c>
      <c r="R56">
        <v>27500</v>
      </c>
      <c r="S56">
        <v>36333.4</v>
      </c>
      <c r="T56">
        <v>55.2</v>
      </c>
      <c r="U56">
        <v>56.7</v>
      </c>
      <c r="V56">
        <v>50</v>
      </c>
      <c r="W56">
        <v>62.5</v>
      </c>
      <c r="X56">
        <v>40</v>
      </c>
      <c r="Y56">
        <v>52.879999999999995</v>
      </c>
      <c r="Z56">
        <v>44.8</v>
      </c>
      <c r="AA56">
        <v>43.3</v>
      </c>
      <c r="AB56">
        <v>44.1</v>
      </c>
      <c r="AC56">
        <v>50</v>
      </c>
      <c r="AD56">
        <v>60</v>
      </c>
      <c r="AE56">
        <v>48.44</v>
      </c>
      <c r="AF56">
        <v>3.6000000000000005</v>
      </c>
      <c r="AG56">
        <v>3.4</v>
      </c>
      <c r="AH56">
        <v>0</v>
      </c>
      <c r="AI56">
        <v>0</v>
      </c>
      <c r="AJ56">
        <v>19.399999999999999</v>
      </c>
      <c r="AK56">
        <v>5.2799999999999994</v>
      </c>
      <c r="AL56">
        <v>130</v>
      </c>
      <c r="AM56" t="s">
        <v>173</v>
      </c>
      <c r="AO56" t="s">
        <v>142</v>
      </c>
    </row>
    <row r="57" spans="1:41" x14ac:dyDescent="0.25">
      <c r="A57" t="s">
        <v>197</v>
      </c>
      <c r="B57">
        <v>9750</v>
      </c>
      <c r="C57">
        <v>10750</v>
      </c>
      <c r="D57">
        <v>10000</v>
      </c>
      <c r="E57">
        <v>11750</v>
      </c>
      <c r="F57">
        <v>11813</v>
      </c>
      <c r="G57">
        <v>10812.6</v>
      </c>
      <c r="H57">
        <v>15083</v>
      </c>
      <c r="I57">
        <v>15722</v>
      </c>
      <c r="J57">
        <v>15000</v>
      </c>
      <c r="K57">
        <v>24750</v>
      </c>
      <c r="L57">
        <v>16800</v>
      </c>
      <c r="M57">
        <v>17471</v>
      </c>
      <c r="N57" t="s">
        <v>88</v>
      </c>
      <c r="O57">
        <v>19250</v>
      </c>
      <c r="P57">
        <v>30000</v>
      </c>
      <c r="Q57">
        <v>35750</v>
      </c>
      <c r="R57">
        <v>24250</v>
      </c>
      <c r="S57">
        <v>27312.5</v>
      </c>
      <c r="T57">
        <v>65.8</v>
      </c>
      <c r="U57">
        <v>69.2</v>
      </c>
      <c r="V57">
        <v>56</v>
      </c>
      <c r="W57">
        <v>42.9</v>
      </c>
      <c r="X57">
        <v>37.9</v>
      </c>
      <c r="Y57">
        <v>54.36</v>
      </c>
      <c r="Z57">
        <v>57.9</v>
      </c>
      <c r="AA57">
        <v>64.099999999999994</v>
      </c>
      <c r="AB57">
        <v>60</v>
      </c>
      <c r="AC57">
        <v>42.9</v>
      </c>
      <c r="AD57">
        <v>44.8</v>
      </c>
      <c r="AE57">
        <v>53.94</v>
      </c>
      <c r="AF57">
        <v>12.2</v>
      </c>
      <c r="AG57">
        <v>10.9</v>
      </c>
      <c r="AH57">
        <v>15.4</v>
      </c>
      <c r="AI57">
        <v>25</v>
      </c>
      <c r="AJ57">
        <v>37.5</v>
      </c>
      <c r="AK57">
        <v>20.2</v>
      </c>
      <c r="AM57" t="s">
        <v>134</v>
      </c>
      <c r="AO57" t="s">
        <v>135</v>
      </c>
    </row>
    <row r="58" spans="1:41" x14ac:dyDescent="0.25">
      <c r="A58" t="s">
        <v>198</v>
      </c>
      <c r="B58">
        <v>25667</v>
      </c>
      <c r="C58">
        <v>26375</v>
      </c>
      <c r="D58">
        <v>30125</v>
      </c>
      <c r="E58">
        <v>33583</v>
      </c>
      <c r="F58">
        <v>16778</v>
      </c>
      <c r="G58">
        <v>26505.599999999999</v>
      </c>
      <c r="H58">
        <v>38944</v>
      </c>
      <c r="I58">
        <v>40552</v>
      </c>
      <c r="J58">
        <v>41033</v>
      </c>
      <c r="K58">
        <v>44600</v>
      </c>
      <c r="L58">
        <v>59214</v>
      </c>
      <c r="M58">
        <v>44868.6</v>
      </c>
      <c r="N58" t="s">
        <v>88</v>
      </c>
      <c r="O58">
        <v>42121</v>
      </c>
      <c r="P58">
        <v>50571</v>
      </c>
      <c r="Q58">
        <v>87333</v>
      </c>
      <c r="R58">
        <v>94333</v>
      </c>
      <c r="S58">
        <v>68589.5</v>
      </c>
      <c r="T58">
        <v>9</v>
      </c>
      <c r="U58">
        <v>3.3000000000000003</v>
      </c>
      <c r="V58">
        <v>3.1</v>
      </c>
      <c r="W58">
        <v>4.4000000000000004</v>
      </c>
      <c r="X58">
        <v>22.7</v>
      </c>
      <c r="Y58">
        <v>8.5</v>
      </c>
      <c r="Z58">
        <v>5.6</v>
      </c>
      <c r="AA58">
        <v>11</v>
      </c>
      <c r="AB58">
        <v>10.4</v>
      </c>
      <c r="AC58">
        <v>11.1</v>
      </c>
      <c r="AD58">
        <v>17.5</v>
      </c>
      <c r="AE58">
        <v>11.120000000000001</v>
      </c>
      <c r="AF58">
        <v>63.9</v>
      </c>
      <c r="AG58">
        <v>50</v>
      </c>
      <c r="AH58">
        <v>48.7</v>
      </c>
      <c r="AI58">
        <v>57.3</v>
      </c>
      <c r="AJ58">
        <v>70.900000000000006</v>
      </c>
      <c r="AK58">
        <v>58.160000000000011</v>
      </c>
      <c r="AM58" t="s">
        <v>134</v>
      </c>
      <c r="AO58" t="s">
        <v>135</v>
      </c>
    </row>
    <row r="59" spans="1:41" x14ac:dyDescent="0.25">
      <c r="A59" t="s">
        <v>199</v>
      </c>
      <c r="B59">
        <v>13750</v>
      </c>
      <c r="C59">
        <v>7125</v>
      </c>
      <c r="D59">
        <v>6167</v>
      </c>
      <c r="E59">
        <v>7000</v>
      </c>
      <c r="F59">
        <v>11250</v>
      </c>
      <c r="G59">
        <v>9058.4</v>
      </c>
      <c r="H59">
        <v>20000</v>
      </c>
      <c r="I59">
        <v>18167</v>
      </c>
      <c r="J59">
        <v>17250</v>
      </c>
      <c r="K59">
        <v>20100</v>
      </c>
      <c r="L59">
        <v>22500</v>
      </c>
      <c r="M59">
        <v>19603.400000000001</v>
      </c>
      <c r="N59">
        <v>25833</v>
      </c>
      <c r="O59">
        <v>29000</v>
      </c>
      <c r="P59">
        <v>27750</v>
      </c>
      <c r="Q59">
        <v>21900</v>
      </c>
      <c r="R59">
        <v>24167</v>
      </c>
      <c r="S59">
        <v>25730</v>
      </c>
      <c r="T59">
        <v>13.3</v>
      </c>
      <c r="U59">
        <v>35.299999999999997</v>
      </c>
      <c r="V59">
        <v>35.299999999999997</v>
      </c>
      <c r="W59">
        <v>41.2</v>
      </c>
      <c r="X59">
        <v>30</v>
      </c>
      <c r="Y59">
        <v>31.02</v>
      </c>
      <c r="Z59">
        <v>53.29999999999999</v>
      </c>
      <c r="AA59">
        <v>47.1</v>
      </c>
      <c r="AB59">
        <v>47.1</v>
      </c>
      <c r="AC59">
        <v>52.9</v>
      </c>
      <c r="AD59">
        <v>60</v>
      </c>
      <c r="AE59">
        <v>52.08</v>
      </c>
      <c r="AF59">
        <v>12</v>
      </c>
      <c r="AG59">
        <v>7.7</v>
      </c>
      <c r="AH59">
        <v>9.1</v>
      </c>
      <c r="AI59">
        <v>10</v>
      </c>
      <c r="AJ59">
        <v>12.5</v>
      </c>
      <c r="AK59">
        <v>10.26</v>
      </c>
      <c r="AM59" t="s">
        <v>134</v>
      </c>
      <c r="AO59" t="s">
        <v>135</v>
      </c>
    </row>
    <row r="60" spans="1:41" x14ac:dyDescent="0.25">
      <c r="A60" t="s">
        <v>200</v>
      </c>
      <c r="B60" t="s">
        <v>88</v>
      </c>
      <c r="C60">
        <v>31875</v>
      </c>
      <c r="D60">
        <v>25625</v>
      </c>
      <c r="E60">
        <v>25643</v>
      </c>
      <c r="F60">
        <v>26417</v>
      </c>
      <c r="G60">
        <v>27390</v>
      </c>
      <c r="H60">
        <v>34200</v>
      </c>
      <c r="I60">
        <v>60833</v>
      </c>
      <c r="J60">
        <v>41250</v>
      </c>
      <c r="K60">
        <v>49417</v>
      </c>
      <c r="L60">
        <v>54929</v>
      </c>
      <c r="M60">
        <v>48125.8</v>
      </c>
      <c r="N60">
        <v>61654</v>
      </c>
      <c r="O60">
        <v>71250</v>
      </c>
      <c r="P60">
        <v>64500</v>
      </c>
      <c r="Q60">
        <v>70875</v>
      </c>
      <c r="R60">
        <v>66864</v>
      </c>
      <c r="S60">
        <v>67028.600000000006</v>
      </c>
      <c r="T60">
        <v>9.9</v>
      </c>
      <c r="U60">
        <v>5.3</v>
      </c>
      <c r="V60">
        <v>3.1</v>
      </c>
      <c r="W60">
        <v>2.8</v>
      </c>
      <c r="X60">
        <v>12.2</v>
      </c>
      <c r="Y60">
        <v>6.6599999999999993</v>
      </c>
      <c r="Z60">
        <v>13.200000000000001</v>
      </c>
      <c r="AA60">
        <v>0</v>
      </c>
      <c r="AB60">
        <v>0</v>
      </c>
      <c r="AC60">
        <v>8.5</v>
      </c>
      <c r="AD60">
        <v>8.5</v>
      </c>
      <c r="AE60">
        <v>6.0400000000000009</v>
      </c>
      <c r="AF60">
        <v>27.399999999999995</v>
      </c>
      <c r="AG60">
        <v>23.5</v>
      </c>
      <c r="AH60">
        <v>22.9</v>
      </c>
      <c r="AI60">
        <v>25.9</v>
      </c>
      <c r="AJ60">
        <v>25</v>
      </c>
      <c r="AK60">
        <v>24.939999999999998</v>
      </c>
      <c r="AL60">
        <v>65</v>
      </c>
      <c r="AM60" t="s">
        <v>201</v>
      </c>
      <c r="AO60" t="s">
        <v>142</v>
      </c>
    </row>
    <row r="61" spans="1:41" x14ac:dyDescent="0.25">
      <c r="A61" t="s">
        <v>202</v>
      </c>
      <c r="B61">
        <v>22579</v>
      </c>
      <c r="C61">
        <v>21867</v>
      </c>
      <c r="D61">
        <v>22385</v>
      </c>
      <c r="E61">
        <v>21528</v>
      </c>
      <c r="F61">
        <v>23300</v>
      </c>
      <c r="G61">
        <v>22331.8</v>
      </c>
      <c r="H61">
        <v>53375</v>
      </c>
      <c r="I61">
        <v>52250</v>
      </c>
      <c r="J61">
        <v>51583</v>
      </c>
      <c r="K61">
        <v>43700</v>
      </c>
      <c r="L61">
        <v>45500</v>
      </c>
      <c r="M61">
        <v>49281.599999999999</v>
      </c>
      <c r="N61">
        <v>74742</v>
      </c>
      <c r="O61">
        <v>74161</v>
      </c>
      <c r="P61">
        <v>76365</v>
      </c>
      <c r="Q61">
        <v>71855</v>
      </c>
      <c r="R61">
        <v>75950</v>
      </c>
      <c r="S61">
        <v>74614.600000000006</v>
      </c>
      <c r="T61">
        <v>11.1</v>
      </c>
      <c r="U61">
        <v>12</v>
      </c>
      <c r="V61">
        <v>11.7</v>
      </c>
      <c r="W61">
        <v>10.7</v>
      </c>
      <c r="X61">
        <v>10.6</v>
      </c>
      <c r="Y61">
        <v>11.22</v>
      </c>
      <c r="Z61">
        <v>12.3</v>
      </c>
      <c r="AA61">
        <v>14.7</v>
      </c>
      <c r="AB61">
        <v>11.3</v>
      </c>
      <c r="AC61">
        <v>10</v>
      </c>
      <c r="AD61">
        <v>11.9</v>
      </c>
      <c r="AE61">
        <v>12.04</v>
      </c>
      <c r="AF61">
        <v>44.1</v>
      </c>
      <c r="AG61">
        <v>42.7</v>
      </c>
      <c r="AH61">
        <v>45.6</v>
      </c>
      <c r="AI61">
        <v>47.3</v>
      </c>
      <c r="AJ61">
        <v>49.3</v>
      </c>
      <c r="AK61">
        <v>45.8</v>
      </c>
      <c r="AM61" t="s">
        <v>134</v>
      </c>
      <c r="AO61" t="s">
        <v>135</v>
      </c>
    </row>
    <row r="62" spans="1:41" x14ac:dyDescent="0.25">
      <c r="A62" t="s">
        <v>203</v>
      </c>
      <c r="B62">
        <v>55333</v>
      </c>
      <c r="C62">
        <v>59667</v>
      </c>
      <c r="D62">
        <v>48500</v>
      </c>
      <c r="E62">
        <v>98625</v>
      </c>
      <c r="F62">
        <v>101250</v>
      </c>
      <c r="G62">
        <v>72675</v>
      </c>
      <c r="H62">
        <v>63400</v>
      </c>
      <c r="I62">
        <v>76000</v>
      </c>
      <c r="J62">
        <v>67333</v>
      </c>
      <c r="K62">
        <v>110125</v>
      </c>
      <c r="L62">
        <v>109286</v>
      </c>
      <c r="M62">
        <v>85228.800000000003</v>
      </c>
      <c r="N62">
        <v>81500</v>
      </c>
      <c r="O62">
        <v>104750</v>
      </c>
      <c r="P62">
        <v>106500</v>
      </c>
      <c r="Q62">
        <v>125886</v>
      </c>
      <c r="R62">
        <v>136250</v>
      </c>
      <c r="S62">
        <v>110977.2</v>
      </c>
      <c r="T62">
        <v>0</v>
      </c>
      <c r="U62" t="s">
        <v>88</v>
      </c>
      <c r="V62">
        <v>0</v>
      </c>
      <c r="W62">
        <v>0</v>
      </c>
      <c r="X62">
        <v>0</v>
      </c>
      <c r="Y62">
        <v>0</v>
      </c>
      <c r="Z62">
        <v>0</v>
      </c>
      <c r="AA62">
        <v>0</v>
      </c>
      <c r="AB62">
        <v>0</v>
      </c>
      <c r="AC62">
        <v>0</v>
      </c>
      <c r="AD62">
        <v>0</v>
      </c>
      <c r="AE62">
        <v>0</v>
      </c>
      <c r="AF62">
        <v>79.599999999999994</v>
      </c>
      <c r="AG62">
        <v>79.599999999999994</v>
      </c>
      <c r="AH62">
        <v>86.7</v>
      </c>
      <c r="AI62">
        <v>79.099999999999994</v>
      </c>
      <c r="AJ62">
        <v>62.8</v>
      </c>
      <c r="AK62">
        <v>77.56</v>
      </c>
      <c r="AL62">
        <v>196.5</v>
      </c>
      <c r="AM62" t="s">
        <v>173</v>
      </c>
      <c r="AO62" t="s">
        <v>142</v>
      </c>
    </row>
    <row r="63" spans="1:41" x14ac:dyDescent="0.25">
      <c r="A63" t="s">
        <v>204</v>
      </c>
      <c r="B63" t="s">
        <v>88</v>
      </c>
      <c r="C63" t="s">
        <v>88</v>
      </c>
      <c r="D63" t="s">
        <v>88</v>
      </c>
      <c r="E63" t="s">
        <v>88</v>
      </c>
      <c r="F63" t="s">
        <v>88</v>
      </c>
      <c r="G63" t="e">
        <v>#DIV/0!</v>
      </c>
      <c r="H63" t="s">
        <v>88</v>
      </c>
      <c r="I63" t="s">
        <v>88</v>
      </c>
      <c r="J63" t="s">
        <v>88</v>
      </c>
      <c r="K63" t="s">
        <v>88</v>
      </c>
      <c r="L63" t="s">
        <v>88</v>
      </c>
      <c r="M63" t="e">
        <v>#DIV/0!</v>
      </c>
      <c r="N63" t="s">
        <v>88</v>
      </c>
      <c r="O63" t="s">
        <v>88</v>
      </c>
      <c r="P63" t="s">
        <v>88</v>
      </c>
      <c r="Q63" t="s">
        <v>88</v>
      </c>
      <c r="R63" t="s">
        <v>88</v>
      </c>
      <c r="S63" t="e">
        <v>#DIV/0!</v>
      </c>
      <c r="T63" t="s">
        <v>88</v>
      </c>
      <c r="U63" t="s">
        <v>88</v>
      </c>
      <c r="V63" t="s">
        <v>88</v>
      </c>
      <c r="W63" t="s">
        <v>88</v>
      </c>
      <c r="X63" t="s">
        <v>88</v>
      </c>
      <c r="Y63" t="e">
        <v>#DIV/0!</v>
      </c>
      <c r="Z63" t="s">
        <v>88</v>
      </c>
      <c r="AA63" t="s">
        <v>88</v>
      </c>
      <c r="AB63" t="s">
        <v>88</v>
      </c>
      <c r="AC63" t="s">
        <v>88</v>
      </c>
      <c r="AD63" t="s">
        <v>88</v>
      </c>
      <c r="AE63" t="e">
        <v>#DIV/0!</v>
      </c>
      <c r="AF63">
        <v>65.599999999999994</v>
      </c>
      <c r="AG63">
        <v>81.7</v>
      </c>
      <c r="AH63">
        <v>78.599999999999994</v>
      </c>
      <c r="AI63">
        <v>85.9</v>
      </c>
      <c r="AJ63">
        <v>71.3</v>
      </c>
      <c r="AK63">
        <v>76.62</v>
      </c>
      <c r="AM63" t="s">
        <v>134</v>
      </c>
      <c r="AO63" t="s">
        <v>135</v>
      </c>
    </row>
    <row r="64" spans="1:41" x14ac:dyDescent="0.25">
      <c r="A64" t="s">
        <v>205</v>
      </c>
      <c r="B64">
        <v>41243</v>
      </c>
      <c r="C64">
        <v>40201</v>
      </c>
      <c r="D64">
        <v>41900</v>
      </c>
      <c r="E64">
        <v>31919</v>
      </c>
      <c r="F64">
        <v>37170</v>
      </c>
      <c r="G64">
        <v>38486.6</v>
      </c>
      <c r="H64">
        <v>66759</v>
      </c>
      <c r="I64">
        <v>64118</v>
      </c>
      <c r="J64">
        <v>68745</v>
      </c>
      <c r="K64">
        <v>54752</v>
      </c>
      <c r="L64">
        <v>67935</v>
      </c>
      <c r="M64">
        <v>64461.8</v>
      </c>
      <c r="N64">
        <v>94488</v>
      </c>
      <c r="O64">
        <v>92084</v>
      </c>
      <c r="P64">
        <v>100601</v>
      </c>
      <c r="Q64">
        <v>87350</v>
      </c>
      <c r="R64">
        <v>93878</v>
      </c>
      <c r="S64">
        <v>93680.2</v>
      </c>
      <c r="T64">
        <v>3.8</v>
      </c>
      <c r="U64">
        <v>6.1</v>
      </c>
      <c r="V64">
        <v>5.2</v>
      </c>
      <c r="W64">
        <v>5.8</v>
      </c>
      <c r="X64">
        <v>5.5</v>
      </c>
      <c r="Y64">
        <v>5.2799999999999994</v>
      </c>
      <c r="Z64">
        <v>6.3</v>
      </c>
      <c r="AA64">
        <v>8.3000000000000007</v>
      </c>
      <c r="AB64">
        <v>8.8000000000000007</v>
      </c>
      <c r="AC64">
        <v>9.3000000000000007</v>
      </c>
      <c r="AD64">
        <v>7.4</v>
      </c>
      <c r="AE64">
        <v>8.02</v>
      </c>
      <c r="AF64">
        <v>55.1</v>
      </c>
      <c r="AG64">
        <v>57.1</v>
      </c>
      <c r="AH64">
        <v>59.699999999999996</v>
      </c>
      <c r="AI64">
        <v>59.4</v>
      </c>
      <c r="AJ64">
        <v>59</v>
      </c>
      <c r="AK64">
        <v>58.06</v>
      </c>
      <c r="AM64" t="s">
        <v>134</v>
      </c>
      <c r="AO64" t="s">
        <v>135</v>
      </c>
    </row>
    <row r="65" spans="1:41" x14ac:dyDescent="0.25">
      <c r="A65" t="s">
        <v>206</v>
      </c>
      <c r="B65">
        <v>24067</v>
      </c>
      <c r="C65">
        <v>24800</v>
      </c>
      <c r="D65">
        <v>55722</v>
      </c>
      <c r="E65">
        <v>64219</v>
      </c>
      <c r="F65">
        <v>123088</v>
      </c>
      <c r="G65">
        <v>58379.199999999997</v>
      </c>
      <c r="H65">
        <v>63353</v>
      </c>
      <c r="I65">
        <v>65118</v>
      </c>
      <c r="J65">
        <v>68955</v>
      </c>
      <c r="K65">
        <v>108095</v>
      </c>
      <c r="L65">
        <v>124853</v>
      </c>
      <c r="M65">
        <v>86074.8</v>
      </c>
      <c r="N65">
        <v>78917</v>
      </c>
      <c r="O65">
        <v>81971</v>
      </c>
      <c r="P65">
        <v>98306</v>
      </c>
      <c r="Q65">
        <v>112619</v>
      </c>
      <c r="R65">
        <v>148646</v>
      </c>
      <c r="S65">
        <v>104091.8</v>
      </c>
      <c r="T65">
        <v>8.1999999999999993</v>
      </c>
      <c r="U65">
        <v>9.1999999999999993</v>
      </c>
      <c r="V65">
        <v>6.9</v>
      </c>
      <c r="W65">
        <v>9</v>
      </c>
      <c r="X65">
        <v>0</v>
      </c>
      <c r="Y65">
        <v>6.6599999999999993</v>
      </c>
      <c r="Z65">
        <v>13.200000000000001</v>
      </c>
      <c r="AA65">
        <v>10.9</v>
      </c>
      <c r="AB65">
        <v>6.4</v>
      </c>
      <c r="AC65">
        <v>7.1</v>
      </c>
      <c r="AD65">
        <v>0</v>
      </c>
      <c r="AE65">
        <v>7.5200000000000005</v>
      </c>
      <c r="AF65">
        <v>50</v>
      </c>
      <c r="AG65">
        <v>47.1</v>
      </c>
      <c r="AH65">
        <v>55.8</v>
      </c>
      <c r="AI65">
        <v>52.9</v>
      </c>
      <c r="AJ65">
        <v>57.7</v>
      </c>
      <c r="AK65">
        <v>52.7</v>
      </c>
      <c r="AM65" t="s">
        <v>134</v>
      </c>
      <c r="AO65" t="s">
        <v>135</v>
      </c>
    </row>
    <row r="66" spans="1:41" x14ac:dyDescent="0.25">
      <c r="A66" t="s">
        <v>207</v>
      </c>
      <c r="B66">
        <v>15375</v>
      </c>
      <c r="C66">
        <v>12833</v>
      </c>
      <c r="D66">
        <v>14333</v>
      </c>
      <c r="E66">
        <v>20750</v>
      </c>
      <c r="F66">
        <v>24278</v>
      </c>
      <c r="G66">
        <v>17513.8</v>
      </c>
      <c r="H66">
        <v>29000</v>
      </c>
      <c r="I66">
        <v>32750</v>
      </c>
      <c r="J66">
        <v>32833</v>
      </c>
      <c r="K66">
        <v>48167</v>
      </c>
      <c r="L66">
        <v>54750</v>
      </c>
      <c r="M66">
        <v>39500</v>
      </c>
      <c r="N66">
        <v>54000</v>
      </c>
      <c r="O66">
        <v>77000</v>
      </c>
      <c r="P66">
        <v>56000</v>
      </c>
      <c r="Q66">
        <v>71100</v>
      </c>
      <c r="R66">
        <v>75250</v>
      </c>
      <c r="S66">
        <v>66670</v>
      </c>
      <c r="T66">
        <v>18.7</v>
      </c>
      <c r="U66">
        <v>23.1</v>
      </c>
      <c r="V66">
        <v>18.2</v>
      </c>
      <c r="W66">
        <v>19.399999999999999</v>
      </c>
      <c r="X66">
        <v>17</v>
      </c>
      <c r="Y66">
        <v>19.28</v>
      </c>
      <c r="Z66">
        <v>16.5</v>
      </c>
      <c r="AA66">
        <v>18.7</v>
      </c>
      <c r="AB66">
        <v>14.3</v>
      </c>
      <c r="AC66">
        <v>13.4</v>
      </c>
      <c r="AD66">
        <v>2.7</v>
      </c>
      <c r="AE66">
        <v>13.12</v>
      </c>
      <c r="AF66">
        <v>45.8</v>
      </c>
      <c r="AG66">
        <v>31.1</v>
      </c>
      <c r="AH66">
        <v>45.7</v>
      </c>
      <c r="AI66">
        <v>61.2</v>
      </c>
      <c r="AJ66">
        <v>64.5</v>
      </c>
      <c r="AK66">
        <v>49.660000000000004</v>
      </c>
      <c r="AM66" t="s">
        <v>134</v>
      </c>
      <c r="AO66" t="s">
        <v>135</v>
      </c>
    </row>
    <row r="67" spans="1:41" x14ac:dyDescent="0.25">
      <c r="A67" t="s">
        <v>208</v>
      </c>
      <c r="B67">
        <v>69612</v>
      </c>
      <c r="C67">
        <v>56854</v>
      </c>
      <c r="D67">
        <v>50244</v>
      </c>
      <c r="E67">
        <v>52633</v>
      </c>
      <c r="F67">
        <v>57946</v>
      </c>
      <c r="G67">
        <v>57457.8</v>
      </c>
      <c r="H67">
        <v>86836</v>
      </c>
      <c r="I67">
        <v>85877</v>
      </c>
      <c r="J67">
        <v>72444</v>
      </c>
      <c r="K67">
        <v>64203</v>
      </c>
      <c r="L67">
        <v>69667</v>
      </c>
      <c r="M67">
        <v>75805.399999999994</v>
      </c>
      <c r="N67">
        <v>112302</v>
      </c>
      <c r="O67">
        <v>111870</v>
      </c>
      <c r="P67">
        <v>95050</v>
      </c>
      <c r="Q67">
        <v>100321</v>
      </c>
      <c r="R67">
        <v>96714</v>
      </c>
      <c r="S67">
        <v>103251.4</v>
      </c>
      <c r="T67">
        <v>2.5</v>
      </c>
      <c r="U67">
        <v>0.7</v>
      </c>
      <c r="V67">
        <v>1.7</v>
      </c>
      <c r="W67">
        <v>2.9</v>
      </c>
      <c r="X67">
        <v>4.4000000000000004</v>
      </c>
      <c r="Y67">
        <v>2.4400000000000004</v>
      </c>
      <c r="Z67">
        <v>4.3</v>
      </c>
      <c r="AA67">
        <v>2.2999999999999998</v>
      </c>
      <c r="AB67">
        <v>4.5999999999999996</v>
      </c>
      <c r="AC67">
        <v>3.9</v>
      </c>
      <c r="AD67">
        <v>4</v>
      </c>
      <c r="AE67">
        <v>3.8200000000000003</v>
      </c>
      <c r="AF67">
        <v>49.9</v>
      </c>
      <c r="AG67">
        <v>53.1</v>
      </c>
      <c r="AH67">
        <v>50.5</v>
      </c>
      <c r="AI67">
        <v>50.1</v>
      </c>
      <c r="AJ67">
        <v>54.3</v>
      </c>
      <c r="AK67">
        <v>51.58</v>
      </c>
      <c r="AL67">
        <v>95.43</v>
      </c>
      <c r="AM67" t="s">
        <v>618</v>
      </c>
      <c r="AO67" t="s">
        <v>142</v>
      </c>
    </row>
    <row r="68" spans="1:41" x14ac:dyDescent="0.25">
      <c r="A68" t="s">
        <v>209</v>
      </c>
      <c r="B68">
        <v>33120</v>
      </c>
      <c r="C68" t="s">
        <v>88</v>
      </c>
      <c r="D68" t="s">
        <v>88</v>
      </c>
      <c r="E68" t="s">
        <v>88</v>
      </c>
      <c r="F68" t="s">
        <v>88</v>
      </c>
      <c r="G68">
        <v>33120</v>
      </c>
      <c r="H68">
        <v>33739</v>
      </c>
      <c r="I68" t="s">
        <v>88</v>
      </c>
      <c r="J68" t="s">
        <v>88</v>
      </c>
      <c r="K68" t="s">
        <v>88</v>
      </c>
      <c r="L68" t="s">
        <v>88</v>
      </c>
      <c r="M68">
        <v>33739</v>
      </c>
      <c r="N68">
        <v>34359</v>
      </c>
      <c r="O68" t="s">
        <v>88</v>
      </c>
      <c r="P68" t="s">
        <v>88</v>
      </c>
      <c r="Q68" t="s">
        <v>88</v>
      </c>
      <c r="R68" t="s">
        <v>88</v>
      </c>
      <c r="S68">
        <v>34359</v>
      </c>
      <c r="T68">
        <v>0</v>
      </c>
      <c r="U68" t="s">
        <v>88</v>
      </c>
      <c r="V68">
        <v>0</v>
      </c>
      <c r="W68">
        <v>0</v>
      </c>
      <c r="X68">
        <v>0</v>
      </c>
      <c r="Y68">
        <v>0</v>
      </c>
      <c r="Z68">
        <v>0</v>
      </c>
      <c r="AA68">
        <v>0</v>
      </c>
      <c r="AB68">
        <v>0</v>
      </c>
      <c r="AC68">
        <v>0</v>
      </c>
      <c r="AD68">
        <v>0</v>
      </c>
      <c r="AE68">
        <v>0</v>
      </c>
      <c r="AF68">
        <v>0</v>
      </c>
      <c r="AG68" t="s">
        <v>88</v>
      </c>
      <c r="AH68" t="s">
        <v>88</v>
      </c>
      <c r="AI68" t="s">
        <v>88</v>
      </c>
      <c r="AJ68">
        <v>0</v>
      </c>
      <c r="AK68">
        <v>0</v>
      </c>
      <c r="AM68" t="s">
        <v>134</v>
      </c>
      <c r="AO68" t="s">
        <v>135</v>
      </c>
    </row>
    <row r="69" spans="1:41" x14ac:dyDescent="0.25">
      <c r="A69" t="s">
        <v>210</v>
      </c>
      <c r="B69">
        <v>27100</v>
      </c>
      <c r="C69">
        <v>29286</v>
      </c>
      <c r="D69">
        <v>29550</v>
      </c>
      <c r="E69">
        <v>33167</v>
      </c>
      <c r="F69">
        <v>34938</v>
      </c>
      <c r="G69">
        <v>30808.2</v>
      </c>
      <c r="H69">
        <v>51056</v>
      </c>
      <c r="I69">
        <v>50833</v>
      </c>
      <c r="J69">
        <v>53000</v>
      </c>
      <c r="K69">
        <v>51271</v>
      </c>
      <c r="L69">
        <v>56189</v>
      </c>
      <c r="M69">
        <v>52469.8</v>
      </c>
      <c r="N69">
        <v>79300</v>
      </c>
      <c r="O69">
        <v>74750</v>
      </c>
      <c r="P69">
        <v>79800</v>
      </c>
      <c r="Q69">
        <v>77063</v>
      </c>
      <c r="R69">
        <v>84188</v>
      </c>
      <c r="S69">
        <v>79020.2</v>
      </c>
      <c r="T69">
        <v>14.400000000000002</v>
      </c>
      <c r="U69">
        <v>10.8</v>
      </c>
      <c r="V69">
        <v>9.6999999999999993</v>
      </c>
      <c r="W69">
        <v>13.9</v>
      </c>
      <c r="X69">
        <v>10.6</v>
      </c>
      <c r="Y69">
        <v>11.88</v>
      </c>
      <c r="Z69">
        <v>13.600000000000001</v>
      </c>
      <c r="AA69">
        <v>12.5</v>
      </c>
      <c r="AB69">
        <v>12</v>
      </c>
      <c r="AC69">
        <v>12.4</v>
      </c>
      <c r="AD69">
        <v>10.8</v>
      </c>
      <c r="AE69">
        <v>12.26</v>
      </c>
      <c r="AF69">
        <v>47.4</v>
      </c>
      <c r="AG69">
        <v>47.8</v>
      </c>
      <c r="AH69">
        <v>48.6</v>
      </c>
      <c r="AI69">
        <v>48.9</v>
      </c>
      <c r="AJ69">
        <v>57.7</v>
      </c>
      <c r="AK69">
        <v>50.08</v>
      </c>
      <c r="AL69" t="s">
        <v>211</v>
      </c>
      <c r="AM69" t="s">
        <v>212</v>
      </c>
      <c r="AO69" t="s">
        <v>142</v>
      </c>
    </row>
    <row r="70" spans="1:41" x14ac:dyDescent="0.25">
      <c r="A70" t="s">
        <v>213</v>
      </c>
      <c r="B70">
        <v>10750</v>
      </c>
      <c r="C70">
        <v>10500</v>
      </c>
      <c r="D70">
        <v>11500</v>
      </c>
      <c r="E70">
        <v>13750</v>
      </c>
      <c r="F70">
        <v>8875</v>
      </c>
      <c r="G70">
        <v>11075</v>
      </c>
      <c r="H70">
        <v>30250</v>
      </c>
      <c r="I70">
        <v>21833</v>
      </c>
      <c r="J70">
        <v>22125</v>
      </c>
      <c r="K70">
        <v>23750</v>
      </c>
      <c r="L70">
        <v>25500</v>
      </c>
      <c r="M70">
        <v>24691.599999999999</v>
      </c>
      <c r="N70">
        <v>67000</v>
      </c>
      <c r="O70">
        <v>38500</v>
      </c>
      <c r="P70">
        <v>52000</v>
      </c>
      <c r="Q70">
        <v>33750</v>
      </c>
      <c r="R70">
        <v>34000</v>
      </c>
      <c r="S70">
        <v>45050</v>
      </c>
      <c r="T70">
        <v>39.1</v>
      </c>
      <c r="U70">
        <v>48.5</v>
      </c>
      <c r="V70">
        <v>61.3</v>
      </c>
      <c r="W70">
        <v>71.400000000000006</v>
      </c>
      <c r="X70">
        <v>63.6</v>
      </c>
      <c r="Y70">
        <v>56.779999999999994</v>
      </c>
      <c r="Z70">
        <v>39.1</v>
      </c>
      <c r="AA70">
        <v>45.5</v>
      </c>
      <c r="AB70">
        <v>48.4</v>
      </c>
      <c r="AC70">
        <v>57.1</v>
      </c>
      <c r="AD70">
        <v>36.4</v>
      </c>
      <c r="AE70">
        <v>45.3</v>
      </c>
      <c r="AF70">
        <v>15.8</v>
      </c>
      <c r="AG70">
        <v>8.3000000000000007</v>
      </c>
      <c r="AH70">
        <v>11.9</v>
      </c>
      <c r="AI70">
        <v>11.8</v>
      </c>
      <c r="AJ70">
        <v>0</v>
      </c>
      <c r="AK70">
        <v>9.5599999999999987</v>
      </c>
      <c r="AM70" t="s">
        <v>134</v>
      </c>
      <c r="AO70" t="s">
        <v>135</v>
      </c>
    </row>
    <row r="71" spans="1:41" x14ac:dyDescent="0.25">
      <c r="A71" t="s">
        <v>214</v>
      </c>
      <c r="B71" t="s">
        <v>88</v>
      </c>
      <c r="C71">
        <v>57632</v>
      </c>
      <c r="D71" t="s">
        <v>88</v>
      </c>
      <c r="E71" t="s">
        <v>159</v>
      </c>
      <c r="F71" t="s">
        <v>159</v>
      </c>
      <c r="G71">
        <v>57632</v>
      </c>
      <c r="H71">
        <v>55214</v>
      </c>
      <c r="I71">
        <v>58421</v>
      </c>
      <c r="J71" t="s">
        <v>88</v>
      </c>
      <c r="K71">
        <v>56000</v>
      </c>
      <c r="L71">
        <v>61500</v>
      </c>
      <c r="M71">
        <v>57783.75</v>
      </c>
      <c r="N71">
        <v>56214</v>
      </c>
      <c r="O71">
        <v>59211</v>
      </c>
      <c r="P71" t="s">
        <v>88</v>
      </c>
      <c r="Q71">
        <v>115333</v>
      </c>
      <c r="R71">
        <v>125500</v>
      </c>
      <c r="S71">
        <v>89064.5</v>
      </c>
      <c r="T71">
        <v>0</v>
      </c>
      <c r="U71" t="s">
        <v>88</v>
      </c>
      <c r="V71">
        <v>0</v>
      </c>
      <c r="W71">
        <v>0</v>
      </c>
      <c r="X71">
        <v>0</v>
      </c>
      <c r="Y71">
        <v>0</v>
      </c>
      <c r="Z71">
        <v>0</v>
      </c>
      <c r="AA71">
        <v>0</v>
      </c>
      <c r="AB71">
        <v>0</v>
      </c>
      <c r="AC71">
        <v>24</v>
      </c>
      <c r="AD71">
        <v>25</v>
      </c>
      <c r="AE71">
        <v>9.8000000000000007</v>
      </c>
      <c r="AF71">
        <v>25.3</v>
      </c>
      <c r="AG71">
        <v>23.3</v>
      </c>
      <c r="AH71">
        <v>52.900000000000006</v>
      </c>
      <c r="AI71">
        <v>29.5</v>
      </c>
      <c r="AJ71">
        <v>39</v>
      </c>
      <c r="AK71">
        <v>34</v>
      </c>
      <c r="AM71" t="s">
        <v>134</v>
      </c>
      <c r="AO71" t="s">
        <v>135</v>
      </c>
    </row>
    <row r="72" spans="1:41" x14ac:dyDescent="0.25">
      <c r="A72" t="s">
        <v>215</v>
      </c>
      <c r="B72">
        <v>32500</v>
      </c>
      <c r="C72">
        <v>26500</v>
      </c>
      <c r="D72">
        <v>16750</v>
      </c>
      <c r="E72">
        <v>20000</v>
      </c>
      <c r="F72">
        <v>31250</v>
      </c>
      <c r="G72">
        <v>25400</v>
      </c>
      <c r="H72">
        <v>39500</v>
      </c>
      <c r="I72">
        <v>40750</v>
      </c>
      <c r="J72">
        <v>36800</v>
      </c>
      <c r="K72">
        <v>40000</v>
      </c>
      <c r="L72">
        <v>47500</v>
      </c>
      <c r="M72">
        <v>40910</v>
      </c>
      <c r="N72">
        <v>50833</v>
      </c>
      <c r="O72">
        <v>53400</v>
      </c>
      <c r="P72">
        <v>48500</v>
      </c>
      <c r="Q72">
        <v>46875</v>
      </c>
      <c r="R72">
        <v>63750</v>
      </c>
      <c r="S72">
        <v>52671.6</v>
      </c>
      <c r="T72">
        <v>25</v>
      </c>
      <c r="U72">
        <v>27.9</v>
      </c>
      <c r="V72">
        <v>38.6</v>
      </c>
      <c r="W72">
        <v>38.200000000000003</v>
      </c>
      <c r="X72">
        <v>31.1</v>
      </c>
      <c r="Y72">
        <v>32.159999999999997</v>
      </c>
      <c r="Z72">
        <v>10</v>
      </c>
      <c r="AA72">
        <v>14</v>
      </c>
      <c r="AB72">
        <v>18.2</v>
      </c>
      <c r="AC72">
        <v>20.6</v>
      </c>
      <c r="AD72">
        <v>11.1</v>
      </c>
      <c r="AE72">
        <v>14.780000000000001</v>
      </c>
      <c r="AF72">
        <v>28.6</v>
      </c>
      <c r="AG72">
        <v>34.299999999999997</v>
      </c>
      <c r="AH72">
        <v>29.5</v>
      </c>
      <c r="AI72">
        <v>23.3</v>
      </c>
      <c r="AJ72">
        <v>27</v>
      </c>
      <c r="AK72">
        <v>28.54</v>
      </c>
      <c r="AM72" t="s">
        <v>619</v>
      </c>
      <c r="AO72" t="s">
        <v>142</v>
      </c>
    </row>
    <row r="73" spans="1:41" x14ac:dyDescent="0.25">
      <c r="A73" t="s">
        <v>216</v>
      </c>
      <c r="B73">
        <v>39167</v>
      </c>
      <c r="C73">
        <v>37417</v>
      </c>
      <c r="D73">
        <v>35313</v>
      </c>
      <c r="E73">
        <v>21841</v>
      </c>
      <c r="F73">
        <v>24388</v>
      </c>
      <c r="G73">
        <v>31625.200000000001</v>
      </c>
      <c r="H73">
        <v>60556</v>
      </c>
      <c r="I73">
        <v>60444</v>
      </c>
      <c r="J73">
        <v>62708</v>
      </c>
      <c r="K73">
        <v>60563</v>
      </c>
      <c r="L73">
        <v>70735</v>
      </c>
      <c r="M73">
        <v>63001.2</v>
      </c>
      <c r="N73">
        <v>83864</v>
      </c>
      <c r="O73">
        <v>83600</v>
      </c>
      <c r="P73">
        <v>85250</v>
      </c>
      <c r="Q73">
        <v>81500</v>
      </c>
      <c r="R73">
        <v>89432</v>
      </c>
      <c r="S73">
        <v>84729.2</v>
      </c>
      <c r="T73">
        <v>6.9</v>
      </c>
      <c r="U73">
        <v>6.1</v>
      </c>
      <c r="V73">
        <v>5.6</v>
      </c>
      <c r="W73">
        <v>7.5</v>
      </c>
      <c r="X73">
        <v>7.1</v>
      </c>
      <c r="Y73">
        <v>6.6400000000000006</v>
      </c>
      <c r="Z73">
        <v>9.3000000000000007</v>
      </c>
      <c r="AA73">
        <v>10.9</v>
      </c>
      <c r="AB73">
        <v>11.6</v>
      </c>
      <c r="AC73">
        <v>13.4</v>
      </c>
      <c r="AD73">
        <v>8.3000000000000007</v>
      </c>
      <c r="AE73">
        <v>10.7</v>
      </c>
      <c r="AF73">
        <v>61.7</v>
      </c>
      <c r="AG73">
        <v>66.3</v>
      </c>
      <c r="AH73">
        <v>64.099999999999994</v>
      </c>
      <c r="AI73">
        <v>62.5</v>
      </c>
      <c r="AJ73">
        <v>61</v>
      </c>
      <c r="AK73">
        <v>63.120000000000005</v>
      </c>
      <c r="AM73" t="s">
        <v>134</v>
      </c>
      <c r="AO73" t="s">
        <v>135</v>
      </c>
    </row>
    <row r="74" spans="1:41" x14ac:dyDescent="0.25">
      <c r="A74" t="s">
        <v>217</v>
      </c>
      <c r="B74">
        <v>31190</v>
      </c>
      <c r="C74">
        <v>33470</v>
      </c>
      <c r="D74">
        <v>41318</v>
      </c>
      <c r="E74">
        <v>36971</v>
      </c>
      <c r="F74">
        <v>41632</v>
      </c>
      <c r="G74">
        <v>36916.199999999997</v>
      </c>
      <c r="H74">
        <v>59821</v>
      </c>
      <c r="I74">
        <v>69833</v>
      </c>
      <c r="J74">
        <v>77423</v>
      </c>
      <c r="K74">
        <v>85759</v>
      </c>
      <c r="L74">
        <v>88200</v>
      </c>
      <c r="M74">
        <v>76207.199999999997</v>
      </c>
      <c r="N74">
        <v>85705</v>
      </c>
      <c r="O74">
        <v>90266</v>
      </c>
      <c r="P74">
        <v>99150</v>
      </c>
      <c r="Q74">
        <v>107393</v>
      </c>
      <c r="R74">
        <v>114443</v>
      </c>
      <c r="S74">
        <v>99391.4</v>
      </c>
      <c r="T74">
        <v>11.2</v>
      </c>
      <c r="U74">
        <v>10.4</v>
      </c>
      <c r="V74">
        <v>7.9</v>
      </c>
      <c r="W74">
        <v>6.9</v>
      </c>
      <c r="X74">
        <v>2.8</v>
      </c>
      <c r="Y74">
        <v>7.839999999999999</v>
      </c>
      <c r="Z74">
        <v>5.3</v>
      </c>
      <c r="AA74">
        <v>5.0999999999999996</v>
      </c>
      <c r="AB74">
        <v>3.3</v>
      </c>
      <c r="AC74">
        <v>2.9</v>
      </c>
      <c r="AD74">
        <v>7.1</v>
      </c>
      <c r="AE74">
        <v>4.7399999999999993</v>
      </c>
      <c r="AF74">
        <v>60</v>
      </c>
      <c r="AG74">
        <v>51.9</v>
      </c>
      <c r="AH74">
        <v>52.6</v>
      </c>
      <c r="AI74">
        <v>54.7</v>
      </c>
      <c r="AJ74">
        <v>68.5</v>
      </c>
      <c r="AK74">
        <v>57.54</v>
      </c>
      <c r="AM74" t="s">
        <v>134</v>
      </c>
      <c r="AO74" t="s">
        <v>135</v>
      </c>
    </row>
    <row r="75" spans="1:41" x14ac:dyDescent="0.25">
      <c r="A75" t="s">
        <v>218</v>
      </c>
      <c r="B75">
        <v>40000</v>
      </c>
      <c r="C75">
        <v>38750</v>
      </c>
      <c r="D75">
        <v>39167</v>
      </c>
      <c r="E75">
        <v>48500</v>
      </c>
      <c r="F75">
        <v>72500</v>
      </c>
      <c r="G75">
        <v>47783.4</v>
      </c>
      <c r="H75">
        <v>50417</v>
      </c>
      <c r="I75">
        <v>44583</v>
      </c>
      <c r="J75">
        <v>53000</v>
      </c>
      <c r="K75">
        <v>56917</v>
      </c>
      <c r="L75">
        <v>85227</v>
      </c>
      <c r="M75">
        <v>58028.800000000003</v>
      </c>
      <c r="N75">
        <v>79583</v>
      </c>
      <c r="O75">
        <v>78500</v>
      </c>
      <c r="P75">
        <v>98500</v>
      </c>
      <c r="Q75">
        <v>78588</v>
      </c>
      <c r="R75">
        <v>87273</v>
      </c>
      <c r="S75">
        <v>84488.8</v>
      </c>
      <c r="T75">
        <v>0</v>
      </c>
      <c r="U75" t="s">
        <v>88</v>
      </c>
      <c r="V75">
        <v>0</v>
      </c>
      <c r="W75">
        <v>0</v>
      </c>
      <c r="X75">
        <v>0</v>
      </c>
      <c r="Y75">
        <v>0</v>
      </c>
      <c r="Z75">
        <v>4.8</v>
      </c>
      <c r="AA75">
        <v>5</v>
      </c>
      <c r="AB75">
        <v>6</v>
      </c>
      <c r="AC75">
        <v>0</v>
      </c>
      <c r="AD75">
        <v>0</v>
      </c>
      <c r="AE75">
        <v>3.16</v>
      </c>
      <c r="AF75">
        <v>57.3</v>
      </c>
      <c r="AG75">
        <v>89.9</v>
      </c>
      <c r="AH75">
        <v>83.6</v>
      </c>
      <c r="AI75">
        <v>83.2</v>
      </c>
      <c r="AJ75">
        <v>81.2</v>
      </c>
      <c r="AK75">
        <v>79.039999999999992</v>
      </c>
      <c r="AM75" t="s">
        <v>134</v>
      </c>
      <c r="AO75" t="s">
        <v>135</v>
      </c>
    </row>
    <row r="76" spans="1:41" x14ac:dyDescent="0.25">
      <c r="A76" t="s">
        <v>219</v>
      </c>
      <c r="B76">
        <v>36107</v>
      </c>
      <c r="C76">
        <v>39214</v>
      </c>
      <c r="D76">
        <v>38667</v>
      </c>
      <c r="E76">
        <v>34154</v>
      </c>
      <c r="F76">
        <v>32938</v>
      </c>
      <c r="G76">
        <v>36216</v>
      </c>
      <c r="H76">
        <v>66529</v>
      </c>
      <c r="I76">
        <v>67231</v>
      </c>
      <c r="J76">
        <v>73932</v>
      </c>
      <c r="K76">
        <v>76571</v>
      </c>
      <c r="L76">
        <v>73912</v>
      </c>
      <c r="M76">
        <v>71635</v>
      </c>
      <c r="N76">
        <v>98300</v>
      </c>
      <c r="O76">
        <v>101615</v>
      </c>
      <c r="P76">
        <v>106417</v>
      </c>
      <c r="Q76">
        <v>103625</v>
      </c>
      <c r="R76">
        <v>107818</v>
      </c>
      <c r="S76">
        <v>103555</v>
      </c>
      <c r="T76">
        <v>3.9</v>
      </c>
      <c r="U76">
        <v>5.0999999999999996</v>
      </c>
      <c r="V76">
        <v>6.1</v>
      </c>
      <c r="W76">
        <v>4.8</v>
      </c>
      <c r="X76">
        <v>2.1</v>
      </c>
      <c r="Y76">
        <v>4.4000000000000004</v>
      </c>
      <c r="Z76">
        <v>3.9</v>
      </c>
      <c r="AA76">
        <v>3.3</v>
      </c>
      <c r="AB76">
        <v>5.2</v>
      </c>
      <c r="AC76">
        <v>4.2</v>
      </c>
      <c r="AD76">
        <v>7.4</v>
      </c>
      <c r="AE76">
        <v>4.8</v>
      </c>
      <c r="AF76">
        <v>50.2</v>
      </c>
      <c r="AG76">
        <v>49.2</v>
      </c>
      <c r="AH76">
        <v>54.400000000000006</v>
      </c>
      <c r="AI76">
        <v>53.3</v>
      </c>
      <c r="AJ76">
        <v>50.2</v>
      </c>
      <c r="AK76">
        <v>51.46</v>
      </c>
      <c r="AM76" t="s">
        <v>134</v>
      </c>
      <c r="AO76" t="s">
        <v>135</v>
      </c>
    </row>
    <row r="77" spans="1:41" x14ac:dyDescent="0.25">
      <c r="A77" t="s">
        <v>220</v>
      </c>
      <c r="B77">
        <v>29438</v>
      </c>
      <c r="C77">
        <v>36409</v>
      </c>
      <c r="D77">
        <v>36200</v>
      </c>
      <c r="E77">
        <v>38583</v>
      </c>
      <c r="F77">
        <v>41625</v>
      </c>
      <c r="G77">
        <v>36451</v>
      </c>
      <c r="H77">
        <v>57929</v>
      </c>
      <c r="I77">
        <v>61632</v>
      </c>
      <c r="J77">
        <v>60639</v>
      </c>
      <c r="K77">
        <v>66885</v>
      </c>
      <c r="L77">
        <v>75553</v>
      </c>
      <c r="M77">
        <v>64527.6</v>
      </c>
      <c r="N77">
        <v>85267</v>
      </c>
      <c r="O77">
        <v>87325</v>
      </c>
      <c r="P77">
        <v>87289</v>
      </c>
      <c r="Q77">
        <v>98222</v>
      </c>
      <c r="R77">
        <v>110414</v>
      </c>
      <c r="S77">
        <v>93703.4</v>
      </c>
      <c r="T77">
        <v>13.4</v>
      </c>
      <c r="U77">
        <v>11.6</v>
      </c>
      <c r="V77">
        <v>12</v>
      </c>
      <c r="W77">
        <v>12.3</v>
      </c>
      <c r="X77">
        <v>13</v>
      </c>
      <c r="Y77">
        <v>12.459999999999999</v>
      </c>
      <c r="Z77">
        <v>9.5</v>
      </c>
      <c r="AA77">
        <v>10.9</v>
      </c>
      <c r="AB77">
        <v>12.1</v>
      </c>
      <c r="AC77">
        <v>10.199999999999999</v>
      </c>
      <c r="AD77">
        <v>13.2</v>
      </c>
      <c r="AE77">
        <v>11.180000000000001</v>
      </c>
      <c r="AF77">
        <v>52.2</v>
      </c>
      <c r="AG77">
        <v>53.3</v>
      </c>
      <c r="AH77">
        <v>54.899999999999991</v>
      </c>
      <c r="AI77">
        <v>59</v>
      </c>
      <c r="AJ77">
        <v>66.900000000000006</v>
      </c>
      <c r="AK77">
        <v>57.259999999999991</v>
      </c>
      <c r="AL77" t="s">
        <v>211</v>
      </c>
      <c r="AM77" t="s">
        <v>620</v>
      </c>
      <c r="AO77" t="s">
        <v>135</v>
      </c>
    </row>
    <row r="78" spans="1:41" x14ac:dyDescent="0.25">
      <c r="A78" t="s">
        <v>221</v>
      </c>
      <c r="B78">
        <v>8000</v>
      </c>
      <c r="C78">
        <v>14333</v>
      </c>
      <c r="D78">
        <v>14000</v>
      </c>
      <c r="E78">
        <v>3313</v>
      </c>
      <c r="F78">
        <v>2917</v>
      </c>
      <c r="G78">
        <v>8512.6</v>
      </c>
      <c r="H78">
        <v>14500</v>
      </c>
      <c r="I78">
        <v>19083</v>
      </c>
      <c r="J78">
        <v>18167</v>
      </c>
      <c r="K78">
        <v>14000</v>
      </c>
      <c r="L78">
        <v>4583</v>
      </c>
      <c r="M78">
        <v>14066.6</v>
      </c>
      <c r="N78">
        <v>19250</v>
      </c>
      <c r="O78">
        <v>32750</v>
      </c>
      <c r="P78">
        <v>32750</v>
      </c>
      <c r="Q78">
        <v>27250</v>
      </c>
      <c r="R78">
        <v>38750</v>
      </c>
      <c r="S78">
        <v>30150</v>
      </c>
      <c r="T78">
        <v>54.500000000000007</v>
      </c>
      <c r="U78">
        <v>40.700000000000003</v>
      </c>
      <c r="V78">
        <v>56.3</v>
      </c>
      <c r="W78">
        <v>58.8</v>
      </c>
      <c r="X78">
        <v>60</v>
      </c>
      <c r="Y78">
        <v>54.06</v>
      </c>
      <c r="Z78">
        <v>45.5</v>
      </c>
      <c r="AA78">
        <v>33.299999999999997</v>
      </c>
      <c r="AB78">
        <v>34.4</v>
      </c>
      <c r="AC78">
        <v>32.4</v>
      </c>
      <c r="AD78">
        <v>70</v>
      </c>
      <c r="AE78">
        <v>43.12</v>
      </c>
      <c r="AF78">
        <v>44</v>
      </c>
      <c r="AG78">
        <v>30</v>
      </c>
      <c r="AH78">
        <v>26.200000000000003</v>
      </c>
      <c r="AI78">
        <v>27.7</v>
      </c>
      <c r="AJ78">
        <v>20</v>
      </c>
      <c r="AK78">
        <v>29.580000000000002</v>
      </c>
      <c r="AM78" t="s">
        <v>134</v>
      </c>
      <c r="AO78" t="s">
        <v>135</v>
      </c>
    </row>
    <row r="79" spans="1:41" x14ac:dyDescent="0.25">
      <c r="A79" t="s">
        <v>222</v>
      </c>
      <c r="B79" t="s">
        <v>88</v>
      </c>
      <c r="C79" t="s">
        <v>88</v>
      </c>
      <c r="D79" t="s">
        <v>88</v>
      </c>
      <c r="E79" t="s">
        <v>88</v>
      </c>
      <c r="F79" t="s">
        <v>88</v>
      </c>
      <c r="G79" t="e">
        <v>#DIV/0!</v>
      </c>
      <c r="H79" t="s">
        <v>88</v>
      </c>
      <c r="I79" t="s">
        <v>88</v>
      </c>
      <c r="J79" t="s">
        <v>88</v>
      </c>
      <c r="K79" t="s">
        <v>88</v>
      </c>
      <c r="L79" t="s">
        <v>88</v>
      </c>
      <c r="M79" t="e">
        <v>#DIV/0!</v>
      </c>
      <c r="N79" t="s">
        <v>88</v>
      </c>
      <c r="O79" t="s">
        <v>88</v>
      </c>
      <c r="P79" t="s">
        <v>88</v>
      </c>
      <c r="Q79" t="s">
        <v>88</v>
      </c>
      <c r="R79" t="s">
        <v>88</v>
      </c>
      <c r="S79" t="e">
        <v>#DIV/0!</v>
      </c>
      <c r="T79" t="s">
        <v>88</v>
      </c>
      <c r="U79" t="s">
        <v>88</v>
      </c>
      <c r="V79" t="s">
        <v>88</v>
      </c>
      <c r="W79" t="s">
        <v>88</v>
      </c>
      <c r="X79" t="s">
        <v>88</v>
      </c>
      <c r="Y79" t="e">
        <v>#DIV/0!</v>
      </c>
      <c r="Z79" t="s">
        <v>88</v>
      </c>
      <c r="AA79" t="s">
        <v>88</v>
      </c>
      <c r="AB79" t="s">
        <v>88</v>
      </c>
      <c r="AC79" t="s">
        <v>88</v>
      </c>
      <c r="AD79" t="s">
        <v>88</v>
      </c>
      <c r="AE79" t="e">
        <v>#DIV/0!</v>
      </c>
      <c r="AF79" t="s">
        <v>88</v>
      </c>
      <c r="AG79" t="s">
        <v>88</v>
      </c>
      <c r="AH79" t="s">
        <v>88</v>
      </c>
      <c r="AI79" t="s">
        <v>88</v>
      </c>
      <c r="AJ79" t="s">
        <v>88</v>
      </c>
      <c r="AK79" t="e">
        <v>#DIV/0!</v>
      </c>
      <c r="AM79" t="s">
        <v>134</v>
      </c>
      <c r="AO79" t="s">
        <v>135</v>
      </c>
    </row>
    <row r="80" spans="1:41" x14ac:dyDescent="0.25">
      <c r="A80" t="s">
        <v>223</v>
      </c>
      <c r="B80" t="s">
        <v>88</v>
      </c>
      <c r="C80">
        <v>17750</v>
      </c>
      <c r="D80">
        <v>13750</v>
      </c>
      <c r="E80" t="s">
        <v>88</v>
      </c>
      <c r="F80" t="s">
        <v>88</v>
      </c>
      <c r="G80">
        <v>15750</v>
      </c>
      <c r="H80">
        <v>21250</v>
      </c>
      <c r="I80">
        <v>31750</v>
      </c>
      <c r="J80">
        <v>26250</v>
      </c>
      <c r="K80" t="s">
        <v>88</v>
      </c>
      <c r="L80">
        <v>30500</v>
      </c>
      <c r="M80">
        <v>27437.5</v>
      </c>
      <c r="N80">
        <v>38750</v>
      </c>
      <c r="O80">
        <v>42000</v>
      </c>
      <c r="P80">
        <v>38750</v>
      </c>
      <c r="Q80" t="s">
        <v>88</v>
      </c>
      <c r="R80" t="s">
        <v>88</v>
      </c>
      <c r="S80">
        <v>39833.333333333336</v>
      </c>
      <c r="T80">
        <v>45</v>
      </c>
      <c r="U80">
        <v>62.5</v>
      </c>
      <c r="V80">
        <v>53.3</v>
      </c>
      <c r="W80">
        <v>53.8</v>
      </c>
      <c r="X80" t="s">
        <v>88</v>
      </c>
      <c r="Y80">
        <v>53.650000000000006</v>
      </c>
      <c r="Z80">
        <v>20</v>
      </c>
      <c r="AA80">
        <v>18.8</v>
      </c>
      <c r="AB80">
        <v>26.7</v>
      </c>
      <c r="AC80">
        <v>23.1</v>
      </c>
      <c r="AD80" t="s">
        <v>88</v>
      </c>
      <c r="AE80">
        <v>22.15</v>
      </c>
      <c r="AF80">
        <v>11.1</v>
      </c>
      <c r="AG80">
        <v>8.6999999999999993</v>
      </c>
      <c r="AH80">
        <v>14.3</v>
      </c>
      <c r="AI80">
        <v>11.1</v>
      </c>
      <c r="AJ80" t="s">
        <v>88</v>
      </c>
      <c r="AK80">
        <v>11.299999999999999</v>
      </c>
      <c r="AM80" t="s">
        <v>134</v>
      </c>
      <c r="AO80" t="s">
        <v>135</v>
      </c>
    </row>
    <row r="81" spans="1:41" x14ac:dyDescent="0.25">
      <c r="A81" t="s">
        <v>224</v>
      </c>
      <c r="B81">
        <v>26625</v>
      </c>
      <c r="C81">
        <v>16182</v>
      </c>
      <c r="D81">
        <v>25125</v>
      </c>
      <c r="E81">
        <v>20500</v>
      </c>
      <c r="F81">
        <v>21250</v>
      </c>
      <c r="G81">
        <v>21936.400000000001</v>
      </c>
      <c r="H81">
        <v>29667</v>
      </c>
      <c r="I81">
        <v>27643</v>
      </c>
      <c r="J81">
        <v>29278</v>
      </c>
      <c r="K81">
        <v>21972</v>
      </c>
      <c r="L81">
        <v>33750</v>
      </c>
      <c r="M81">
        <v>28462</v>
      </c>
      <c r="N81">
        <v>41813</v>
      </c>
      <c r="O81">
        <v>31800</v>
      </c>
      <c r="P81">
        <v>42944</v>
      </c>
      <c r="Q81">
        <v>43400</v>
      </c>
      <c r="R81">
        <v>70333</v>
      </c>
      <c r="S81">
        <v>46058</v>
      </c>
      <c r="T81">
        <v>0</v>
      </c>
      <c r="U81">
        <v>21.6</v>
      </c>
      <c r="V81">
        <v>7.8</v>
      </c>
      <c r="W81">
        <v>12.5</v>
      </c>
      <c r="X81">
        <v>0</v>
      </c>
      <c r="Y81">
        <v>8.3800000000000008</v>
      </c>
      <c r="Z81">
        <v>0</v>
      </c>
      <c r="AA81">
        <v>0</v>
      </c>
      <c r="AB81">
        <v>0</v>
      </c>
      <c r="AC81">
        <v>0</v>
      </c>
      <c r="AD81">
        <v>0</v>
      </c>
      <c r="AE81">
        <v>0</v>
      </c>
      <c r="AF81">
        <v>66</v>
      </c>
      <c r="AG81">
        <v>66.7</v>
      </c>
      <c r="AH81">
        <v>33.299999999999997</v>
      </c>
      <c r="AI81">
        <v>45.8</v>
      </c>
      <c r="AJ81">
        <v>74.400000000000006</v>
      </c>
      <c r="AK81">
        <v>57.240000000000009</v>
      </c>
      <c r="AM81" t="s">
        <v>134</v>
      </c>
      <c r="AO81" t="s">
        <v>135</v>
      </c>
    </row>
    <row r="82" spans="1:41" x14ac:dyDescent="0.25">
      <c r="A82" t="s">
        <v>225</v>
      </c>
      <c r="B82">
        <v>10250</v>
      </c>
      <c r="C82">
        <v>15600</v>
      </c>
      <c r="D82">
        <v>16250</v>
      </c>
      <c r="E82">
        <v>27000</v>
      </c>
      <c r="F82">
        <v>30750</v>
      </c>
      <c r="G82">
        <v>19970</v>
      </c>
      <c r="H82">
        <v>16200</v>
      </c>
      <c r="I82">
        <v>23700</v>
      </c>
      <c r="J82">
        <v>27500</v>
      </c>
      <c r="K82">
        <v>42800</v>
      </c>
      <c r="L82">
        <v>37278</v>
      </c>
      <c r="M82">
        <v>29495.599999999999</v>
      </c>
      <c r="N82" t="s">
        <v>88</v>
      </c>
      <c r="O82">
        <v>45500</v>
      </c>
      <c r="P82">
        <v>41250</v>
      </c>
      <c r="Q82">
        <v>63500</v>
      </c>
      <c r="R82">
        <v>52000</v>
      </c>
      <c r="S82">
        <v>50562.5</v>
      </c>
      <c r="T82">
        <v>22.2</v>
      </c>
      <c r="U82">
        <v>17.100000000000001</v>
      </c>
      <c r="V82">
        <v>17.100000000000001</v>
      </c>
      <c r="W82">
        <v>18.399999999999999</v>
      </c>
      <c r="X82">
        <v>12.5</v>
      </c>
      <c r="Y82">
        <v>17.46</v>
      </c>
      <c r="Z82">
        <v>25</v>
      </c>
      <c r="AA82">
        <v>9.8000000000000007</v>
      </c>
      <c r="AB82">
        <v>17.100000000000001</v>
      </c>
      <c r="AC82">
        <v>18.399999999999999</v>
      </c>
      <c r="AD82">
        <v>10.4</v>
      </c>
      <c r="AE82">
        <v>16.14</v>
      </c>
      <c r="AF82">
        <v>18.8</v>
      </c>
      <c r="AG82">
        <v>21.6</v>
      </c>
      <c r="AH82">
        <v>18.2</v>
      </c>
      <c r="AI82">
        <v>20</v>
      </c>
      <c r="AJ82">
        <v>27.6</v>
      </c>
      <c r="AK82">
        <v>21.240000000000002</v>
      </c>
      <c r="AM82" t="s">
        <v>134</v>
      </c>
      <c r="AO82" t="s">
        <v>135</v>
      </c>
    </row>
    <row r="83" spans="1:41" x14ac:dyDescent="0.25">
      <c r="A83" t="s">
        <v>226</v>
      </c>
      <c r="B83" t="s">
        <v>88</v>
      </c>
      <c r="C83">
        <v>16000</v>
      </c>
      <c r="D83">
        <v>11900</v>
      </c>
      <c r="E83">
        <v>13571</v>
      </c>
      <c r="F83">
        <v>15750</v>
      </c>
      <c r="G83">
        <v>14305.25</v>
      </c>
      <c r="H83">
        <v>37000</v>
      </c>
      <c r="I83">
        <v>37333</v>
      </c>
      <c r="J83">
        <v>38000</v>
      </c>
      <c r="K83">
        <v>14643</v>
      </c>
      <c r="L83">
        <v>32700</v>
      </c>
      <c r="M83">
        <v>31935.200000000001</v>
      </c>
      <c r="N83">
        <v>53000</v>
      </c>
      <c r="O83">
        <v>52667</v>
      </c>
      <c r="P83">
        <v>51750</v>
      </c>
      <c r="Q83">
        <v>56250</v>
      </c>
      <c r="R83">
        <v>35375</v>
      </c>
      <c r="S83">
        <v>49808.4</v>
      </c>
      <c r="T83">
        <v>18.8</v>
      </c>
      <c r="U83">
        <v>11.8</v>
      </c>
      <c r="V83">
        <v>10.5</v>
      </c>
      <c r="W83">
        <v>8.3000000000000007</v>
      </c>
      <c r="X83">
        <v>7.7</v>
      </c>
      <c r="Y83">
        <v>11.420000000000002</v>
      </c>
      <c r="Z83">
        <v>6.3</v>
      </c>
      <c r="AA83">
        <v>17.600000000000001</v>
      </c>
      <c r="AB83">
        <v>26.3</v>
      </c>
      <c r="AC83">
        <v>20.8</v>
      </c>
      <c r="AD83">
        <v>15.4</v>
      </c>
      <c r="AE83">
        <v>17.28</v>
      </c>
      <c r="AF83">
        <v>42.9</v>
      </c>
      <c r="AG83">
        <v>37.5</v>
      </c>
      <c r="AH83">
        <v>31.6</v>
      </c>
      <c r="AI83">
        <v>25</v>
      </c>
      <c r="AJ83">
        <v>16.7</v>
      </c>
      <c r="AK83">
        <v>30.74</v>
      </c>
      <c r="AM83" t="s">
        <v>134</v>
      </c>
      <c r="AO83" t="s">
        <v>135</v>
      </c>
    </row>
    <row r="84" spans="1:41" x14ac:dyDescent="0.25">
      <c r="A84" t="s">
        <v>227</v>
      </c>
      <c r="B84" t="s">
        <v>88</v>
      </c>
      <c r="C84" t="s">
        <v>88</v>
      </c>
      <c r="D84">
        <v>17000</v>
      </c>
      <c r="E84">
        <v>21333</v>
      </c>
      <c r="F84" t="s">
        <v>88</v>
      </c>
      <c r="G84">
        <v>19166.5</v>
      </c>
      <c r="H84" t="s">
        <v>88</v>
      </c>
      <c r="I84" t="s">
        <v>88</v>
      </c>
      <c r="J84">
        <v>21000</v>
      </c>
      <c r="K84" t="s">
        <v>88</v>
      </c>
      <c r="L84" t="s">
        <v>88</v>
      </c>
      <c r="M84">
        <v>21000</v>
      </c>
      <c r="N84" t="s">
        <v>88</v>
      </c>
      <c r="O84" t="s">
        <v>88</v>
      </c>
      <c r="P84">
        <v>22333</v>
      </c>
      <c r="Q84">
        <v>38950</v>
      </c>
      <c r="R84" t="s">
        <v>88</v>
      </c>
      <c r="S84">
        <v>30641.5</v>
      </c>
      <c r="T84" t="s">
        <v>88</v>
      </c>
      <c r="U84" t="s">
        <v>88</v>
      </c>
      <c r="V84">
        <v>0</v>
      </c>
      <c r="W84">
        <v>0</v>
      </c>
      <c r="X84">
        <v>75</v>
      </c>
      <c r="Y84">
        <v>25</v>
      </c>
      <c r="Z84" t="s">
        <v>88</v>
      </c>
      <c r="AA84">
        <v>100</v>
      </c>
      <c r="AB84">
        <v>62.5</v>
      </c>
      <c r="AC84">
        <v>71.400000000000006</v>
      </c>
      <c r="AD84">
        <v>0</v>
      </c>
      <c r="AE84">
        <v>58.475000000000001</v>
      </c>
      <c r="AF84" t="s">
        <v>88</v>
      </c>
      <c r="AG84">
        <v>0</v>
      </c>
      <c r="AH84">
        <v>0</v>
      </c>
      <c r="AI84">
        <v>0</v>
      </c>
      <c r="AJ84">
        <v>0</v>
      </c>
      <c r="AK84">
        <v>0</v>
      </c>
      <c r="AM84" t="s">
        <v>134</v>
      </c>
      <c r="AO84" t="s">
        <v>135</v>
      </c>
    </row>
    <row r="85" spans="1:41" x14ac:dyDescent="0.25">
      <c r="A85" t="s">
        <v>228</v>
      </c>
      <c r="B85">
        <v>19375</v>
      </c>
      <c r="C85">
        <v>16250</v>
      </c>
      <c r="D85">
        <v>14333</v>
      </c>
      <c r="E85">
        <v>18714</v>
      </c>
      <c r="F85">
        <v>25929</v>
      </c>
      <c r="G85">
        <v>18920.2</v>
      </c>
      <c r="H85">
        <v>33500</v>
      </c>
      <c r="I85">
        <v>27500</v>
      </c>
      <c r="J85">
        <v>27125</v>
      </c>
      <c r="K85">
        <v>31714</v>
      </c>
      <c r="L85">
        <v>44250</v>
      </c>
      <c r="M85">
        <v>32817.800000000003</v>
      </c>
      <c r="N85">
        <v>52500</v>
      </c>
      <c r="O85">
        <v>46875</v>
      </c>
      <c r="P85">
        <v>49300</v>
      </c>
      <c r="Q85">
        <v>50786</v>
      </c>
      <c r="R85">
        <v>56500</v>
      </c>
      <c r="S85">
        <v>51192.2</v>
      </c>
      <c r="T85">
        <v>42.7</v>
      </c>
      <c r="U85">
        <v>49.6</v>
      </c>
      <c r="V85">
        <v>46.8</v>
      </c>
      <c r="W85">
        <v>42.6</v>
      </c>
      <c r="X85">
        <v>39.799999999999997</v>
      </c>
      <c r="Y85">
        <v>44.3</v>
      </c>
      <c r="Z85">
        <v>18.2</v>
      </c>
      <c r="AA85">
        <v>26.1</v>
      </c>
      <c r="AB85">
        <v>25.2</v>
      </c>
      <c r="AC85">
        <v>22.1</v>
      </c>
      <c r="AD85">
        <v>22.2</v>
      </c>
      <c r="AE85">
        <v>22.759999999999998</v>
      </c>
      <c r="AF85">
        <v>21.4</v>
      </c>
      <c r="AG85">
        <v>18.600000000000001</v>
      </c>
      <c r="AH85">
        <v>17.2</v>
      </c>
      <c r="AI85">
        <v>18.899999999999999</v>
      </c>
      <c r="AJ85">
        <v>23.6</v>
      </c>
      <c r="AK85">
        <v>19.939999999999998</v>
      </c>
      <c r="AL85">
        <v>125</v>
      </c>
      <c r="AM85" t="s">
        <v>173</v>
      </c>
      <c r="AO85" t="s">
        <v>142</v>
      </c>
    </row>
    <row r="86" spans="1:41" x14ac:dyDescent="0.25">
      <c r="A86" t="s">
        <v>229</v>
      </c>
      <c r="B86" t="s">
        <v>88</v>
      </c>
      <c r="C86">
        <v>20750</v>
      </c>
      <c r="D86">
        <v>21500</v>
      </c>
      <c r="E86">
        <v>65750</v>
      </c>
      <c r="F86">
        <v>21667</v>
      </c>
      <c r="G86">
        <v>32416.75</v>
      </c>
      <c r="H86">
        <v>25500</v>
      </c>
      <c r="I86">
        <v>27750</v>
      </c>
      <c r="J86">
        <v>29500</v>
      </c>
      <c r="K86">
        <v>95250</v>
      </c>
      <c r="L86">
        <v>73750</v>
      </c>
      <c r="M86">
        <v>50350</v>
      </c>
      <c r="N86">
        <v>40167</v>
      </c>
      <c r="O86">
        <v>42250</v>
      </c>
      <c r="P86">
        <v>44500</v>
      </c>
      <c r="Q86">
        <v>97250</v>
      </c>
      <c r="R86">
        <v>156250</v>
      </c>
      <c r="S86">
        <v>76083.399999999994</v>
      </c>
      <c r="T86">
        <v>31.8</v>
      </c>
      <c r="U86">
        <v>16.7</v>
      </c>
      <c r="V86">
        <v>16.7</v>
      </c>
      <c r="W86">
        <v>11.1</v>
      </c>
      <c r="X86">
        <v>30</v>
      </c>
      <c r="Y86">
        <v>21.259999999999998</v>
      </c>
      <c r="Z86">
        <v>18.2</v>
      </c>
      <c r="AA86">
        <v>11.1</v>
      </c>
      <c r="AB86">
        <v>11.1</v>
      </c>
      <c r="AC86">
        <v>0</v>
      </c>
      <c r="AD86">
        <v>0</v>
      </c>
      <c r="AE86">
        <v>8.08</v>
      </c>
      <c r="AF86">
        <v>43.5</v>
      </c>
      <c r="AG86">
        <v>59.6</v>
      </c>
      <c r="AH86">
        <v>53.1</v>
      </c>
      <c r="AI86">
        <v>72</v>
      </c>
      <c r="AJ86">
        <v>50</v>
      </c>
      <c r="AK86">
        <v>55.64</v>
      </c>
      <c r="AL86">
        <v>60</v>
      </c>
      <c r="AM86" t="s">
        <v>173</v>
      </c>
      <c r="AO86" t="s">
        <v>142</v>
      </c>
    </row>
    <row r="87" spans="1:41" x14ac:dyDescent="0.25">
      <c r="A87" t="s">
        <v>230</v>
      </c>
      <c r="B87">
        <v>31800</v>
      </c>
      <c r="C87">
        <v>32982</v>
      </c>
      <c r="D87">
        <v>32965</v>
      </c>
      <c r="E87">
        <v>36647</v>
      </c>
      <c r="F87">
        <v>40860</v>
      </c>
      <c r="G87">
        <v>35050.800000000003</v>
      </c>
      <c r="H87">
        <v>52250</v>
      </c>
      <c r="I87">
        <v>51845</v>
      </c>
      <c r="J87">
        <v>53373</v>
      </c>
      <c r="K87">
        <v>51875</v>
      </c>
      <c r="L87">
        <v>56243</v>
      </c>
      <c r="M87">
        <v>53117.2</v>
      </c>
      <c r="N87">
        <v>71341</v>
      </c>
      <c r="O87">
        <v>71357</v>
      </c>
      <c r="P87">
        <v>73705</v>
      </c>
      <c r="Q87">
        <v>77794</v>
      </c>
      <c r="R87">
        <v>86038</v>
      </c>
      <c r="S87">
        <v>76047</v>
      </c>
      <c r="T87">
        <v>0</v>
      </c>
      <c r="U87" t="s">
        <v>88</v>
      </c>
      <c r="V87">
        <v>0</v>
      </c>
      <c r="W87">
        <v>0</v>
      </c>
      <c r="X87">
        <v>0.7</v>
      </c>
      <c r="Y87">
        <v>0.17499999999999999</v>
      </c>
      <c r="Z87">
        <v>4.0999999999999996</v>
      </c>
      <c r="AA87">
        <v>3.4</v>
      </c>
      <c r="AB87">
        <v>3.1</v>
      </c>
      <c r="AC87">
        <v>3.2</v>
      </c>
      <c r="AD87">
        <v>1.4</v>
      </c>
      <c r="AE87">
        <v>3.04</v>
      </c>
      <c r="AF87">
        <v>81.900000000000006</v>
      </c>
      <c r="AG87">
        <v>80.7</v>
      </c>
      <c r="AH87">
        <v>80.3</v>
      </c>
      <c r="AI87">
        <v>79.400000000000006</v>
      </c>
      <c r="AJ87">
        <v>73.5</v>
      </c>
      <c r="AK87">
        <v>79.160000000000011</v>
      </c>
      <c r="AM87" t="s">
        <v>134</v>
      </c>
      <c r="AO87" t="s">
        <v>135</v>
      </c>
    </row>
    <row r="88" spans="1:41" x14ac:dyDescent="0.25">
      <c r="A88" t="s">
        <v>231</v>
      </c>
      <c r="B88">
        <v>20750</v>
      </c>
      <c r="C88">
        <v>21000</v>
      </c>
      <c r="D88">
        <v>24375</v>
      </c>
      <c r="E88">
        <v>21333</v>
      </c>
      <c r="F88">
        <v>24000</v>
      </c>
      <c r="G88">
        <v>22291.599999999999</v>
      </c>
      <c r="H88">
        <v>26500</v>
      </c>
      <c r="I88">
        <v>25167</v>
      </c>
      <c r="J88">
        <v>27000</v>
      </c>
      <c r="K88">
        <v>29333</v>
      </c>
      <c r="L88">
        <v>37875</v>
      </c>
      <c r="M88">
        <v>29175</v>
      </c>
      <c r="N88">
        <v>53500</v>
      </c>
      <c r="O88">
        <v>31750</v>
      </c>
      <c r="P88">
        <v>33750</v>
      </c>
      <c r="Q88">
        <v>36400</v>
      </c>
      <c r="R88">
        <v>48000</v>
      </c>
      <c r="S88">
        <v>40680</v>
      </c>
      <c r="T88">
        <v>60.699999999999996</v>
      </c>
      <c r="U88">
        <v>60.699999999999996</v>
      </c>
      <c r="V88">
        <v>52</v>
      </c>
      <c r="W88">
        <v>57.1</v>
      </c>
      <c r="X88">
        <v>52.6</v>
      </c>
      <c r="Y88">
        <v>56.61999999999999</v>
      </c>
      <c r="Z88">
        <v>17.899999999999999</v>
      </c>
      <c r="AA88">
        <v>25</v>
      </c>
      <c r="AB88">
        <v>24</v>
      </c>
      <c r="AC88">
        <v>21.4</v>
      </c>
      <c r="AD88">
        <v>10.5</v>
      </c>
      <c r="AE88">
        <v>19.760000000000002</v>
      </c>
      <c r="AF88">
        <v>20</v>
      </c>
      <c r="AG88">
        <v>12.8</v>
      </c>
      <c r="AH88">
        <v>14.3</v>
      </c>
      <c r="AI88">
        <v>13.9</v>
      </c>
      <c r="AJ88">
        <v>11.8</v>
      </c>
      <c r="AK88">
        <v>14.559999999999999</v>
      </c>
      <c r="AL88">
        <v>20</v>
      </c>
      <c r="AM88" t="s">
        <v>232</v>
      </c>
      <c r="AO88" t="s">
        <v>142</v>
      </c>
    </row>
    <row r="89" spans="1:41" x14ac:dyDescent="0.25">
      <c r="A89" t="s">
        <v>233</v>
      </c>
      <c r="B89" t="s">
        <v>88</v>
      </c>
      <c r="C89">
        <v>117700</v>
      </c>
      <c r="D89" t="s">
        <v>88</v>
      </c>
      <c r="E89">
        <v>56625</v>
      </c>
      <c r="F89" t="s">
        <v>88</v>
      </c>
      <c r="G89">
        <v>87162.5</v>
      </c>
      <c r="H89">
        <v>108750</v>
      </c>
      <c r="I89">
        <v>118900</v>
      </c>
      <c r="J89" t="s">
        <v>88</v>
      </c>
      <c r="K89">
        <v>193250</v>
      </c>
      <c r="L89" t="s">
        <v>88</v>
      </c>
      <c r="M89">
        <v>140300</v>
      </c>
      <c r="N89">
        <v>115500</v>
      </c>
      <c r="O89">
        <v>250000</v>
      </c>
      <c r="P89" t="s">
        <v>88</v>
      </c>
      <c r="Q89">
        <v>194875</v>
      </c>
      <c r="R89" t="s">
        <v>88</v>
      </c>
      <c r="S89">
        <v>186791.66666666666</v>
      </c>
      <c r="T89">
        <v>0</v>
      </c>
      <c r="U89" t="s">
        <v>88</v>
      </c>
      <c r="V89">
        <v>0</v>
      </c>
      <c r="W89">
        <v>0</v>
      </c>
      <c r="X89">
        <v>0</v>
      </c>
      <c r="Y89">
        <v>0</v>
      </c>
      <c r="Z89">
        <v>0</v>
      </c>
      <c r="AA89">
        <v>0</v>
      </c>
      <c r="AB89">
        <v>0</v>
      </c>
      <c r="AC89">
        <v>0</v>
      </c>
      <c r="AD89">
        <v>0</v>
      </c>
      <c r="AE89">
        <v>0</v>
      </c>
      <c r="AF89">
        <v>35</v>
      </c>
      <c r="AG89">
        <v>35</v>
      </c>
      <c r="AH89">
        <v>33.299999999999997</v>
      </c>
      <c r="AI89">
        <v>100</v>
      </c>
      <c r="AJ89" t="s">
        <v>88</v>
      </c>
      <c r="AK89">
        <v>50.825000000000003</v>
      </c>
      <c r="AM89" t="s">
        <v>134</v>
      </c>
      <c r="AO89" t="s">
        <v>135</v>
      </c>
    </row>
    <row r="90" spans="1:41" x14ac:dyDescent="0.25">
      <c r="A90" t="s">
        <v>234</v>
      </c>
      <c r="B90">
        <v>17667</v>
      </c>
      <c r="C90">
        <v>16917</v>
      </c>
      <c r="D90">
        <v>17500</v>
      </c>
      <c r="E90">
        <v>10750</v>
      </c>
      <c r="F90">
        <v>7800</v>
      </c>
      <c r="G90">
        <v>14126.8</v>
      </c>
      <c r="H90">
        <v>31700</v>
      </c>
      <c r="I90">
        <v>34600</v>
      </c>
      <c r="J90">
        <v>38438</v>
      </c>
      <c r="K90">
        <v>23000</v>
      </c>
      <c r="L90">
        <v>25250</v>
      </c>
      <c r="M90">
        <v>30597.599999999999</v>
      </c>
      <c r="N90">
        <v>41750</v>
      </c>
      <c r="O90">
        <v>48000</v>
      </c>
      <c r="P90">
        <v>58125</v>
      </c>
      <c r="Q90">
        <v>60667</v>
      </c>
      <c r="R90">
        <v>43400</v>
      </c>
      <c r="S90">
        <v>50388.4</v>
      </c>
      <c r="T90">
        <v>31.900000000000002</v>
      </c>
      <c r="U90">
        <v>31.8</v>
      </c>
      <c r="V90">
        <v>34.1</v>
      </c>
      <c r="W90">
        <v>35.799999999999997</v>
      </c>
      <c r="X90">
        <v>50</v>
      </c>
      <c r="Y90">
        <v>36.720000000000006</v>
      </c>
      <c r="Z90">
        <v>23.1</v>
      </c>
      <c r="AA90">
        <v>23.9</v>
      </c>
      <c r="AB90">
        <v>23.5</v>
      </c>
      <c r="AC90">
        <v>28.4</v>
      </c>
      <c r="AD90">
        <v>41.2</v>
      </c>
      <c r="AE90">
        <v>28.020000000000003</v>
      </c>
      <c r="AF90">
        <v>19.100000000000001</v>
      </c>
      <c r="AG90">
        <v>17.2</v>
      </c>
      <c r="AH90">
        <v>21.5</v>
      </c>
      <c r="AI90">
        <v>23.1</v>
      </c>
      <c r="AJ90">
        <v>20.9</v>
      </c>
      <c r="AK90">
        <v>20.360000000000003</v>
      </c>
      <c r="AL90">
        <v>90</v>
      </c>
      <c r="AM90" t="s">
        <v>173</v>
      </c>
      <c r="AO90" t="s">
        <v>142</v>
      </c>
    </row>
    <row r="91" spans="1:41" x14ac:dyDescent="0.25">
      <c r="A91" t="s">
        <v>235</v>
      </c>
      <c r="B91">
        <v>23833</v>
      </c>
      <c r="C91">
        <v>23214</v>
      </c>
      <c r="D91">
        <v>25375</v>
      </c>
      <c r="E91">
        <v>24500</v>
      </c>
      <c r="F91">
        <v>17000</v>
      </c>
      <c r="G91">
        <v>22784.400000000001</v>
      </c>
      <c r="H91">
        <v>35875</v>
      </c>
      <c r="I91">
        <v>35250</v>
      </c>
      <c r="J91">
        <v>35188</v>
      </c>
      <c r="K91">
        <v>36881</v>
      </c>
      <c r="L91">
        <v>38429</v>
      </c>
      <c r="M91">
        <v>36324.6</v>
      </c>
      <c r="N91">
        <v>56300</v>
      </c>
      <c r="O91">
        <v>51500</v>
      </c>
      <c r="P91">
        <v>46500</v>
      </c>
      <c r="Q91">
        <v>50317</v>
      </c>
      <c r="R91">
        <v>52544</v>
      </c>
      <c r="S91">
        <v>51432.2</v>
      </c>
      <c r="T91">
        <v>40.799999999999997</v>
      </c>
      <c r="U91">
        <v>42.8</v>
      </c>
      <c r="V91">
        <v>46.9</v>
      </c>
      <c r="W91">
        <v>48.3</v>
      </c>
      <c r="X91">
        <v>28.3</v>
      </c>
      <c r="Y91">
        <v>41.42</v>
      </c>
      <c r="Z91">
        <v>24.6</v>
      </c>
      <c r="AA91">
        <v>25.6</v>
      </c>
      <c r="AB91">
        <v>21.8</v>
      </c>
      <c r="AC91">
        <v>27.5</v>
      </c>
      <c r="AD91">
        <v>24.5</v>
      </c>
      <c r="AE91">
        <v>24.8</v>
      </c>
      <c r="AF91">
        <v>23.9</v>
      </c>
      <c r="AG91">
        <v>20.399999999999999</v>
      </c>
      <c r="AH91">
        <v>20.2</v>
      </c>
      <c r="AI91">
        <v>23.3</v>
      </c>
      <c r="AJ91">
        <v>29.9</v>
      </c>
      <c r="AK91">
        <v>23.54</v>
      </c>
      <c r="AL91">
        <v>100</v>
      </c>
      <c r="AM91" t="s">
        <v>236</v>
      </c>
      <c r="AO91" t="s">
        <v>142</v>
      </c>
    </row>
    <row r="92" spans="1:41" x14ac:dyDescent="0.25">
      <c r="A92" t="s">
        <v>237</v>
      </c>
      <c r="B92">
        <v>38896</v>
      </c>
      <c r="C92">
        <v>52613</v>
      </c>
      <c r="D92">
        <v>59022</v>
      </c>
      <c r="E92">
        <v>46883</v>
      </c>
      <c r="F92">
        <v>44449</v>
      </c>
      <c r="G92">
        <v>48372.6</v>
      </c>
      <c r="H92">
        <v>63141</v>
      </c>
      <c r="I92">
        <v>61969</v>
      </c>
      <c r="J92">
        <v>66086</v>
      </c>
      <c r="K92">
        <v>60400</v>
      </c>
      <c r="L92">
        <v>65275</v>
      </c>
      <c r="M92">
        <v>63374.2</v>
      </c>
      <c r="N92">
        <v>102917</v>
      </c>
      <c r="O92">
        <v>72372</v>
      </c>
      <c r="P92">
        <v>81841</v>
      </c>
      <c r="Q92">
        <v>69194</v>
      </c>
      <c r="R92">
        <v>74817</v>
      </c>
      <c r="S92">
        <v>80228.2</v>
      </c>
      <c r="T92" t="s">
        <v>88</v>
      </c>
      <c r="U92" t="s">
        <v>88</v>
      </c>
      <c r="V92">
        <v>0</v>
      </c>
      <c r="W92">
        <v>0</v>
      </c>
      <c r="X92">
        <v>0</v>
      </c>
      <c r="Y92">
        <v>0</v>
      </c>
      <c r="Z92">
        <v>0</v>
      </c>
      <c r="AA92">
        <v>0</v>
      </c>
      <c r="AB92">
        <v>0</v>
      </c>
      <c r="AC92">
        <v>0</v>
      </c>
      <c r="AD92">
        <v>5.6</v>
      </c>
      <c r="AE92">
        <v>1.1199999999999999</v>
      </c>
      <c r="AF92">
        <v>50.8</v>
      </c>
      <c r="AG92">
        <v>42.2</v>
      </c>
      <c r="AH92">
        <v>42.2</v>
      </c>
      <c r="AI92">
        <v>48.3</v>
      </c>
      <c r="AJ92">
        <v>55.3</v>
      </c>
      <c r="AK92">
        <v>47.760000000000005</v>
      </c>
      <c r="AM92" t="s">
        <v>134</v>
      </c>
      <c r="AO92" t="s">
        <v>135</v>
      </c>
    </row>
    <row r="93" spans="1:41" x14ac:dyDescent="0.25">
      <c r="A93" t="s">
        <v>238</v>
      </c>
      <c r="B93" t="s">
        <v>88</v>
      </c>
      <c r="C93" t="s">
        <v>88</v>
      </c>
      <c r="D93" t="s">
        <v>88</v>
      </c>
      <c r="E93" t="s">
        <v>88</v>
      </c>
      <c r="F93" t="s">
        <v>88</v>
      </c>
      <c r="G93" t="e">
        <v>#DIV/0!</v>
      </c>
      <c r="H93" t="s">
        <v>88</v>
      </c>
      <c r="I93" t="s">
        <v>88</v>
      </c>
      <c r="J93" t="s">
        <v>88</v>
      </c>
      <c r="K93" t="s">
        <v>88</v>
      </c>
      <c r="L93" t="s">
        <v>88</v>
      </c>
      <c r="M93" t="e">
        <v>#DIV/0!</v>
      </c>
      <c r="N93" t="s">
        <v>88</v>
      </c>
      <c r="O93" t="s">
        <v>88</v>
      </c>
      <c r="P93" t="s">
        <v>88</v>
      </c>
      <c r="Q93" t="s">
        <v>88</v>
      </c>
      <c r="R93" t="s">
        <v>88</v>
      </c>
      <c r="S93" t="e">
        <v>#DIV/0!</v>
      </c>
      <c r="T93" t="s">
        <v>88</v>
      </c>
      <c r="U93" t="s">
        <v>88</v>
      </c>
      <c r="V93" t="s">
        <v>88</v>
      </c>
      <c r="W93" t="s">
        <v>88</v>
      </c>
      <c r="X93" t="s">
        <v>88</v>
      </c>
      <c r="Y93" t="e">
        <v>#DIV/0!</v>
      </c>
      <c r="Z93" t="s">
        <v>88</v>
      </c>
      <c r="AA93" t="s">
        <v>88</v>
      </c>
      <c r="AB93" t="s">
        <v>88</v>
      </c>
      <c r="AC93" t="s">
        <v>88</v>
      </c>
      <c r="AD93" t="s">
        <v>88</v>
      </c>
      <c r="AE93" t="e">
        <v>#DIV/0!</v>
      </c>
      <c r="AF93" t="s">
        <v>88</v>
      </c>
      <c r="AG93" t="s">
        <v>88</v>
      </c>
      <c r="AH93" t="s">
        <v>88</v>
      </c>
      <c r="AI93" t="s">
        <v>88</v>
      </c>
      <c r="AJ93" t="s">
        <v>88</v>
      </c>
      <c r="AK93" t="e">
        <v>#DIV/0!</v>
      </c>
      <c r="AM93" t="s">
        <v>134</v>
      </c>
      <c r="AO93" t="s">
        <v>135</v>
      </c>
    </row>
    <row r="94" spans="1:41" x14ac:dyDescent="0.25">
      <c r="A94" t="s">
        <v>239</v>
      </c>
      <c r="B94">
        <v>17000</v>
      </c>
      <c r="C94">
        <v>21250</v>
      </c>
      <c r="D94">
        <v>27500</v>
      </c>
      <c r="E94">
        <v>35750</v>
      </c>
      <c r="F94">
        <v>63750</v>
      </c>
      <c r="G94">
        <v>33050</v>
      </c>
      <c r="H94" t="s">
        <v>88</v>
      </c>
      <c r="I94">
        <v>27500</v>
      </c>
      <c r="J94">
        <v>80000</v>
      </c>
      <c r="K94">
        <v>81000</v>
      </c>
      <c r="L94">
        <v>88929</v>
      </c>
      <c r="M94">
        <v>69357.25</v>
      </c>
      <c r="N94">
        <v>33500</v>
      </c>
      <c r="O94">
        <v>43750</v>
      </c>
      <c r="P94">
        <v>123750</v>
      </c>
      <c r="Q94">
        <v>84500</v>
      </c>
      <c r="R94">
        <v>100625</v>
      </c>
      <c r="S94">
        <v>77225</v>
      </c>
      <c r="T94">
        <v>0</v>
      </c>
      <c r="U94">
        <v>40</v>
      </c>
      <c r="V94">
        <v>20</v>
      </c>
      <c r="W94">
        <v>10</v>
      </c>
      <c r="X94">
        <v>0</v>
      </c>
      <c r="Y94">
        <v>14</v>
      </c>
      <c r="Z94">
        <v>0</v>
      </c>
      <c r="AA94">
        <v>0</v>
      </c>
      <c r="AB94">
        <v>0</v>
      </c>
      <c r="AC94">
        <v>0</v>
      </c>
      <c r="AD94">
        <v>0</v>
      </c>
      <c r="AE94">
        <v>0</v>
      </c>
      <c r="AF94">
        <v>100</v>
      </c>
      <c r="AG94">
        <v>100</v>
      </c>
      <c r="AH94">
        <v>88.9</v>
      </c>
      <c r="AI94">
        <v>80</v>
      </c>
      <c r="AJ94">
        <v>58.3</v>
      </c>
      <c r="AK94">
        <v>85.44</v>
      </c>
      <c r="AM94" t="s">
        <v>134</v>
      </c>
      <c r="AO94" t="s">
        <v>135</v>
      </c>
    </row>
    <row r="95" spans="1:41" x14ac:dyDescent="0.25">
      <c r="A95" t="s">
        <v>240</v>
      </c>
      <c r="B95" t="s">
        <v>88</v>
      </c>
      <c r="C95" t="s">
        <v>88</v>
      </c>
      <c r="D95" t="s">
        <v>88</v>
      </c>
      <c r="E95" t="s">
        <v>88</v>
      </c>
      <c r="F95" t="s">
        <v>88</v>
      </c>
      <c r="G95" t="e">
        <v>#DIV/0!</v>
      </c>
      <c r="H95" t="s">
        <v>88</v>
      </c>
      <c r="I95" t="s">
        <v>88</v>
      </c>
      <c r="J95" t="s">
        <v>88</v>
      </c>
      <c r="K95" t="s">
        <v>88</v>
      </c>
      <c r="L95" t="s">
        <v>88</v>
      </c>
      <c r="M95" t="e">
        <v>#DIV/0!</v>
      </c>
      <c r="N95" t="s">
        <v>88</v>
      </c>
      <c r="O95" t="s">
        <v>88</v>
      </c>
      <c r="P95" t="s">
        <v>88</v>
      </c>
      <c r="Q95" t="s">
        <v>88</v>
      </c>
      <c r="R95" t="s">
        <v>88</v>
      </c>
      <c r="S95" t="e">
        <v>#DIV/0!</v>
      </c>
      <c r="T95" t="s">
        <v>88</v>
      </c>
      <c r="U95" t="s">
        <v>88</v>
      </c>
      <c r="V95" t="s">
        <v>88</v>
      </c>
      <c r="W95" t="s">
        <v>88</v>
      </c>
      <c r="X95">
        <v>0</v>
      </c>
      <c r="Y95">
        <v>0</v>
      </c>
      <c r="Z95" t="s">
        <v>88</v>
      </c>
      <c r="AA95" t="s">
        <v>88</v>
      </c>
      <c r="AB95" t="s">
        <v>88</v>
      </c>
      <c r="AC95" t="s">
        <v>88</v>
      </c>
      <c r="AD95">
        <v>100</v>
      </c>
      <c r="AE95">
        <v>100</v>
      </c>
      <c r="AF95">
        <v>90.6</v>
      </c>
      <c r="AG95">
        <v>100</v>
      </c>
      <c r="AH95">
        <v>87.9</v>
      </c>
      <c r="AI95">
        <v>87.5</v>
      </c>
      <c r="AJ95">
        <v>63.8</v>
      </c>
      <c r="AK95">
        <v>85.960000000000008</v>
      </c>
      <c r="AM95" t="s">
        <v>134</v>
      </c>
      <c r="AO95" t="s">
        <v>135</v>
      </c>
    </row>
    <row r="96" spans="1:41" x14ac:dyDescent="0.25">
      <c r="A96" t="s">
        <v>241</v>
      </c>
      <c r="B96">
        <v>26769</v>
      </c>
      <c r="C96">
        <v>29034</v>
      </c>
      <c r="D96">
        <v>31407</v>
      </c>
      <c r="E96">
        <v>34350</v>
      </c>
      <c r="F96">
        <v>36734</v>
      </c>
      <c r="G96">
        <v>31658.799999999999</v>
      </c>
      <c r="H96">
        <v>44036</v>
      </c>
      <c r="I96">
        <v>47994</v>
      </c>
      <c r="J96">
        <v>50958</v>
      </c>
      <c r="K96">
        <v>56294</v>
      </c>
      <c r="L96">
        <v>59107</v>
      </c>
      <c r="M96">
        <v>51677.8</v>
      </c>
      <c r="N96">
        <v>71239</v>
      </c>
      <c r="O96">
        <v>78132</v>
      </c>
      <c r="P96">
        <v>79037</v>
      </c>
      <c r="Q96">
        <v>83342</v>
      </c>
      <c r="R96">
        <v>82344</v>
      </c>
      <c r="S96">
        <v>78818.8</v>
      </c>
      <c r="T96">
        <v>11.6</v>
      </c>
      <c r="U96">
        <v>12.1</v>
      </c>
      <c r="V96">
        <v>11.2</v>
      </c>
      <c r="W96">
        <v>10.4</v>
      </c>
      <c r="X96">
        <v>11.5</v>
      </c>
      <c r="Y96">
        <v>11.36</v>
      </c>
      <c r="Z96">
        <v>10.8</v>
      </c>
      <c r="AA96">
        <v>10.7</v>
      </c>
      <c r="AB96">
        <v>9.1999999999999993</v>
      </c>
      <c r="AC96">
        <v>8.6999999999999993</v>
      </c>
      <c r="AD96">
        <v>9.5</v>
      </c>
      <c r="AE96">
        <v>9.7799999999999994</v>
      </c>
      <c r="AF96">
        <v>62.4</v>
      </c>
      <c r="AG96">
        <v>64.599999999999994</v>
      </c>
      <c r="AH96">
        <v>64.5</v>
      </c>
      <c r="AI96">
        <v>65.5</v>
      </c>
      <c r="AJ96">
        <v>66.900000000000006</v>
      </c>
      <c r="AK96">
        <v>64.78</v>
      </c>
      <c r="AM96" t="s">
        <v>134</v>
      </c>
      <c r="AO96" t="s">
        <v>135</v>
      </c>
    </row>
    <row r="97" spans="1:41" x14ac:dyDescent="0.25">
      <c r="A97" t="s">
        <v>242</v>
      </c>
      <c r="B97">
        <v>36375</v>
      </c>
      <c r="C97">
        <v>37000</v>
      </c>
      <c r="D97">
        <v>35917</v>
      </c>
      <c r="E97">
        <v>31000</v>
      </c>
      <c r="F97">
        <v>33150</v>
      </c>
      <c r="G97">
        <v>34688.400000000001</v>
      </c>
      <c r="H97">
        <v>49700</v>
      </c>
      <c r="I97">
        <v>52750</v>
      </c>
      <c r="J97">
        <v>52700</v>
      </c>
      <c r="K97">
        <v>55250</v>
      </c>
      <c r="L97">
        <v>34800</v>
      </c>
      <c r="M97">
        <v>49040</v>
      </c>
      <c r="N97">
        <v>77000</v>
      </c>
      <c r="O97">
        <v>102250</v>
      </c>
      <c r="P97">
        <v>82167</v>
      </c>
      <c r="Q97">
        <v>67375</v>
      </c>
      <c r="R97">
        <v>71750</v>
      </c>
      <c r="S97">
        <v>80108.399999999994</v>
      </c>
      <c r="T97">
        <v>0</v>
      </c>
      <c r="U97" t="s">
        <v>88</v>
      </c>
      <c r="V97">
        <v>0</v>
      </c>
      <c r="W97">
        <v>0</v>
      </c>
      <c r="X97">
        <v>0</v>
      </c>
      <c r="Y97">
        <v>0</v>
      </c>
      <c r="Z97">
        <v>6.5</v>
      </c>
      <c r="AA97">
        <v>6.1</v>
      </c>
      <c r="AB97">
        <v>0</v>
      </c>
      <c r="AC97">
        <v>0</v>
      </c>
      <c r="AD97">
        <v>0</v>
      </c>
      <c r="AE97">
        <v>2.52</v>
      </c>
      <c r="AF97">
        <v>38.5</v>
      </c>
      <c r="AG97">
        <v>51.9</v>
      </c>
      <c r="AH97">
        <v>45.2</v>
      </c>
      <c r="AI97">
        <v>48.7</v>
      </c>
      <c r="AJ97">
        <v>44.1</v>
      </c>
      <c r="AK97">
        <v>45.68</v>
      </c>
      <c r="AM97" t="s">
        <v>134</v>
      </c>
      <c r="AO97" t="s">
        <v>135</v>
      </c>
    </row>
    <row r="98" spans="1:41" x14ac:dyDescent="0.25">
      <c r="A98" t="s">
        <v>243</v>
      </c>
      <c r="B98">
        <v>46556</v>
      </c>
      <c r="C98">
        <v>50174</v>
      </c>
      <c r="D98">
        <v>52969</v>
      </c>
      <c r="E98">
        <v>50727</v>
      </c>
      <c r="F98">
        <v>42490</v>
      </c>
      <c r="G98">
        <v>48583.199999999997</v>
      </c>
      <c r="H98">
        <v>72731</v>
      </c>
      <c r="I98">
        <v>75786</v>
      </c>
      <c r="J98">
        <v>82000</v>
      </c>
      <c r="K98">
        <v>89917</v>
      </c>
      <c r="L98">
        <v>83919</v>
      </c>
      <c r="M98">
        <v>80870.600000000006</v>
      </c>
      <c r="N98">
        <v>109833</v>
      </c>
      <c r="O98">
        <v>113841</v>
      </c>
      <c r="P98">
        <v>119375</v>
      </c>
      <c r="Q98">
        <v>134867</v>
      </c>
      <c r="R98">
        <v>109175</v>
      </c>
      <c r="S98">
        <v>117418.2</v>
      </c>
      <c r="T98">
        <v>4.7</v>
      </c>
      <c r="U98">
        <v>5.5</v>
      </c>
      <c r="V98">
        <v>5.5</v>
      </c>
      <c r="W98">
        <v>5.7</v>
      </c>
      <c r="X98">
        <v>4.8</v>
      </c>
      <c r="Y98">
        <v>5.24</v>
      </c>
      <c r="Z98">
        <v>2.9</v>
      </c>
      <c r="AA98">
        <v>4.5999999999999996</v>
      </c>
      <c r="AB98">
        <v>4.5</v>
      </c>
      <c r="AC98">
        <v>6.3</v>
      </c>
      <c r="AD98">
        <v>7.4</v>
      </c>
      <c r="AE98">
        <v>5.1400000000000006</v>
      </c>
      <c r="AF98">
        <v>54.6</v>
      </c>
      <c r="AG98">
        <v>54.8</v>
      </c>
      <c r="AH98">
        <v>48.4</v>
      </c>
      <c r="AI98">
        <v>49.9</v>
      </c>
      <c r="AJ98">
        <v>53.4</v>
      </c>
      <c r="AK98">
        <v>52.220000000000006</v>
      </c>
      <c r="AM98" t="s">
        <v>134</v>
      </c>
      <c r="AO98" t="s">
        <v>135</v>
      </c>
    </row>
    <row r="99" spans="1:41" x14ac:dyDescent="0.25">
      <c r="A99" t="s">
        <v>244</v>
      </c>
      <c r="B99">
        <v>43383</v>
      </c>
      <c r="C99">
        <v>36536</v>
      </c>
      <c r="D99">
        <v>37579</v>
      </c>
      <c r="E99">
        <v>49080</v>
      </c>
      <c r="F99">
        <v>63368</v>
      </c>
      <c r="G99">
        <v>45989.2</v>
      </c>
      <c r="H99">
        <v>74510</v>
      </c>
      <c r="I99">
        <v>68158</v>
      </c>
      <c r="J99">
        <v>52967</v>
      </c>
      <c r="K99">
        <v>88366</v>
      </c>
      <c r="L99">
        <v>97731</v>
      </c>
      <c r="M99">
        <v>76346.399999999994</v>
      </c>
      <c r="N99">
        <v>112050</v>
      </c>
      <c r="O99">
        <v>111236</v>
      </c>
      <c r="P99">
        <v>106350</v>
      </c>
      <c r="Q99">
        <v>101068</v>
      </c>
      <c r="R99">
        <v>124778</v>
      </c>
      <c r="S99">
        <v>111096.4</v>
      </c>
      <c r="T99">
        <v>8.4</v>
      </c>
      <c r="U99">
        <v>12</v>
      </c>
      <c r="V99">
        <v>13.6</v>
      </c>
      <c r="W99">
        <v>10.8</v>
      </c>
      <c r="X99">
        <v>5.4</v>
      </c>
      <c r="Y99">
        <v>10.039999999999999</v>
      </c>
      <c r="Z99">
        <v>6.9</v>
      </c>
      <c r="AA99">
        <v>8.1</v>
      </c>
      <c r="AB99">
        <v>9.3000000000000007</v>
      </c>
      <c r="AC99">
        <v>6</v>
      </c>
      <c r="AD99">
        <v>0</v>
      </c>
      <c r="AE99">
        <v>6.0600000000000005</v>
      </c>
      <c r="AF99">
        <v>63.800000000000004</v>
      </c>
      <c r="AG99">
        <v>61.5</v>
      </c>
      <c r="AH99">
        <v>52.800000000000004</v>
      </c>
      <c r="AI99">
        <v>45.3</v>
      </c>
      <c r="AJ99">
        <v>65.5</v>
      </c>
      <c r="AK99">
        <v>57.780000000000008</v>
      </c>
      <c r="AM99" t="s">
        <v>134</v>
      </c>
      <c r="AO99" t="s">
        <v>135</v>
      </c>
    </row>
    <row r="100" spans="1:41" x14ac:dyDescent="0.25">
      <c r="A100" t="s">
        <v>245</v>
      </c>
      <c r="B100" t="s">
        <v>88</v>
      </c>
      <c r="C100" t="s">
        <v>88</v>
      </c>
      <c r="D100" t="s">
        <v>88</v>
      </c>
      <c r="E100" t="s">
        <v>88</v>
      </c>
      <c r="F100" t="s">
        <v>88</v>
      </c>
      <c r="G100" t="e">
        <v>#DIV/0!</v>
      </c>
      <c r="H100" t="s">
        <v>88</v>
      </c>
      <c r="I100" t="s">
        <v>88</v>
      </c>
      <c r="J100" t="s">
        <v>88</v>
      </c>
      <c r="K100" t="s">
        <v>88</v>
      </c>
      <c r="L100" t="s">
        <v>88</v>
      </c>
      <c r="M100" t="e">
        <v>#DIV/0!</v>
      </c>
      <c r="N100" t="s">
        <v>88</v>
      </c>
      <c r="O100" t="s">
        <v>88</v>
      </c>
      <c r="P100" t="s">
        <v>88</v>
      </c>
      <c r="Q100" t="s">
        <v>88</v>
      </c>
      <c r="R100" t="s">
        <v>88</v>
      </c>
      <c r="S100" t="e">
        <v>#DIV/0!</v>
      </c>
      <c r="T100">
        <v>100</v>
      </c>
      <c r="U100" t="s">
        <v>88</v>
      </c>
      <c r="V100">
        <v>0</v>
      </c>
      <c r="W100">
        <v>0</v>
      </c>
      <c r="X100">
        <v>0</v>
      </c>
      <c r="Y100">
        <v>25</v>
      </c>
      <c r="Z100">
        <v>100</v>
      </c>
      <c r="AA100">
        <v>0</v>
      </c>
      <c r="AB100">
        <v>0</v>
      </c>
      <c r="AC100">
        <v>0</v>
      </c>
      <c r="AD100">
        <v>0</v>
      </c>
      <c r="AE100">
        <v>20</v>
      </c>
      <c r="AF100" t="s">
        <v>88</v>
      </c>
      <c r="AG100">
        <v>0</v>
      </c>
      <c r="AH100">
        <v>0</v>
      </c>
      <c r="AI100">
        <v>0</v>
      </c>
      <c r="AJ100" t="s">
        <v>88</v>
      </c>
      <c r="AK100">
        <v>0</v>
      </c>
      <c r="AM100" t="s">
        <v>134</v>
      </c>
      <c r="AO100" t="s">
        <v>135</v>
      </c>
    </row>
    <row r="101" spans="1:41" x14ac:dyDescent="0.25">
      <c r="A101" t="s">
        <v>246</v>
      </c>
      <c r="B101">
        <v>49550</v>
      </c>
      <c r="C101">
        <v>45227</v>
      </c>
      <c r="D101">
        <v>42516</v>
      </c>
      <c r="E101">
        <v>36583</v>
      </c>
      <c r="F101">
        <v>43733</v>
      </c>
      <c r="G101">
        <v>43521.8</v>
      </c>
      <c r="H101">
        <v>76971</v>
      </c>
      <c r="I101">
        <v>77177</v>
      </c>
      <c r="J101">
        <v>79117</v>
      </c>
      <c r="K101">
        <v>75645</v>
      </c>
      <c r="L101">
        <v>85763</v>
      </c>
      <c r="M101">
        <v>78934.600000000006</v>
      </c>
      <c r="N101">
        <v>111638</v>
      </c>
      <c r="O101">
        <v>108672</v>
      </c>
      <c r="P101">
        <v>115756</v>
      </c>
      <c r="Q101">
        <v>109265</v>
      </c>
      <c r="R101">
        <v>116090</v>
      </c>
      <c r="S101">
        <v>112284.2</v>
      </c>
      <c r="T101">
        <v>4.4000000000000004</v>
      </c>
      <c r="U101">
        <v>4.7</v>
      </c>
      <c r="V101">
        <v>3.2</v>
      </c>
      <c r="W101">
        <v>6.2</v>
      </c>
      <c r="X101">
        <v>10.199999999999999</v>
      </c>
      <c r="Y101">
        <v>5.74</v>
      </c>
      <c r="Z101">
        <v>3.3000000000000003</v>
      </c>
      <c r="AA101">
        <v>6.5</v>
      </c>
      <c r="AB101">
        <v>6.1</v>
      </c>
      <c r="AC101">
        <v>6.8</v>
      </c>
      <c r="AD101">
        <v>10.6</v>
      </c>
      <c r="AE101">
        <v>6.6599999999999993</v>
      </c>
      <c r="AF101">
        <v>49.9</v>
      </c>
      <c r="AG101">
        <v>51.4</v>
      </c>
      <c r="AH101">
        <v>51.6</v>
      </c>
      <c r="AI101">
        <v>52.9</v>
      </c>
      <c r="AJ101">
        <v>60.7</v>
      </c>
      <c r="AK101">
        <v>53.3</v>
      </c>
      <c r="AM101" t="s">
        <v>134</v>
      </c>
      <c r="AO101" t="s">
        <v>135</v>
      </c>
    </row>
    <row r="102" spans="1:41" x14ac:dyDescent="0.25">
      <c r="A102" t="s">
        <v>247</v>
      </c>
      <c r="B102" t="s">
        <v>88</v>
      </c>
      <c r="C102" t="s">
        <v>88</v>
      </c>
      <c r="D102" t="s">
        <v>88</v>
      </c>
      <c r="E102" t="s">
        <v>88</v>
      </c>
      <c r="F102" t="s">
        <v>88</v>
      </c>
      <c r="G102" t="e">
        <v>#DIV/0!</v>
      </c>
      <c r="H102" t="s">
        <v>88</v>
      </c>
      <c r="I102" t="s">
        <v>88</v>
      </c>
      <c r="J102" t="s">
        <v>88</v>
      </c>
      <c r="K102" t="s">
        <v>88</v>
      </c>
      <c r="L102" t="s">
        <v>88</v>
      </c>
      <c r="M102" t="e">
        <v>#DIV/0!</v>
      </c>
      <c r="N102" t="s">
        <v>88</v>
      </c>
      <c r="O102" t="s">
        <v>88</v>
      </c>
      <c r="P102" t="s">
        <v>88</v>
      </c>
      <c r="Q102" t="s">
        <v>88</v>
      </c>
      <c r="R102" t="s">
        <v>88</v>
      </c>
      <c r="S102" t="e">
        <v>#DIV/0!</v>
      </c>
      <c r="T102" t="s">
        <v>88</v>
      </c>
      <c r="U102" t="s">
        <v>88</v>
      </c>
      <c r="V102" t="s">
        <v>88</v>
      </c>
      <c r="W102" t="s">
        <v>88</v>
      </c>
      <c r="X102" t="s">
        <v>88</v>
      </c>
      <c r="Y102" t="e">
        <v>#DIV/0!</v>
      </c>
      <c r="Z102" t="s">
        <v>88</v>
      </c>
      <c r="AA102" t="s">
        <v>88</v>
      </c>
      <c r="AB102" t="s">
        <v>88</v>
      </c>
      <c r="AC102" t="s">
        <v>88</v>
      </c>
      <c r="AD102" t="s">
        <v>88</v>
      </c>
      <c r="AE102" t="e">
        <v>#DIV/0!</v>
      </c>
      <c r="AF102" t="s">
        <v>88</v>
      </c>
      <c r="AG102" t="s">
        <v>88</v>
      </c>
      <c r="AH102" t="s">
        <v>88</v>
      </c>
      <c r="AI102" t="s">
        <v>88</v>
      </c>
      <c r="AJ102" t="s">
        <v>88</v>
      </c>
      <c r="AK102" t="e">
        <v>#DIV/0!</v>
      </c>
      <c r="AM102" t="s">
        <v>134</v>
      </c>
      <c r="AO102" t="s">
        <v>135</v>
      </c>
    </row>
    <row r="103" spans="1:41" x14ac:dyDescent="0.25">
      <c r="A103" t="s">
        <v>248</v>
      </c>
      <c r="B103">
        <v>31833</v>
      </c>
      <c r="C103">
        <v>24944</v>
      </c>
      <c r="D103">
        <v>33389</v>
      </c>
      <c r="E103">
        <v>24714</v>
      </c>
      <c r="F103">
        <v>33000</v>
      </c>
      <c r="G103">
        <v>29576</v>
      </c>
      <c r="H103">
        <v>39214</v>
      </c>
      <c r="I103">
        <v>35667</v>
      </c>
      <c r="J103">
        <v>36375</v>
      </c>
      <c r="K103">
        <v>60238</v>
      </c>
      <c r="L103">
        <v>65430</v>
      </c>
      <c r="M103">
        <v>47384.800000000003</v>
      </c>
      <c r="N103" t="s">
        <v>88</v>
      </c>
      <c r="O103">
        <v>38722</v>
      </c>
      <c r="P103">
        <v>41650</v>
      </c>
      <c r="Q103">
        <v>61013</v>
      </c>
      <c r="R103">
        <v>66140</v>
      </c>
      <c r="S103">
        <v>51881.25</v>
      </c>
      <c r="T103">
        <v>0</v>
      </c>
      <c r="U103" t="s">
        <v>88</v>
      </c>
      <c r="V103">
        <v>0</v>
      </c>
      <c r="W103">
        <v>0</v>
      </c>
      <c r="X103">
        <v>0</v>
      </c>
      <c r="Y103">
        <v>0</v>
      </c>
      <c r="Z103">
        <v>0</v>
      </c>
      <c r="AA103">
        <v>0</v>
      </c>
      <c r="AB103">
        <v>0</v>
      </c>
      <c r="AC103">
        <v>0</v>
      </c>
      <c r="AD103">
        <v>0</v>
      </c>
      <c r="AE103">
        <v>0</v>
      </c>
      <c r="AF103">
        <v>82.8</v>
      </c>
      <c r="AG103">
        <v>80</v>
      </c>
      <c r="AH103">
        <v>87.6</v>
      </c>
      <c r="AI103">
        <v>80.599999999999994</v>
      </c>
      <c r="AJ103">
        <v>85.7</v>
      </c>
      <c r="AK103">
        <v>83.34</v>
      </c>
      <c r="AM103" t="s">
        <v>134</v>
      </c>
      <c r="AO103" t="s">
        <v>135</v>
      </c>
    </row>
    <row r="104" spans="1:41" x14ac:dyDescent="0.25">
      <c r="A104" t="s">
        <v>249</v>
      </c>
      <c r="B104">
        <v>11875</v>
      </c>
      <c r="C104">
        <v>10800</v>
      </c>
      <c r="D104">
        <v>12750</v>
      </c>
      <c r="E104">
        <v>14750</v>
      </c>
      <c r="F104">
        <v>15729</v>
      </c>
      <c r="G104">
        <v>13180.8</v>
      </c>
      <c r="H104">
        <v>24250</v>
      </c>
      <c r="I104">
        <v>21000</v>
      </c>
      <c r="J104">
        <v>25167</v>
      </c>
      <c r="K104">
        <v>27885</v>
      </c>
      <c r="L104">
        <v>33864</v>
      </c>
      <c r="M104">
        <v>26433.200000000001</v>
      </c>
      <c r="N104">
        <v>50833</v>
      </c>
      <c r="O104">
        <v>44313</v>
      </c>
      <c r="P104">
        <v>51700</v>
      </c>
      <c r="Q104">
        <v>54375</v>
      </c>
      <c r="R104">
        <v>63750</v>
      </c>
      <c r="S104">
        <v>52994.2</v>
      </c>
      <c r="T104">
        <v>38.6</v>
      </c>
      <c r="U104">
        <v>43.8</v>
      </c>
      <c r="V104">
        <v>38.299999999999997</v>
      </c>
      <c r="W104">
        <v>34.200000000000003</v>
      </c>
      <c r="X104">
        <v>27.2</v>
      </c>
      <c r="Y104">
        <v>36.42</v>
      </c>
      <c r="Z104">
        <v>23.6</v>
      </c>
      <c r="AA104">
        <v>26.6</v>
      </c>
      <c r="AB104">
        <v>23.4</v>
      </c>
      <c r="AC104">
        <v>23.7</v>
      </c>
      <c r="AD104">
        <v>18.8</v>
      </c>
      <c r="AE104">
        <v>23.22</v>
      </c>
      <c r="AF104">
        <v>46</v>
      </c>
      <c r="AG104">
        <v>46.9</v>
      </c>
      <c r="AH104">
        <v>43.4</v>
      </c>
      <c r="AI104">
        <v>43.1</v>
      </c>
      <c r="AJ104">
        <v>50.2</v>
      </c>
      <c r="AK104">
        <v>45.92</v>
      </c>
      <c r="AL104">
        <v>141.36000000000001</v>
      </c>
      <c r="AM104" t="s">
        <v>250</v>
      </c>
      <c r="AO104" t="s">
        <v>142</v>
      </c>
    </row>
    <row r="105" spans="1:41" x14ac:dyDescent="0.25">
      <c r="A105" t="s">
        <v>251</v>
      </c>
      <c r="B105" t="s">
        <v>88</v>
      </c>
      <c r="C105" t="s">
        <v>88</v>
      </c>
      <c r="D105" t="s">
        <v>88</v>
      </c>
      <c r="E105" t="s">
        <v>88</v>
      </c>
      <c r="F105" t="s">
        <v>88</v>
      </c>
      <c r="G105" t="e">
        <v>#DIV/0!</v>
      </c>
      <c r="H105" t="s">
        <v>88</v>
      </c>
      <c r="I105" t="s">
        <v>88</v>
      </c>
      <c r="J105" t="s">
        <v>88</v>
      </c>
      <c r="K105" t="s">
        <v>88</v>
      </c>
      <c r="L105" t="s">
        <v>88</v>
      </c>
      <c r="M105" t="e">
        <v>#DIV/0!</v>
      </c>
      <c r="N105" t="s">
        <v>88</v>
      </c>
      <c r="O105" t="s">
        <v>88</v>
      </c>
      <c r="P105" t="s">
        <v>88</v>
      </c>
      <c r="Q105" t="s">
        <v>88</v>
      </c>
      <c r="R105" t="s">
        <v>88</v>
      </c>
      <c r="S105" t="e">
        <v>#DIV/0!</v>
      </c>
      <c r="T105">
        <v>0</v>
      </c>
      <c r="U105" t="s">
        <v>88</v>
      </c>
      <c r="V105">
        <v>0</v>
      </c>
      <c r="W105">
        <v>0</v>
      </c>
      <c r="X105">
        <v>0</v>
      </c>
      <c r="Y105">
        <v>0</v>
      </c>
      <c r="Z105">
        <v>0</v>
      </c>
      <c r="AA105" t="s">
        <v>88</v>
      </c>
      <c r="AB105">
        <v>0</v>
      </c>
      <c r="AC105">
        <v>0</v>
      </c>
      <c r="AD105">
        <v>0</v>
      </c>
      <c r="AE105">
        <v>0</v>
      </c>
      <c r="AF105">
        <v>100</v>
      </c>
      <c r="AG105" t="s">
        <v>88</v>
      </c>
      <c r="AH105">
        <v>0</v>
      </c>
      <c r="AI105">
        <v>0</v>
      </c>
      <c r="AJ105">
        <v>0</v>
      </c>
      <c r="AK105">
        <v>25</v>
      </c>
      <c r="AM105" t="s">
        <v>134</v>
      </c>
      <c r="AO105" t="s">
        <v>135</v>
      </c>
    </row>
    <row r="106" spans="1:41" x14ac:dyDescent="0.25">
      <c r="A106" t="s">
        <v>252</v>
      </c>
      <c r="B106" t="s">
        <v>88</v>
      </c>
      <c r="C106">
        <v>36344</v>
      </c>
      <c r="D106">
        <v>38966</v>
      </c>
      <c r="E106" t="s">
        <v>88</v>
      </c>
      <c r="F106" t="s">
        <v>88</v>
      </c>
      <c r="G106">
        <v>37655</v>
      </c>
      <c r="H106" t="s">
        <v>88</v>
      </c>
      <c r="I106">
        <v>48045</v>
      </c>
      <c r="J106">
        <v>49611</v>
      </c>
      <c r="K106" t="s">
        <v>88</v>
      </c>
      <c r="L106" t="s">
        <v>88</v>
      </c>
      <c r="M106">
        <v>48828</v>
      </c>
      <c r="N106" t="s">
        <v>88</v>
      </c>
      <c r="O106">
        <v>62263</v>
      </c>
      <c r="P106">
        <v>76419</v>
      </c>
      <c r="Q106" t="s">
        <v>88</v>
      </c>
      <c r="R106" t="s">
        <v>88</v>
      </c>
      <c r="S106">
        <v>69341</v>
      </c>
      <c r="T106">
        <v>0</v>
      </c>
      <c r="U106" t="s">
        <v>88</v>
      </c>
      <c r="V106">
        <v>0</v>
      </c>
      <c r="W106">
        <v>0</v>
      </c>
      <c r="X106">
        <v>0</v>
      </c>
      <c r="Y106">
        <v>0</v>
      </c>
      <c r="Z106">
        <v>0</v>
      </c>
      <c r="AA106">
        <v>0</v>
      </c>
      <c r="AB106">
        <v>0</v>
      </c>
      <c r="AC106">
        <v>0</v>
      </c>
      <c r="AD106">
        <v>0</v>
      </c>
      <c r="AE106">
        <v>0</v>
      </c>
      <c r="AF106">
        <v>100</v>
      </c>
      <c r="AG106">
        <v>100</v>
      </c>
      <c r="AH106">
        <v>76</v>
      </c>
      <c r="AI106">
        <v>68.099999999999994</v>
      </c>
      <c r="AJ106">
        <v>50</v>
      </c>
      <c r="AK106">
        <v>78.820000000000007</v>
      </c>
      <c r="AM106" t="s">
        <v>134</v>
      </c>
      <c r="AO106" t="s">
        <v>135</v>
      </c>
    </row>
    <row r="107" spans="1:41" x14ac:dyDescent="0.25">
      <c r="A107" t="s">
        <v>253</v>
      </c>
      <c r="B107">
        <v>31000</v>
      </c>
      <c r="C107">
        <v>20833</v>
      </c>
      <c r="D107">
        <v>15833</v>
      </c>
      <c r="E107">
        <v>15850</v>
      </c>
      <c r="F107">
        <v>23375</v>
      </c>
      <c r="G107">
        <v>21378.2</v>
      </c>
      <c r="H107">
        <v>43550</v>
      </c>
      <c r="I107">
        <v>43333</v>
      </c>
      <c r="J107">
        <v>41094</v>
      </c>
      <c r="K107">
        <v>29500</v>
      </c>
      <c r="L107">
        <v>41400</v>
      </c>
      <c r="M107">
        <v>39775.4</v>
      </c>
      <c r="N107">
        <v>59833</v>
      </c>
      <c r="O107">
        <v>64286</v>
      </c>
      <c r="P107">
        <v>61250</v>
      </c>
      <c r="Q107">
        <v>74188</v>
      </c>
      <c r="R107">
        <v>77600</v>
      </c>
      <c r="S107">
        <v>67431.399999999994</v>
      </c>
      <c r="T107">
        <v>12.7</v>
      </c>
      <c r="U107">
        <v>13.3</v>
      </c>
      <c r="V107">
        <v>11.5</v>
      </c>
      <c r="W107">
        <v>7.3</v>
      </c>
      <c r="X107">
        <v>7.2</v>
      </c>
      <c r="Y107">
        <v>10.4</v>
      </c>
      <c r="Z107">
        <v>16.100000000000001</v>
      </c>
      <c r="AA107">
        <v>14.2</v>
      </c>
      <c r="AB107">
        <v>23.8</v>
      </c>
      <c r="AC107">
        <v>21.8</v>
      </c>
      <c r="AD107">
        <v>31.1</v>
      </c>
      <c r="AE107">
        <v>21.4</v>
      </c>
      <c r="AF107">
        <v>25.3</v>
      </c>
      <c r="AG107">
        <v>28.2</v>
      </c>
      <c r="AH107">
        <v>33.9</v>
      </c>
      <c r="AI107">
        <v>35.700000000000003</v>
      </c>
      <c r="AJ107">
        <v>36.5</v>
      </c>
      <c r="AK107">
        <v>31.920000000000005</v>
      </c>
      <c r="AM107" t="s">
        <v>134</v>
      </c>
      <c r="AO107" t="s">
        <v>135</v>
      </c>
    </row>
    <row r="108" spans="1:41" x14ac:dyDescent="0.25">
      <c r="A108" t="s">
        <v>254</v>
      </c>
      <c r="B108">
        <v>31429</v>
      </c>
      <c r="C108">
        <v>30550</v>
      </c>
      <c r="D108">
        <v>25950</v>
      </c>
      <c r="E108">
        <v>28485</v>
      </c>
      <c r="F108">
        <v>33000</v>
      </c>
      <c r="G108">
        <v>29882.799999999999</v>
      </c>
      <c r="H108">
        <v>48750</v>
      </c>
      <c r="I108">
        <v>53969</v>
      </c>
      <c r="J108">
        <v>56344</v>
      </c>
      <c r="K108">
        <v>52682</v>
      </c>
      <c r="L108">
        <v>56714</v>
      </c>
      <c r="M108">
        <v>53691.8</v>
      </c>
      <c r="N108">
        <v>79615</v>
      </c>
      <c r="O108">
        <v>81767</v>
      </c>
      <c r="P108">
        <v>86850</v>
      </c>
      <c r="Q108">
        <v>83500</v>
      </c>
      <c r="R108">
        <v>95389</v>
      </c>
      <c r="S108">
        <v>85424.2</v>
      </c>
      <c r="T108">
        <v>3.9</v>
      </c>
      <c r="U108">
        <v>3.8</v>
      </c>
      <c r="V108">
        <v>3.4</v>
      </c>
      <c r="W108">
        <v>4</v>
      </c>
      <c r="X108">
        <v>4.3</v>
      </c>
      <c r="Y108">
        <v>3.88</v>
      </c>
      <c r="Z108">
        <v>10.7</v>
      </c>
      <c r="AA108">
        <v>11.5</v>
      </c>
      <c r="AB108">
        <v>11.5</v>
      </c>
      <c r="AC108">
        <v>9.6999999999999993</v>
      </c>
      <c r="AD108">
        <v>3.9</v>
      </c>
      <c r="AE108">
        <v>9.4600000000000009</v>
      </c>
      <c r="AF108">
        <v>41.9</v>
      </c>
      <c r="AG108">
        <v>44.7</v>
      </c>
      <c r="AH108">
        <v>45.2</v>
      </c>
      <c r="AI108">
        <v>48.4</v>
      </c>
      <c r="AJ108">
        <v>52.1</v>
      </c>
      <c r="AK108">
        <v>46.46</v>
      </c>
      <c r="AM108" t="s">
        <v>134</v>
      </c>
      <c r="AO108" t="s">
        <v>135</v>
      </c>
    </row>
    <row r="109" spans="1:41" x14ac:dyDescent="0.25">
      <c r="A109" t="s">
        <v>255</v>
      </c>
      <c r="B109">
        <v>31161</v>
      </c>
      <c r="C109">
        <v>20926</v>
      </c>
      <c r="D109">
        <v>21103</v>
      </c>
      <c r="E109">
        <v>13324</v>
      </c>
      <c r="F109">
        <v>18841</v>
      </c>
      <c r="G109">
        <v>21071</v>
      </c>
      <c r="H109">
        <v>57969</v>
      </c>
      <c r="I109">
        <v>43846</v>
      </c>
      <c r="J109">
        <v>40063</v>
      </c>
      <c r="K109">
        <v>41065</v>
      </c>
      <c r="L109">
        <v>34667</v>
      </c>
      <c r="M109">
        <v>43522</v>
      </c>
      <c r="N109">
        <v>81000</v>
      </c>
      <c r="O109">
        <v>71786</v>
      </c>
      <c r="P109">
        <v>63717</v>
      </c>
      <c r="Q109">
        <v>57355</v>
      </c>
      <c r="R109">
        <v>63627</v>
      </c>
      <c r="S109">
        <v>67497</v>
      </c>
      <c r="T109">
        <v>11.5</v>
      </c>
      <c r="U109">
        <v>12</v>
      </c>
      <c r="V109">
        <v>17.899999999999999</v>
      </c>
      <c r="W109">
        <v>18.2</v>
      </c>
      <c r="X109">
        <v>11.9</v>
      </c>
      <c r="Y109">
        <v>14.3</v>
      </c>
      <c r="Z109">
        <v>15.9</v>
      </c>
      <c r="AA109">
        <v>20.2</v>
      </c>
      <c r="AB109">
        <v>21.1</v>
      </c>
      <c r="AC109">
        <v>20.9</v>
      </c>
      <c r="AD109">
        <v>14.9</v>
      </c>
      <c r="AE109">
        <v>18.600000000000001</v>
      </c>
      <c r="AF109">
        <v>59.5</v>
      </c>
      <c r="AG109">
        <v>51.3</v>
      </c>
      <c r="AH109">
        <v>28.7</v>
      </c>
      <c r="AI109">
        <v>31.3</v>
      </c>
      <c r="AJ109">
        <v>32.6</v>
      </c>
      <c r="AK109">
        <v>40.68</v>
      </c>
      <c r="AM109" t="s">
        <v>134</v>
      </c>
      <c r="AO109" t="s">
        <v>135</v>
      </c>
    </row>
    <row r="110" spans="1:41" x14ac:dyDescent="0.25">
      <c r="A110" t="s">
        <v>256</v>
      </c>
      <c r="B110" t="s">
        <v>88</v>
      </c>
      <c r="C110">
        <v>14000</v>
      </c>
      <c r="D110">
        <v>13271</v>
      </c>
      <c r="E110">
        <v>13708</v>
      </c>
      <c r="F110">
        <v>16000</v>
      </c>
      <c r="G110">
        <v>14244.75</v>
      </c>
      <c r="H110">
        <v>46250</v>
      </c>
      <c r="I110">
        <v>37833</v>
      </c>
      <c r="J110">
        <v>14563</v>
      </c>
      <c r="K110">
        <v>14917</v>
      </c>
      <c r="L110">
        <v>17288</v>
      </c>
      <c r="M110">
        <v>26170.2</v>
      </c>
      <c r="N110">
        <v>75000</v>
      </c>
      <c r="O110">
        <v>79000</v>
      </c>
      <c r="P110">
        <v>32667</v>
      </c>
      <c r="Q110">
        <v>65250</v>
      </c>
      <c r="R110">
        <v>57750</v>
      </c>
      <c r="S110">
        <v>61933.4</v>
      </c>
      <c r="T110">
        <v>20</v>
      </c>
      <c r="U110">
        <v>22.6</v>
      </c>
      <c r="V110">
        <v>12.9</v>
      </c>
      <c r="W110">
        <v>12.3</v>
      </c>
      <c r="X110">
        <v>0</v>
      </c>
      <c r="Y110">
        <v>13.559999999999999</v>
      </c>
      <c r="Z110">
        <v>20</v>
      </c>
      <c r="AA110">
        <v>22.6</v>
      </c>
      <c r="AB110">
        <v>11.3</v>
      </c>
      <c r="AC110">
        <v>15.8</v>
      </c>
      <c r="AD110">
        <v>4.5</v>
      </c>
      <c r="AE110">
        <v>14.84</v>
      </c>
      <c r="AF110">
        <v>55.600000000000009</v>
      </c>
      <c r="AG110">
        <v>32.6</v>
      </c>
      <c r="AH110">
        <v>40.4</v>
      </c>
      <c r="AI110">
        <v>56.7</v>
      </c>
      <c r="AJ110">
        <v>72.7</v>
      </c>
      <c r="AK110">
        <v>51.6</v>
      </c>
      <c r="AM110" t="s">
        <v>134</v>
      </c>
      <c r="AO110" t="s">
        <v>135</v>
      </c>
    </row>
    <row r="111" spans="1:41" x14ac:dyDescent="0.25">
      <c r="A111" t="s">
        <v>257</v>
      </c>
      <c r="B111">
        <v>23917</v>
      </c>
      <c r="C111">
        <v>25100</v>
      </c>
      <c r="D111">
        <v>24611</v>
      </c>
      <c r="E111">
        <v>48000</v>
      </c>
      <c r="F111">
        <v>51833</v>
      </c>
      <c r="G111">
        <v>34692.199999999997</v>
      </c>
      <c r="H111">
        <v>52000</v>
      </c>
      <c r="I111">
        <v>55500</v>
      </c>
      <c r="J111">
        <v>55500</v>
      </c>
      <c r="K111">
        <v>66632</v>
      </c>
      <c r="L111">
        <v>71283</v>
      </c>
      <c r="M111">
        <v>60183</v>
      </c>
      <c r="N111">
        <v>85500</v>
      </c>
      <c r="O111">
        <v>87250</v>
      </c>
      <c r="P111">
        <v>79667</v>
      </c>
      <c r="Q111">
        <v>88833</v>
      </c>
      <c r="R111">
        <v>87714</v>
      </c>
      <c r="S111">
        <v>85792.8</v>
      </c>
      <c r="T111">
        <v>14.2</v>
      </c>
      <c r="U111">
        <v>15.2</v>
      </c>
      <c r="V111">
        <v>18.7</v>
      </c>
      <c r="W111">
        <v>16.899999999999999</v>
      </c>
      <c r="X111">
        <v>10.9</v>
      </c>
      <c r="Y111">
        <v>15.180000000000001</v>
      </c>
      <c r="Z111">
        <v>8.6</v>
      </c>
      <c r="AA111">
        <v>10.5</v>
      </c>
      <c r="AB111">
        <v>14</v>
      </c>
      <c r="AC111">
        <v>13.7</v>
      </c>
      <c r="AD111">
        <v>11.7</v>
      </c>
      <c r="AE111">
        <v>11.7</v>
      </c>
      <c r="AF111">
        <v>52.800000000000004</v>
      </c>
      <c r="AG111">
        <v>54.3</v>
      </c>
      <c r="AH111">
        <v>56.000000000000007</v>
      </c>
      <c r="AI111">
        <v>57.2</v>
      </c>
      <c r="AJ111">
        <v>64.2</v>
      </c>
      <c r="AK111">
        <v>56.9</v>
      </c>
      <c r="AM111" t="s">
        <v>258</v>
      </c>
      <c r="AO111" t="s">
        <v>142</v>
      </c>
    </row>
    <row r="112" spans="1:41" x14ac:dyDescent="0.25">
      <c r="A112" t="s">
        <v>259</v>
      </c>
      <c r="B112">
        <v>16682</v>
      </c>
      <c r="C112">
        <v>15944</v>
      </c>
      <c r="D112">
        <v>16786</v>
      </c>
      <c r="E112">
        <v>6000</v>
      </c>
      <c r="F112">
        <v>16125</v>
      </c>
      <c r="G112">
        <v>14307.4</v>
      </c>
      <c r="H112">
        <v>26750</v>
      </c>
      <c r="I112">
        <v>28667</v>
      </c>
      <c r="J112">
        <v>31389</v>
      </c>
      <c r="K112">
        <v>35250</v>
      </c>
      <c r="L112">
        <v>28625</v>
      </c>
      <c r="M112">
        <v>30136.2</v>
      </c>
      <c r="N112">
        <v>40600</v>
      </c>
      <c r="O112">
        <v>43600</v>
      </c>
      <c r="P112">
        <v>47000</v>
      </c>
      <c r="Q112">
        <v>54000</v>
      </c>
      <c r="R112">
        <v>51214</v>
      </c>
      <c r="S112">
        <v>47282.8</v>
      </c>
      <c r="T112">
        <v>66.7</v>
      </c>
      <c r="U112">
        <v>66.2</v>
      </c>
      <c r="V112">
        <v>65.3</v>
      </c>
      <c r="W112">
        <v>69.7</v>
      </c>
      <c r="X112">
        <v>52.4</v>
      </c>
      <c r="Y112">
        <v>64.059999999999988</v>
      </c>
      <c r="Z112">
        <v>42</v>
      </c>
      <c r="AA112">
        <v>40.799999999999997</v>
      </c>
      <c r="AB112">
        <v>39.299999999999997</v>
      </c>
      <c r="AC112">
        <v>44.7</v>
      </c>
      <c r="AD112">
        <v>35.5</v>
      </c>
      <c r="AE112">
        <v>40.46</v>
      </c>
      <c r="AF112">
        <v>33.700000000000003</v>
      </c>
      <c r="AG112">
        <v>32.1</v>
      </c>
      <c r="AH112">
        <v>14.2</v>
      </c>
      <c r="AI112">
        <v>15.5</v>
      </c>
      <c r="AJ112">
        <v>22.3</v>
      </c>
      <c r="AK112">
        <v>23.560000000000002</v>
      </c>
      <c r="AL112">
        <v>106</v>
      </c>
      <c r="AM112" t="s">
        <v>173</v>
      </c>
      <c r="AO112" t="s">
        <v>142</v>
      </c>
    </row>
    <row r="113" spans="1:41" x14ac:dyDescent="0.25">
      <c r="A113" t="s">
        <v>260</v>
      </c>
      <c r="B113" t="s">
        <v>88</v>
      </c>
      <c r="C113" t="s">
        <v>88</v>
      </c>
      <c r="D113" t="s">
        <v>88</v>
      </c>
      <c r="E113" t="s">
        <v>88</v>
      </c>
      <c r="F113" t="s">
        <v>88</v>
      </c>
      <c r="G113" t="e">
        <v>#DIV/0!</v>
      </c>
      <c r="H113" t="s">
        <v>88</v>
      </c>
      <c r="I113" t="s">
        <v>88</v>
      </c>
      <c r="J113" t="s">
        <v>88</v>
      </c>
      <c r="K113" t="s">
        <v>88</v>
      </c>
      <c r="L113" t="s">
        <v>88</v>
      </c>
      <c r="M113" t="e">
        <v>#DIV/0!</v>
      </c>
      <c r="N113" t="s">
        <v>88</v>
      </c>
      <c r="O113" t="s">
        <v>88</v>
      </c>
      <c r="P113" t="s">
        <v>88</v>
      </c>
      <c r="Q113" t="s">
        <v>88</v>
      </c>
      <c r="R113" t="s">
        <v>88</v>
      </c>
      <c r="S113" t="e">
        <v>#DIV/0!</v>
      </c>
      <c r="T113" t="s">
        <v>88</v>
      </c>
      <c r="U113" t="s">
        <v>88</v>
      </c>
      <c r="V113" t="s">
        <v>88</v>
      </c>
      <c r="W113" t="s">
        <v>88</v>
      </c>
      <c r="X113" t="s">
        <v>88</v>
      </c>
      <c r="Y113" t="e">
        <v>#DIV/0!</v>
      </c>
      <c r="Z113" t="s">
        <v>88</v>
      </c>
      <c r="AA113" t="s">
        <v>88</v>
      </c>
      <c r="AB113" t="s">
        <v>88</v>
      </c>
      <c r="AC113" t="s">
        <v>88</v>
      </c>
      <c r="AD113" t="s">
        <v>88</v>
      </c>
      <c r="AE113" t="e">
        <v>#DIV/0!</v>
      </c>
      <c r="AF113" t="s">
        <v>88</v>
      </c>
      <c r="AG113" t="s">
        <v>88</v>
      </c>
      <c r="AH113" t="s">
        <v>88</v>
      </c>
      <c r="AI113" t="s">
        <v>88</v>
      </c>
      <c r="AJ113" t="s">
        <v>88</v>
      </c>
      <c r="AK113" t="e">
        <v>#DIV/0!</v>
      </c>
      <c r="AM113" t="s">
        <v>134</v>
      </c>
      <c r="AO113" t="s">
        <v>135</v>
      </c>
    </row>
    <row r="114" spans="1:41" x14ac:dyDescent="0.25">
      <c r="A114" t="s">
        <v>261</v>
      </c>
      <c r="B114">
        <v>42833</v>
      </c>
      <c r="C114">
        <v>47907</v>
      </c>
      <c r="D114">
        <v>48795</v>
      </c>
      <c r="E114">
        <v>61640</v>
      </c>
      <c r="F114">
        <v>67214</v>
      </c>
      <c r="G114">
        <v>53677.8</v>
      </c>
      <c r="H114">
        <v>77837</v>
      </c>
      <c r="I114">
        <v>81611</v>
      </c>
      <c r="J114">
        <v>83703</v>
      </c>
      <c r="K114">
        <v>94889</v>
      </c>
      <c r="L114">
        <v>99448</v>
      </c>
      <c r="M114">
        <v>87497.600000000006</v>
      </c>
      <c r="N114">
        <v>113117</v>
      </c>
      <c r="O114">
        <v>116520</v>
      </c>
      <c r="P114">
        <v>119436</v>
      </c>
      <c r="Q114">
        <v>134690</v>
      </c>
      <c r="R114">
        <v>138617</v>
      </c>
      <c r="S114">
        <v>124476</v>
      </c>
      <c r="T114">
        <v>7.9</v>
      </c>
      <c r="U114">
        <v>7.8</v>
      </c>
      <c r="V114">
        <v>6.1</v>
      </c>
      <c r="W114">
        <v>7.8</v>
      </c>
      <c r="X114">
        <v>3.1</v>
      </c>
      <c r="Y114">
        <v>6.5399999999999991</v>
      </c>
      <c r="Z114">
        <v>8</v>
      </c>
      <c r="AA114">
        <v>7.3</v>
      </c>
      <c r="AB114">
        <v>5.3</v>
      </c>
      <c r="AC114">
        <v>6.4</v>
      </c>
      <c r="AD114">
        <v>2.1</v>
      </c>
      <c r="AE114">
        <v>5.82</v>
      </c>
      <c r="AF114">
        <v>57.600000000000009</v>
      </c>
      <c r="AG114">
        <v>62.1</v>
      </c>
      <c r="AH114">
        <v>61.5</v>
      </c>
      <c r="AI114">
        <v>65.3</v>
      </c>
      <c r="AJ114">
        <v>71</v>
      </c>
      <c r="AK114">
        <v>63.5</v>
      </c>
      <c r="AM114" t="s">
        <v>134</v>
      </c>
      <c r="AO114" t="s">
        <v>135</v>
      </c>
    </row>
    <row r="115" spans="1:41" x14ac:dyDescent="0.25">
      <c r="A115" t="s">
        <v>262</v>
      </c>
      <c r="B115">
        <v>25583</v>
      </c>
      <c r="C115">
        <v>45000</v>
      </c>
      <c r="D115">
        <v>12471</v>
      </c>
      <c r="E115">
        <v>12391</v>
      </c>
      <c r="F115">
        <v>13457</v>
      </c>
      <c r="G115">
        <v>21780.400000000001</v>
      </c>
      <c r="H115">
        <v>44214</v>
      </c>
      <c r="I115">
        <v>59167</v>
      </c>
      <c r="J115">
        <v>29056</v>
      </c>
      <c r="K115">
        <v>30500</v>
      </c>
      <c r="L115">
        <v>17409</v>
      </c>
      <c r="M115">
        <v>36069.199999999997</v>
      </c>
      <c r="N115">
        <v>63500</v>
      </c>
      <c r="O115">
        <v>81111</v>
      </c>
      <c r="P115">
        <v>43200</v>
      </c>
      <c r="Q115">
        <v>42500</v>
      </c>
      <c r="R115">
        <v>40125</v>
      </c>
      <c r="S115">
        <v>54087.199999999997</v>
      </c>
      <c r="T115">
        <v>4.5999999999999996</v>
      </c>
      <c r="U115">
        <v>6.7</v>
      </c>
      <c r="V115">
        <v>8.1</v>
      </c>
      <c r="W115">
        <v>8.8000000000000007</v>
      </c>
      <c r="X115">
        <v>2.4</v>
      </c>
      <c r="Y115">
        <v>6.1199999999999992</v>
      </c>
      <c r="Z115">
        <v>0</v>
      </c>
      <c r="AA115">
        <v>0</v>
      </c>
      <c r="AB115">
        <v>20.2</v>
      </c>
      <c r="AC115">
        <v>19.600000000000001</v>
      </c>
      <c r="AD115">
        <v>31.5</v>
      </c>
      <c r="AE115">
        <v>14.26</v>
      </c>
      <c r="AF115">
        <v>33.9</v>
      </c>
      <c r="AG115">
        <v>35.1</v>
      </c>
      <c r="AH115">
        <v>18.899999999999999</v>
      </c>
      <c r="AI115">
        <v>28.8</v>
      </c>
      <c r="AJ115">
        <v>54.2</v>
      </c>
      <c r="AK115">
        <v>34.18</v>
      </c>
      <c r="AM115" t="s">
        <v>134</v>
      </c>
      <c r="AO115" t="s">
        <v>135</v>
      </c>
    </row>
    <row r="116" spans="1:41" x14ac:dyDescent="0.25">
      <c r="A116" t="s">
        <v>263</v>
      </c>
      <c r="B116">
        <v>16000</v>
      </c>
      <c r="C116">
        <v>48735</v>
      </c>
      <c r="D116">
        <v>51868</v>
      </c>
      <c r="E116">
        <v>60022</v>
      </c>
      <c r="F116">
        <v>61056</v>
      </c>
      <c r="G116">
        <v>47536.2</v>
      </c>
      <c r="H116">
        <v>18452</v>
      </c>
      <c r="I116">
        <v>49971</v>
      </c>
      <c r="J116">
        <v>75111</v>
      </c>
      <c r="K116">
        <v>72982</v>
      </c>
      <c r="L116">
        <v>66450</v>
      </c>
      <c r="M116">
        <v>56593.2</v>
      </c>
      <c r="N116" t="s">
        <v>88</v>
      </c>
      <c r="O116">
        <v>69778</v>
      </c>
      <c r="P116">
        <v>115286</v>
      </c>
      <c r="Q116">
        <v>84056</v>
      </c>
      <c r="R116">
        <v>88250</v>
      </c>
      <c r="S116">
        <v>89342.5</v>
      </c>
      <c r="T116">
        <v>13</v>
      </c>
      <c r="U116" t="s">
        <v>88</v>
      </c>
      <c r="V116">
        <v>0</v>
      </c>
      <c r="W116">
        <v>0</v>
      </c>
      <c r="X116">
        <v>6.7</v>
      </c>
      <c r="Y116">
        <v>4.9249999999999998</v>
      </c>
      <c r="Z116">
        <v>0</v>
      </c>
      <c r="AA116">
        <v>0</v>
      </c>
      <c r="AB116">
        <v>0</v>
      </c>
      <c r="AC116">
        <v>0</v>
      </c>
      <c r="AD116">
        <v>7.6</v>
      </c>
      <c r="AE116">
        <v>1.52</v>
      </c>
      <c r="AF116">
        <v>32.299999999999997</v>
      </c>
      <c r="AG116">
        <v>47.2</v>
      </c>
      <c r="AH116">
        <v>63.9</v>
      </c>
      <c r="AI116">
        <v>66.3</v>
      </c>
      <c r="AJ116">
        <v>70.5</v>
      </c>
      <c r="AK116">
        <v>56.04</v>
      </c>
      <c r="AM116" t="s">
        <v>134</v>
      </c>
      <c r="AO116" t="s">
        <v>135</v>
      </c>
    </row>
    <row r="117" spans="1:41" x14ac:dyDescent="0.25">
      <c r="A117" t="s">
        <v>264</v>
      </c>
      <c r="B117">
        <v>53915</v>
      </c>
      <c r="C117">
        <v>44938</v>
      </c>
      <c r="D117">
        <v>42853</v>
      </c>
      <c r="E117">
        <v>26740</v>
      </c>
      <c r="F117">
        <v>31321</v>
      </c>
      <c r="G117">
        <v>39953.4</v>
      </c>
      <c r="H117">
        <v>73658</v>
      </c>
      <c r="I117">
        <v>70113</v>
      </c>
      <c r="J117">
        <v>62605</v>
      </c>
      <c r="K117">
        <v>56667</v>
      </c>
      <c r="L117">
        <v>72730</v>
      </c>
      <c r="M117">
        <v>67154.600000000006</v>
      </c>
      <c r="N117">
        <v>97050</v>
      </c>
      <c r="O117">
        <v>105037</v>
      </c>
      <c r="P117">
        <v>93397</v>
      </c>
      <c r="Q117">
        <v>81298</v>
      </c>
      <c r="R117">
        <v>95714</v>
      </c>
      <c r="S117">
        <v>94499.199999999997</v>
      </c>
      <c r="T117">
        <v>0.8</v>
      </c>
      <c r="U117">
        <v>0.8</v>
      </c>
      <c r="V117">
        <v>1.1000000000000001</v>
      </c>
      <c r="W117">
        <v>1.3</v>
      </c>
      <c r="X117">
        <v>0</v>
      </c>
      <c r="Y117">
        <v>0.8</v>
      </c>
      <c r="Z117">
        <v>8</v>
      </c>
      <c r="AA117">
        <v>8.6999999999999993</v>
      </c>
      <c r="AB117">
        <v>8.6</v>
      </c>
      <c r="AC117">
        <v>10.1</v>
      </c>
      <c r="AD117">
        <v>13.9</v>
      </c>
      <c r="AE117">
        <v>9.86</v>
      </c>
      <c r="AF117">
        <v>66.8</v>
      </c>
      <c r="AG117">
        <v>66.8</v>
      </c>
      <c r="AH117">
        <v>62.3</v>
      </c>
      <c r="AI117">
        <v>56.4</v>
      </c>
      <c r="AJ117">
        <v>45.2</v>
      </c>
      <c r="AK117">
        <v>59.5</v>
      </c>
      <c r="AM117" t="s">
        <v>134</v>
      </c>
      <c r="AO117" t="s">
        <v>135</v>
      </c>
    </row>
    <row r="118" spans="1:41" x14ac:dyDescent="0.25">
      <c r="A118" t="s">
        <v>265</v>
      </c>
      <c r="B118">
        <v>15000</v>
      </c>
      <c r="C118">
        <v>16500</v>
      </c>
      <c r="D118">
        <v>16750</v>
      </c>
      <c r="E118">
        <v>15750</v>
      </c>
      <c r="F118">
        <v>16500</v>
      </c>
      <c r="G118">
        <v>16100</v>
      </c>
      <c r="H118">
        <v>28500</v>
      </c>
      <c r="I118">
        <v>32000</v>
      </c>
      <c r="J118">
        <v>48500</v>
      </c>
      <c r="K118">
        <v>45750</v>
      </c>
      <c r="L118">
        <v>41833</v>
      </c>
      <c r="M118">
        <v>39316.6</v>
      </c>
      <c r="N118">
        <v>53125</v>
      </c>
      <c r="O118">
        <v>55750</v>
      </c>
      <c r="P118">
        <v>70250</v>
      </c>
      <c r="Q118">
        <v>62250</v>
      </c>
      <c r="R118">
        <v>67250</v>
      </c>
      <c r="S118">
        <v>61725</v>
      </c>
      <c r="T118">
        <v>22.2</v>
      </c>
      <c r="U118">
        <v>22.2</v>
      </c>
      <c r="V118">
        <v>16.2</v>
      </c>
      <c r="W118">
        <v>6.4</v>
      </c>
      <c r="X118">
        <v>19.100000000000001</v>
      </c>
      <c r="Y118">
        <v>17.22</v>
      </c>
      <c r="Z118">
        <v>33.299999999999997</v>
      </c>
      <c r="AA118">
        <v>22.2</v>
      </c>
      <c r="AB118">
        <v>27</v>
      </c>
      <c r="AC118">
        <v>14.9</v>
      </c>
      <c r="AD118">
        <v>23.5</v>
      </c>
      <c r="AE118">
        <v>24.18</v>
      </c>
      <c r="AF118">
        <v>25.8</v>
      </c>
      <c r="AG118">
        <v>32.200000000000003</v>
      </c>
      <c r="AH118">
        <v>31.7</v>
      </c>
      <c r="AI118">
        <v>24.3</v>
      </c>
      <c r="AJ118">
        <v>19.2</v>
      </c>
      <c r="AK118">
        <v>26.639999999999997</v>
      </c>
      <c r="AL118">
        <v>110</v>
      </c>
      <c r="AM118" t="s">
        <v>266</v>
      </c>
      <c r="AO118" t="s">
        <v>142</v>
      </c>
    </row>
    <row r="119" spans="1:41" x14ac:dyDescent="0.25">
      <c r="A119" t="s">
        <v>267</v>
      </c>
      <c r="B119">
        <v>13625</v>
      </c>
      <c r="C119">
        <v>10333</v>
      </c>
      <c r="D119">
        <v>14500</v>
      </c>
      <c r="E119">
        <v>4400</v>
      </c>
      <c r="F119">
        <v>17833</v>
      </c>
      <c r="G119">
        <v>12138.2</v>
      </c>
      <c r="H119">
        <v>20750</v>
      </c>
      <c r="I119">
        <v>18000</v>
      </c>
      <c r="J119">
        <v>24333</v>
      </c>
      <c r="K119">
        <v>19500</v>
      </c>
      <c r="L119">
        <v>26167</v>
      </c>
      <c r="M119">
        <v>21750</v>
      </c>
      <c r="N119">
        <v>39250</v>
      </c>
      <c r="O119">
        <v>30167</v>
      </c>
      <c r="P119">
        <v>44750</v>
      </c>
      <c r="Q119">
        <v>24700</v>
      </c>
      <c r="R119">
        <v>29250</v>
      </c>
      <c r="S119">
        <v>33623.4</v>
      </c>
      <c r="T119">
        <v>59.3</v>
      </c>
      <c r="U119">
        <v>61.4</v>
      </c>
      <c r="V119">
        <v>52.1</v>
      </c>
      <c r="W119">
        <v>50</v>
      </c>
      <c r="X119">
        <v>67.599999999999994</v>
      </c>
      <c r="Y119">
        <v>58.08</v>
      </c>
      <c r="Z119">
        <v>35.6</v>
      </c>
      <c r="AA119">
        <v>42.1</v>
      </c>
      <c r="AB119">
        <v>39.6</v>
      </c>
      <c r="AC119">
        <v>36.4</v>
      </c>
      <c r="AD119">
        <v>48.6</v>
      </c>
      <c r="AE119">
        <v>40.46</v>
      </c>
      <c r="AF119">
        <v>12.4</v>
      </c>
      <c r="AG119">
        <v>14.3</v>
      </c>
      <c r="AH119">
        <v>18.7</v>
      </c>
      <c r="AI119">
        <v>18.3</v>
      </c>
      <c r="AJ119">
        <v>26.4</v>
      </c>
      <c r="AK119">
        <v>18.02</v>
      </c>
      <c r="AL119">
        <v>106.25</v>
      </c>
      <c r="AM119" t="s">
        <v>173</v>
      </c>
      <c r="AO119" t="s">
        <v>142</v>
      </c>
    </row>
    <row r="120" spans="1:41" x14ac:dyDescent="0.25">
      <c r="A120" t="s">
        <v>268</v>
      </c>
      <c r="B120">
        <v>6167</v>
      </c>
      <c r="C120">
        <v>6400</v>
      </c>
      <c r="D120">
        <v>5700</v>
      </c>
      <c r="E120">
        <v>12500</v>
      </c>
      <c r="F120">
        <v>11500</v>
      </c>
      <c r="G120">
        <v>8453.4</v>
      </c>
      <c r="H120">
        <v>14875</v>
      </c>
      <c r="I120">
        <v>14417</v>
      </c>
      <c r="J120">
        <v>14000</v>
      </c>
      <c r="K120">
        <v>28000</v>
      </c>
      <c r="L120">
        <v>30333</v>
      </c>
      <c r="M120">
        <v>20325</v>
      </c>
      <c r="N120">
        <v>35125</v>
      </c>
      <c r="O120">
        <v>34250</v>
      </c>
      <c r="P120">
        <v>40100</v>
      </c>
      <c r="Q120">
        <v>46250</v>
      </c>
      <c r="R120">
        <v>50500</v>
      </c>
      <c r="S120">
        <v>41245</v>
      </c>
      <c r="T120">
        <v>59.599999999999994</v>
      </c>
      <c r="U120">
        <v>48.1</v>
      </c>
      <c r="V120">
        <v>45.6</v>
      </c>
      <c r="W120">
        <v>51.7</v>
      </c>
      <c r="X120">
        <v>59.7</v>
      </c>
      <c r="Y120">
        <v>52.94</v>
      </c>
      <c r="Z120">
        <v>44.7</v>
      </c>
      <c r="AA120">
        <v>50</v>
      </c>
      <c r="AB120">
        <v>50.9</v>
      </c>
      <c r="AC120">
        <v>41.4</v>
      </c>
      <c r="AD120">
        <v>38.9</v>
      </c>
      <c r="AE120">
        <v>45.18</v>
      </c>
      <c r="AF120">
        <v>11.1</v>
      </c>
      <c r="AG120">
        <v>13</v>
      </c>
      <c r="AH120">
        <v>9.6999999999999993</v>
      </c>
      <c r="AI120">
        <v>15.1</v>
      </c>
      <c r="AJ120">
        <v>16.8</v>
      </c>
      <c r="AK120">
        <v>13.14</v>
      </c>
      <c r="AL120">
        <v>100</v>
      </c>
      <c r="AM120" t="s">
        <v>173</v>
      </c>
      <c r="AO120" t="s">
        <v>142</v>
      </c>
    </row>
    <row r="121" spans="1:41" x14ac:dyDescent="0.25">
      <c r="A121" t="s">
        <v>269</v>
      </c>
      <c r="B121" t="s">
        <v>88</v>
      </c>
      <c r="C121">
        <v>3750</v>
      </c>
      <c r="D121">
        <v>4250</v>
      </c>
      <c r="E121">
        <v>13750</v>
      </c>
      <c r="F121">
        <v>30250</v>
      </c>
      <c r="G121">
        <v>13000</v>
      </c>
      <c r="H121">
        <v>24167</v>
      </c>
      <c r="I121">
        <v>15000</v>
      </c>
      <c r="J121">
        <v>9500</v>
      </c>
      <c r="K121">
        <v>29167</v>
      </c>
      <c r="L121">
        <v>56000</v>
      </c>
      <c r="M121">
        <v>26766.799999999999</v>
      </c>
      <c r="N121" t="s">
        <v>88</v>
      </c>
      <c r="O121">
        <v>26250</v>
      </c>
      <c r="P121">
        <v>26200</v>
      </c>
      <c r="Q121">
        <v>52500</v>
      </c>
      <c r="R121">
        <v>92250</v>
      </c>
      <c r="S121">
        <v>49300</v>
      </c>
      <c r="T121">
        <v>24</v>
      </c>
      <c r="U121">
        <v>40</v>
      </c>
      <c r="V121">
        <v>42.9</v>
      </c>
      <c r="W121">
        <v>36</v>
      </c>
      <c r="X121">
        <v>18.2</v>
      </c>
      <c r="Y121">
        <v>32.22</v>
      </c>
      <c r="Z121">
        <v>24</v>
      </c>
      <c r="AA121">
        <v>40</v>
      </c>
      <c r="AB121">
        <v>42.9</v>
      </c>
      <c r="AC121">
        <v>24</v>
      </c>
      <c r="AD121">
        <v>3</v>
      </c>
      <c r="AE121">
        <v>26.78</v>
      </c>
      <c r="AF121">
        <v>51.5</v>
      </c>
      <c r="AG121">
        <v>66.7</v>
      </c>
      <c r="AH121">
        <v>12.8</v>
      </c>
      <c r="AI121">
        <v>26.3</v>
      </c>
      <c r="AJ121">
        <v>58.1</v>
      </c>
      <c r="AK121">
        <v>43.08</v>
      </c>
      <c r="AL121">
        <v>105</v>
      </c>
      <c r="AM121" t="s">
        <v>173</v>
      </c>
      <c r="AO121" t="s">
        <v>142</v>
      </c>
    </row>
    <row r="122" spans="1:41" x14ac:dyDescent="0.25">
      <c r="A122" t="s">
        <v>270</v>
      </c>
      <c r="B122">
        <v>34233</v>
      </c>
      <c r="C122">
        <v>39375</v>
      </c>
      <c r="D122">
        <v>50500</v>
      </c>
      <c r="E122">
        <v>24857</v>
      </c>
      <c r="F122">
        <v>22000</v>
      </c>
      <c r="G122">
        <v>34193</v>
      </c>
      <c r="H122">
        <v>53263</v>
      </c>
      <c r="I122">
        <v>56000</v>
      </c>
      <c r="J122">
        <v>63750</v>
      </c>
      <c r="K122">
        <v>55429</v>
      </c>
      <c r="L122">
        <v>60056</v>
      </c>
      <c r="M122">
        <v>57699.6</v>
      </c>
      <c r="N122">
        <v>67625</v>
      </c>
      <c r="O122">
        <v>86071</v>
      </c>
      <c r="P122">
        <v>87750</v>
      </c>
      <c r="Q122">
        <v>89571</v>
      </c>
      <c r="R122">
        <v>88500</v>
      </c>
      <c r="S122">
        <v>83903.4</v>
      </c>
      <c r="T122">
        <v>6.8000000000000007</v>
      </c>
      <c r="U122">
        <v>3.8</v>
      </c>
      <c r="V122">
        <v>3.2</v>
      </c>
      <c r="W122">
        <v>6.6</v>
      </c>
      <c r="X122">
        <v>5.2</v>
      </c>
      <c r="Y122">
        <v>5.1199999999999992</v>
      </c>
      <c r="Z122">
        <v>6.8000000000000007</v>
      </c>
      <c r="AA122">
        <v>2.2000000000000002</v>
      </c>
      <c r="AB122">
        <v>0</v>
      </c>
      <c r="AC122">
        <v>4.0999999999999996</v>
      </c>
      <c r="AD122">
        <v>14.9</v>
      </c>
      <c r="AE122">
        <v>5.6</v>
      </c>
      <c r="AF122">
        <v>37.9</v>
      </c>
      <c r="AG122">
        <v>38.5</v>
      </c>
      <c r="AH122">
        <v>50.2</v>
      </c>
      <c r="AI122">
        <v>49</v>
      </c>
      <c r="AJ122">
        <v>56.2</v>
      </c>
      <c r="AK122">
        <v>46.36</v>
      </c>
      <c r="AM122" t="s">
        <v>134</v>
      </c>
      <c r="AO122" t="s">
        <v>135</v>
      </c>
    </row>
    <row r="123" spans="1:41" x14ac:dyDescent="0.25">
      <c r="A123" t="s">
        <v>271</v>
      </c>
      <c r="B123">
        <v>27455</v>
      </c>
      <c r="C123">
        <v>29450</v>
      </c>
      <c r="D123">
        <v>29141</v>
      </c>
      <c r="E123">
        <v>19255</v>
      </c>
      <c r="F123">
        <v>20111</v>
      </c>
      <c r="G123">
        <v>25082.400000000001</v>
      </c>
      <c r="H123">
        <v>50950</v>
      </c>
      <c r="I123">
        <v>68000</v>
      </c>
      <c r="J123">
        <v>59818</v>
      </c>
      <c r="K123">
        <v>55167</v>
      </c>
      <c r="L123">
        <v>53333</v>
      </c>
      <c r="M123">
        <v>57453.599999999999</v>
      </c>
      <c r="N123">
        <v>82650</v>
      </c>
      <c r="O123">
        <v>86882</v>
      </c>
      <c r="P123">
        <v>87991</v>
      </c>
      <c r="Q123">
        <v>84432</v>
      </c>
      <c r="R123">
        <v>84667</v>
      </c>
      <c r="S123">
        <v>85324.4</v>
      </c>
      <c r="T123">
        <v>13.3</v>
      </c>
      <c r="U123">
        <v>10.1</v>
      </c>
      <c r="V123">
        <v>10.6</v>
      </c>
      <c r="W123">
        <v>7.9</v>
      </c>
      <c r="X123">
        <v>3.1</v>
      </c>
      <c r="Y123">
        <v>9</v>
      </c>
      <c r="Z123">
        <v>5.7</v>
      </c>
      <c r="AA123">
        <v>3.6</v>
      </c>
      <c r="AB123">
        <v>4.4000000000000004</v>
      </c>
      <c r="AC123">
        <v>8.4</v>
      </c>
      <c r="AD123">
        <v>11.1</v>
      </c>
      <c r="AE123">
        <v>6.6400000000000006</v>
      </c>
      <c r="AF123">
        <v>48.2</v>
      </c>
      <c r="AG123">
        <v>51.9</v>
      </c>
      <c r="AH123">
        <v>51.5</v>
      </c>
      <c r="AI123">
        <v>56.8</v>
      </c>
      <c r="AJ123">
        <v>53</v>
      </c>
      <c r="AK123">
        <v>52.279999999999994</v>
      </c>
      <c r="AM123" t="s">
        <v>272</v>
      </c>
      <c r="AO123" t="s">
        <v>142</v>
      </c>
    </row>
    <row r="124" spans="1:41" x14ac:dyDescent="0.25">
      <c r="A124" t="s">
        <v>273</v>
      </c>
      <c r="B124">
        <v>60000</v>
      </c>
      <c r="C124" t="s">
        <v>88</v>
      </c>
      <c r="D124">
        <v>47167</v>
      </c>
      <c r="E124">
        <v>49000</v>
      </c>
      <c r="F124">
        <v>53944</v>
      </c>
      <c r="G124">
        <v>52527.75</v>
      </c>
      <c r="H124">
        <v>69286</v>
      </c>
      <c r="I124" t="s">
        <v>88</v>
      </c>
      <c r="J124">
        <v>59333</v>
      </c>
      <c r="K124">
        <v>64000</v>
      </c>
      <c r="L124">
        <v>68800</v>
      </c>
      <c r="M124">
        <v>65354.75</v>
      </c>
      <c r="N124">
        <v>96071</v>
      </c>
      <c r="O124" t="s">
        <v>88</v>
      </c>
      <c r="P124">
        <v>74188</v>
      </c>
      <c r="Q124">
        <v>74900</v>
      </c>
      <c r="R124">
        <v>82278</v>
      </c>
      <c r="S124">
        <v>81859.25</v>
      </c>
      <c r="T124">
        <v>0</v>
      </c>
      <c r="U124" t="s">
        <v>88</v>
      </c>
      <c r="V124">
        <v>0</v>
      </c>
      <c r="W124">
        <v>0</v>
      </c>
      <c r="X124">
        <v>0</v>
      </c>
      <c r="Y124">
        <v>0</v>
      </c>
      <c r="Z124">
        <v>0</v>
      </c>
      <c r="AA124">
        <v>0</v>
      </c>
      <c r="AB124">
        <v>0</v>
      </c>
      <c r="AC124">
        <v>0</v>
      </c>
      <c r="AD124">
        <v>0</v>
      </c>
      <c r="AE124">
        <v>0</v>
      </c>
      <c r="AF124" t="s">
        <v>88</v>
      </c>
      <c r="AG124" t="s">
        <v>88</v>
      </c>
      <c r="AH124">
        <v>0</v>
      </c>
      <c r="AI124">
        <v>0</v>
      </c>
      <c r="AJ124">
        <v>62.5</v>
      </c>
      <c r="AK124">
        <v>20.833333333333332</v>
      </c>
      <c r="AM124" t="s">
        <v>134</v>
      </c>
      <c r="AO124" t="s">
        <v>135</v>
      </c>
    </row>
    <row r="125" spans="1:41" x14ac:dyDescent="0.25">
      <c r="A125" t="s">
        <v>274</v>
      </c>
      <c r="B125">
        <v>14742</v>
      </c>
      <c r="C125">
        <v>15500</v>
      </c>
      <c r="D125">
        <v>17132</v>
      </c>
      <c r="E125">
        <v>16560</v>
      </c>
      <c r="F125">
        <v>18833</v>
      </c>
      <c r="G125">
        <v>16553.400000000001</v>
      </c>
      <c r="H125">
        <v>32167</v>
      </c>
      <c r="I125">
        <v>32286</v>
      </c>
      <c r="J125">
        <v>38346</v>
      </c>
      <c r="K125">
        <v>36938</v>
      </c>
      <c r="L125">
        <v>43125</v>
      </c>
      <c r="M125">
        <v>36572.400000000001</v>
      </c>
      <c r="N125">
        <v>55167</v>
      </c>
      <c r="O125">
        <v>53400</v>
      </c>
      <c r="P125">
        <v>57389</v>
      </c>
      <c r="Q125">
        <v>56091</v>
      </c>
      <c r="R125">
        <v>67000</v>
      </c>
      <c r="S125">
        <v>57809.4</v>
      </c>
      <c r="T125">
        <v>15.2</v>
      </c>
      <c r="U125">
        <v>14.6</v>
      </c>
      <c r="V125">
        <v>11.7</v>
      </c>
      <c r="W125">
        <v>11</v>
      </c>
      <c r="X125">
        <v>12.1</v>
      </c>
      <c r="Y125">
        <v>12.919999999999998</v>
      </c>
      <c r="Z125">
        <v>16</v>
      </c>
      <c r="AA125">
        <v>13.2</v>
      </c>
      <c r="AB125">
        <v>11</v>
      </c>
      <c r="AC125">
        <v>11</v>
      </c>
      <c r="AD125">
        <v>16.5</v>
      </c>
      <c r="AE125">
        <v>13.540000000000001</v>
      </c>
      <c r="AF125">
        <v>30.599999999999998</v>
      </c>
      <c r="AG125">
        <v>32.799999999999997</v>
      </c>
      <c r="AH125">
        <v>32.1</v>
      </c>
      <c r="AI125">
        <v>36.1</v>
      </c>
      <c r="AJ125">
        <v>27</v>
      </c>
      <c r="AK125">
        <v>31.72</v>
      </c>
      <c r="AM125" t="s">
        <v>134</v>
      </c>
      <c r="AO125" t="s">
        <v>135</v>
      </c>
    </row>
    <row r="126" spans="1:41" x14ac:dyDescent="0.25">
      <c r="A126" t="s">
        <v>275</v>
      </c>
      <c r="B126" t="s">
        <v>88</v>
      </c>
      <c r="C126">
        <v>17600</v>
      </c>
      <c r="D126">
        <v>14786</v>
      </c>
      <c r="E126">
        <v>24750</v>
      </c>
      <c r="F126">
        <v>23125</v>
      </c>
      <c r="G126">
        <v>20065.25</v>
      </c>
      <c r="H126">
        <v>45225</v>
      </c>
      <c r="I126">
        <v>45647</v>
      </c>
      <c r="J126">
        <v>46444</v>
      </c>
      <c r="K126">
        <v>68603</v>
      </c>
      <c r="L126">
        <v>65500</v>
      </c>
      <c r="M126">
        <v>54283.8</v>
      </c>
      <c r="N126">
        <v>47275</v>
      </c>
      <c r="O126">
        <v>53938</v>
      </c>
      <c r="P126">
        <v>63060</v>
      </c>
      <c r="Q126">
        <v>80786</v>
      </c>
      <c r="R126">
        <v>74479</v>
      </c>
      <c r="S126">
        <v>63907.6</v>
      </c>
      <c r="T126">
        <v>12.2</v>
      </c>
      <c r="U126" t="s">
        <v>88</v>
      </c>
      <c r="V126">
        <v>0</v>
      </c>
      <c r="W126">
        <v>0</v>
      </c>
      <c r="X126">
        <v>0</v>
      </c>
      <c r="Y126">
        <v>3.05</v>
      </c>
      <c r="Z126">
        <v>13.4</v>
      </c>
      <c r="AA126">
        <v>9.3000000000000007</v>
      </c>
      <c r="AB126">
        <v>15.7</v>
      </c>
      <c r="AC126">
        <v>10.199999999999999</v>
      </c>
      <c r="AD126">
        <v>17.399999999999999</v>
      </c>
      <c r="AE126">
        <v>13.2</v>
      </c>
      <c r="AF126">
        <v>60.4</v>
      </c>
      <c r="AG126">
        <v>69.099999999999994</v>
      </c>
      <c r="AH126">
        <v>51.9</v>
      </c>
      <c r="AI126">
        <v>46.9</v>
      </c>
      <c r="AJ126">
        <v>12.4</v>
      </c>
      <c r="AK126">
        <v>48.14</v>
      </c>
      <c r="AM126" t="s">
        <v>134</v>
      </c>
      <c r="AO126" t="s">
        <v>135</v>
      </c>
    </row>
    <row r="127" spans="1:41" x14ac:dyDescent="0.25">
      <c r="A127" t="s">
        <v>276</v>
      </c>
      <c r="B127">
        <v>44917</v>
      </c>
      <c r="C127">
        <v>46267</v>
      </c>
      <c r="D127">
        <v>46143</v>
      </c>
      <c r="E127">
        <v>42250</v>
      </c>
      <c r="F127">
        <v>44000</v>
      </c>
      <c r="G127">
        <v>44715.4</v>
      </c>
      <c r="H127">
        <v>80033</v>
      </c>
      <c r="I127">
        <v>80889</v>
      </c>
      <c r="J127">
        <v>78206</v>
      </c>
      <c r="K127">
        <v>78818</v>
      </c>
      <c r="L127">
        <v>91500</v>
      </c>
      <c r="M127">
        <v>81889.2</v>
      </c>
      <c r="N127">
        <v>107313</v>
      </c>
      <c r="O127">
        <v>107967</v>
      </c>
      <c r="P127">
        <v>106300</v>
      </c>
      <c r="Q127">
        <v>117789</v>
      </c>
      <c r="R127">
        <v>131625</v>
      </c>
      <c r="S127">
        <v>114198.8</v>
      </c>
      <c r="T127">
        <v>4</v>
      </c>
      <c r="U127">
        <v>5.6</v>
      </c>
      <c r="V127">
        <v>5.8</v>
      </c>
      <c r="W127">
        <v>3.9</v>
      </c>
      <c r="X127">
        <v>1.6</v>
      </c>
      <c r="Y127">
        <v>4.18</v>
      </c>
      <c r="Z127">
        <v>7.9</v>
      </c>
      <c r="AA127">
        <v>9.9</v>
      </c>
      <c r="AB127">
        <v>11.1</v>
      </c>
      <c r="AC127">
        <v>11.2</v>
      </c>
      <c r="AD127">
        <v>8.8000000000000007</v>
      </c>
      <c r="AE127">
        <v>9.7799999999999976</v>
      </c>
      <c r="AF127">
        <v>60.199999999999996</v>
      </c>
      <c r="AG127">
        <v>56.8</v>
      </c>
      <c r="AH127">
        <v>51.800000000000004</v>
      </c>
      <c r="AI127">
        <v>50.8</v>
      </c>
      <c r="AJ127">
        <v>50.3</v>
      </c>
      <c r="AK127">
        <v>53.980000000000004</v>
      </c>
      <c r="AM127" t="s">
        <v>134</v>
      </c>
      <c r="AO127" t="s">
        <v>135</v>
      </c>
    </row>
    <row r="128" spans="1:41" x14ac:dyDescent="0.25">
      <c r="A128" t="s">
        <v>277</v>
      </c>
      <c r="B128" t="s">
        <v>88</v>
      </c>
      <c r="C128" t="s">
        <v>88</v>
      </c>
      <c r="D128" t="s">
        <v>88</v>
      </c>
      <c r="E128">
        <v>5000</v>
      </c>
      <c r="F128" t="s">
        <v>159</v>
      </c>
      <c r="G128">
        <v>5000</v>
      </c>
      <c r="H128" t="s">
        <v>88</v>
      </c>
      <c r="I128" t="s">
        <v>88</v>
      </c>
      <c r="J128" t="s">
        <v>88</v>
      </c>
      <c r="K128">
        <v>10833</v>
      </c>
      <c r="L128">
        <v>9500</v>
      </c>
      <c r="M128">
        <v>10166.5</v>
      </c>
      <c r="N128" t="s">
        <v>88</v>
      </c>
      <c r="O128" t="s">
        <v>88</v>
      </c>
      <c r="P128" t="s">
        <v>88</v>
      </c>
      <c r="Q128">
        <v>15000</v>
      </c>
      <c r="R128">
        <v>14000</v>
      </c>
      <c r="S128">
        <v>14500</v>
      </c>
      <c r="T128">
        <v>0</v>
      </c>
      <c r="U128" t="s">
        <v>88</v>
      </c>
      <c r="V128">
        <v>0</v>
      </c>
      <c r="W128">
        <v>66.7</v>
      </c>
      <c r="X128">
        <v>75</v>
      </c>
      <c r="Y128">
        <v>35.424999999999997</v>
      </c>
      <c r="Z128">
        <v>0</v>
      </c>
      <c r="AA128">
        <v>0</v>
      </c>
      <c r="AB128">
        <v>0</v>
      </c>
      <c r="AC128">
        <v>0</v>
      </c>
      <c r="AD128">
        <v>66.7</v>
      </c>
      <c r="AE128">
        <v>13.34</v>
      </c>
      <c r="AF128">
        <v>100</v>
      </c>
      <c r="AG128">
        <v>100</v>
      </c>
      <c r="AH128">
        <v>100</v>
      </c>
      <c r="AI128">
        <v>33.299999999999997</v>
      </c>
      <c r="AJ128">
        <v>55.6</v>
      </c>
      <c r="AK128">
        <v>77.78</v>
      </c>
      <c r="AM128" t="s">
        <v>134</v>
      </c>
      <c r="AO128" t="s">
        <v>135</v>
      </c>
    </row>
    <row r="129" spans="1:41" x14ac:dyDescent="0.25">
      <c r="A129" t="s">
        <v>278</v>
      </c>
      <c r="B129" t="s">
        <v>88</v>
      </c>
      <c r="C129" t="s">
        <v>88</v>
      </c>
      <c r="D129" t="s">
        <v>88</v>
      </c>
      <c r="E129" t="s">
        <v>88</v>
      </c>
      <c r="F129" t="s">
        <v>88</v>
      </c>
      <c r="G129" t="e">
        <v>#DIV/0!</v>
      </c>
      <c r="H129" t="s">
        <v>88</v>
      </c>
      <c r="I129" t="s">
        <v>88</v>
      </c>
      <c r="J129" t="s">
        <v>88</v>
      </c>
      <c r="K129" t="s">
        <v>88</v>
      </c>
      <c r="L129" t="s">
        <v>88</v>
      </c>
      <c r="M129" t="e">
        <v>#DIV/0!</v>
      </c>
      <c r="N129" t="s">
        <v>88</v>
      </c>
      <c r="O129" t="s">
        <v>88</v>
      </c>
      <c r="P129" t="s">
        <v>88</v>
      </c>
      <c r="Q129" t="s">
        <v>88</v>
      </c>
      <c r="R129" t="s">
        <v>88</v>
      </c>
      <c r="S129" t="e">
        <v>#DIV/0!</v>
      </c>
      <c r="T129" t="s">
        <v>88</v>
      </c>
      <c r="U129" t="s">
        <v>88</v>
      </c>
      <c r="V129" t="s">
        <v>88</v>
      </c>
      <c r="W129" t="s">
        <v>88</v>
      </c>
      <c r="X129" t="s">
        <v>88</v>
      </c>
      <c r="Y129" t="e">
        <v>#DIV/0!</v>
      </c>
      <c r="Z129" t="s">
        <v>88</v>
      </c>
      <c r="AA129" t="s">
        <v>88</v>
      </c>
      <c r="AB129" t="s">
        <v>88</v>
      </c>
      <c r="AC129" t="s">
        <v>88</v>
      </c>
      <c r="AD129" t="s">
        <v>88</v>
      </c>
      <c r="AE129" t="e">
        <v>#DIV/0!</v>
      </c>
      <c r="AF129" t="s">
        <v>88</v>
      </c>
      <c r="AG129" t="s">
        <v>88</v>
      </c>
      <c r="AH129" t="s">
        <v>88</v>
      </c>
      <c r="AI129" t="s">
        <v>88</v>
      </c>
      <c r="AJ129" t="s">
        <v>88</v>
      </c>
      <c r="AK129" t="e">
        <v>#DIV/0!</v>
      </c>
      <c r="AM129" t="s">
        <v>134</v>
      </c>
      <c r="AO129" t="s">
        <v>135</v>
      </c>
    </row>
    <row r="130" spans="1:41" x14ac:dyDescent="0.25">
      <c r="A130" t="s">
        <v>279</v>
      </c>
      <c r="B130" t="s">
        <v>88</v>
      </c>
      <c r="C130">
        <v>17250</v>
      </c>
      <c r="D130">
        <v>17350</v>
      </c>
      <c r="E130">
        <v>14725</v>
      </c>
      <c r="F130">
        <v>14476</v>
      </c>
      <c r="G130">
        <v>15950.25</v>
      </c>
      <c r="H130" t="s">
        <v>88</v>
      </c>
      <c r="I130">
        <v>47222</v>
      </c>
      <c r="J130">
        <v>46294</v>
      </c>
      <c r="K130">
        <v>51560</v>
      </c>
      <c r="L130">
        <v>54294</v>
      </c>
      <c r="M130">
        <v>49842.5</v>
      </c>
      <c r="N130" t="s">
        <v>88</v>
      </c>
      <c r="O130">
        <v>94500</v>
      </c>
      <c r="P130">
        <v>95273</v>
      </c>
      <c r="Q130">
        <v>56235</v>
      </c>
      <c r="R130">
        <v>56844</v>
      </c>
      <c r="S130">
        <v>75713</v>
      </c>
      <c r="T130">
        <v>0</v>
      </c>
      <c r="U130" t="s">
        <v>88</v>
      </c>
      <c r="V130">
        <v>0</v>
      </c>
      <c r="W130">
        <v>0</v>
      </c>
      <c r="X130">
        <v>0</v>
      </c>
      <c r="Y130">
        <v>0</v>
      </c>
      <c r="Z130">
        <v>35.5</v>
      </c>
      <c r="AA130">
        <v>20</v>
      </c>
      <c r="AB130">
        <v>12.8</v>
      </c>
      <c r="AC130">
        <v>29.1</v>
      </c>
      <c r="AD130">
        <v>25.3</v>
      </c>
      <c r="AE130">
        <v>24.54</v>
      </c>
      <c r="AF130">
        <v>75.8</v>
      </c>
      <c r="AG130">
        <v>64.599999999999994</v>
      </c>
      <c r="AH130">
        <v>67.7</v>
      </c>
      <c r="AI130">
        <v>54.2</v>
      </c>
      <c r="AJ130">
        <v>38.200000000000003</v>
      </c>
      <c r="AK130">
        <v>60.099999999999987</v>
      </c>
      <c r="AM130" t="s">
        <v>134</v>
      </c>
      <c r="AO130" t="s">
        <v>135</v>
      </c>
    </row>
    <row r="131" spans="1:41" x14ac:dyDescent="0.25">
      <c r="A131" t="s">
        <v>280</v>
      </c>
      <c r="B131" t="s">
        <v>88</v>
      </c>
      <c r="C131">
        <v>6875</v>
      </c>
      <c r="D131">
        <v>19583</v>
      </c>
      <c r="E131">
        <v>16167</v>
      </c>
      <c r="F131">
        <v>17083</v>
      </c>
      <c r="G131">
        <v>14927</v>
      </c>
      <c r="H131">
        <v>29300</v>
      </c>
      <c r="I131">
        <v>28125</v>
      </c>
      <c r="J131">
        <v>27500</v>
      </c>
      <c r="K131">
        <v>22400</v>
      </c>
      <c r="L131">
        <v>23125</v>
      </c>
      <c r="M131">
        <v>26090</v>
      </c>
      <c r="N131">
        <v>37350</v>
      </c>
      <c r="O131">
        <v>38750</v>
      </c>
      <c r="P131">
        <v>41250</v>
      </c>
      <c r="Q131">
        <v>47125</v>
      </c>
      <c r="R131">
        <v>48750</v>
      </c>
      <c r="S131">
        <v>42645</v>
      </c>
      <c r="T131">
        <v>37.5</v>
      </c>
      <c r="U131">
        <v>38.5</v>
      </c>
      <c r="V131">
        <v>43.1</v>
      </c>
      <c r="W131">
        <v>57.7</v>
      </c>
      <c r="X131">
        <v>63</v>
      </c>
      <c r="Y131">
        <v>47.96</v>
      </c>
      <c r="Z131">
        <v>18.8</v>
      </c>
      <c r="AA131">
        <v>24.6</v>
      </c>
      <c r="AB131">
        <v>20</v>
      </c>
      <c r="AC131">
        <v>31</v>
      </c>
      <c r="AD131">
        <v>23</v>
      </c>
      <c r="AE131">
        <v>23.48</v>
      </c>
      <c r="AF131">
        <v>16.100000000000001</v>
      </c>
      <c r="AG131">
        <v>23.3</v>
      </c>
      <c r="AH131">
        <v>20.2</v>
      </c>
      <c r="AI131">
        <v>14.3</v>
      </c>
      <c r="AJ131">
        <v>17.399999999999999</v>
      </c>
      <c r="AK131">
        <v>18.260000000000002</v>
      </c>
      <c r="AL131">
        <v>120</v>
      </c>
      <c r="AM131" t="s">
        <v>173</v>
      </c>
    </row>
    <row r="132" spans="1:41" x14ac:dyDescent="0.25">
      <c r="A132" t="s">
        <v>281</v>
      </c>
      <c r="B132">
        <v>26244</v>
      </c>
      <c r="C132">
        <v>30168</v>
      </c>
      <c r="D132">
        <v>30845</v>
      </c>
      <c r="E132">
        <v>33111</v>
      </c>
      <c r="F132">
        <v>34000</v>
      </c>
      <c r="G132">
        <v>30873.599999999999</v>
      </c>
      <c r="H132">
        <v>45174</v>
      </c>
      <c r="I132">
        <v>47981</v>
      </c>
      <c r="J132">
        <v>48933</v>
      </c>
      <c r="K132">
        <v>54555</v>
      </c>
      <c r="L132">
        <v>59919</v>
      </c>
      <c r="M132">
        <v>51312.4</v>
      </c>
      <c r="N132">
        <v>68513</v>
      </c>
      <c r="O132">
        <v>71449</v>
      </c>
      <c r="P132">
        <v>72813</v>
      </c>
      <c r="Q132">
        <v>77152</v>
      </c>
      <c r="R132">
        <v>87000</v>
      </c>
      <c r="S132">
        <v>75385.399999999994</v>
      </c>
      <c r="T132">
        <v>10.199999999999999</v>
      </c>
      <c r="U132">
        <v>9.3000000000000007</v>
      </c>
      <c r="V132">
        <v>7.9</v>
      </c>
      <c r="W132">
        <v>7.7</v>
      </c>
      <c r="X132">
        <v>7.2</v>
      </c>
      <c r="Y132">
        <v>8.4600000000000009</v>
      </c>
      <c r="Z132">
        <v>8.6999999999999993</v>
      </c>
      <c r="AA132">
        <v>7.3</v>
      </c>
      <c r="AB132">
        <v>7.1</v>
      </c>
      <c r="AC132">
        <v>7.3</v>
      </c>
      <c r="AD132">
        <v>9.6</v>
      </c>
      <c r="AE132">
        <v>8</v>
      </c>
      <c r="AF132">
        <v>45.9</v>
      </c>
      <c r="AG132">
        <v>49</v>
      </c>
      <c r="AH132">
        <v>53.29999999999999</v>
      </c>
      <c r="AI132">
        <v>53.1</v>
      </c>
      <c r="AJ132">
        <v>50.3</v>
      </c>
      <c r="AK132">
        <v>50.319999999999993</v>
      </c>
      <c r="AM132" t="s">
        <v>134</v>
      </c>
      <c r="AO132" t="s">
        <v>135</v>
      </c>
    </row>
    <row r="133" spans="1:41" x14ac:dyDescent="0.25">
      <c r="A133" t="s">
        <v>282</v>
      </c>
      <c r="B133">
        <v>26889</v>
      </c>
      <c r="C133">
        <v>28375</v>
      </c>
      <c r="D133">
        <v>30083</v>
      </c>
      <c r="E133">
        <v>33125</v>
      </c>
      <c r="F133">
        <v>33625</v>
      </c>
      <c r="G133">
        <v>30419.4</v>
      </c>
      <c r="H133">
        <v>45188</v>
      </c>
      <c r="I133">
        <v>47714</v>
      </c>
      <c r="J133">
        <v>48833</v>
      </c>
      <c r="K133">
        <v>52143</v>
      </c>
      <c r="L133">
        <v>60250</v>
      </c>
      <c r="M133">
        <v>50825.599999999999</v>
      </c>
      <c r="N133">
        <v>73167</v>
      </c>
      <c r="O133">
        <v>74813</v>
      </c>
      <c r="P133">
        <v>75250</v>
      </c>
      <c r="Q133">
        <v>74167</v>
      </c>
      <c r="R133">
        <v>82250</v>
      </c>
      <c r="S133">
        <v>75929.399999999994</v>
      </c>
      <c r="T133">
        <v>20.8</v>
      </c>
      <c r="U133">
        <v>19.100000000000001</v>
      </c>
      <c r="V133">
        <v>18.5</v>
      </c>
      <c r="W133">
        <v>18.399999999999999</v>
      </c>
      <c r="X133">
        <v>18.2</v>
      </c>
      <c r="Y133">
        <v>19.000000000000004</v>
      </c>
      <c r="Z133">
        <v>10.6</v>
      </c>
      <c r="AA133">
        <v>7.6</v>
      </c>
      <c r="AB133">
        <v>8.4</v>
      </c>
      <c r="AC133">
        <v>8.3000000000000007</v>
      </c>
      <c r="AD133">
        <v>10.8</v>
      </c>
      <c r="AE133">
        <v>9.14</v>
      </c>
      <c r="AF133">
        <v>37.4</v>
      </c>
      <c r="AG133">
        <v>35</v>
      </c>
      <c r="AH133">
        <v>36.1</v>
      </c>
      <c r="AI133">
        <v>34.1</v>
      </c>
      <c r="AJ133">
        <v>38.5</v>
      </c>
      <c r="AK133">
        <v>36.22</v>
      </c>
      <c r="AL133">
        <v>136.99</v>
      </c>
      <c r="AM133" t="s">
        <v>621</v>
      </c>
      <c r="AO133" t="s">
        <v>142</v>
      </c>
    </row>
    <row r="134" spans="1:41" x14ac:dyDescent="0.25">
      <c r="A134" t="s">
        <v>284</v>
      </c>
      <c r="B134">
        <v>14950</v>
      </c>
      <c r="C134">
        <v>14938</v>
      </c>
      <c r="D134">
        <v>13875</v>
      </c>
      <c r="E134">
        <v>13143</v>
      </c>
      <c r="F134">
        <v>6583</v>
      </c>
      <c r="G134">
        <v>12697.8</v>
      </c>
      <c r="H134">
        <v>26000</v>
      </c>
      <c r="I134">
        <v>22405</v>
      </c>
      <c r="J134">
        <v>22208</v>
      </c>
      <c r="K134">
        <v>30115</v>
      </c>
      <c r="L134">
        <v>26625</v>
      </c>
      <c r="M134">
        <v>25470.6</v>
      </c>
      <c r="N134">
        <v>43656</v>
      </c>
      <c r="O134">
        <v>42722</v>
      </c>
      <c r="P134">
        <v>45269</v>
      </c>
      <c r="Q134">
        <v>38375</v>
      </c>
      <c r="R134">
        <v>43350</v>
      </c>
      <c r="S134">
        <v>42674.400000000001</v>
      </c>
      <c r="T134">
        <v>64.3</v>
      </c>
      <c r="U134">
        <v>67.400000000000006</v>
      </c>
      <c r="V134">
        <v>64.099999999999994</v>
      </c>
      <c r="W134">
        <v>62.3</v>
      </c>
      <c r="X134">
        <v>58.6</v>
      </c>
      <c r="Y134">
        <v>63.339999999999996</v>
      </c>
      <c r="Z134">
        <v>42</v>
      </c>
      <c r="AA134">
        <v>42.1</v>
      </c>
      <c r="AB134">
        <v>44</v>
      </c>
      <c r="AC134">
        <v>37.299999999999997</v>
      </c>
      <c r="AD134">
        <v>39.1</v>
      </c>
      <c r="AE134">
        <v>40.899999999999991</v>
      </c>
      <c r="AF134">
        <v>30.7</v>
      </c>
      <c r="AG134">
        <v>29.6</v>
      </c>
      <c r="AH134">
        <v>31.4</v>
      </c>
      <c r="AI134">
        <v>48.1</v>
      </c>
      <c r="AJ134">
        <v>58.2</v>
      </c>
      <c r="AK134">
        <v>39.6</v>
      </c>
      <c r="AL134">
        <v>136</v>
      </c>
      <c r="AM134" t="s">
        <v>173</v>
      </c>
      <c r="AO134" t="s">
        <v>142</v>
      </c>
    </row>
    <row r="135" spans="1:41" x14ac:dyDescent="0.25">
      <c r="A135" t="s">
        <v>285</v>
      </c>
      <c r="B135" t="s">
        <v>88</v>
      </c>
      <c r="C135" t="s">
        <v>88</v>
      </c>
      <c r="D135">
        <v>2500</v>
      </c>
      <c r="E135" t="s">
        <v>159</v>
      </c>
      <c r="F135" t="s">
        <v>159</v>
      </c>
      <c r="G135">
        <v>2500</v>
      </c>
      <c r="H135" t="s">
        <v>88</v>
      </c>
      <c r="I135" t="s">
        <v>88</v>
      </c>
      <c r="J135">
        <v>9500</v>
      </c>
      <c r="K135" t="s">
        <v>159</v>
      </c>
      <c r="L135" t="s">
        <v>159</v>
      </c>
      <c r="M135">
        <v>9500</v>
      </c>
      <c r="N135" t="s">
        <v>88</v>
      </c>
      <c r="O135" t="s">
        <v>88</v>
      </c>
      <c r="P135">
        <v>27375</v>
      </c>
      <c r="Q135">
        <v>9600</v>
      </c>
      <c r="R135">
        <v>135111</v>
      </c>
      <c r="S135">
        <v>57362</v>
      </c>
      <c r="T135">
        <v>0</v>
      </c>
      <c r="U135" t="s">
        <v>88</v>
      </c>
      <c r="V135">
        <v>0</v>
      </c>
      <c r="W135">
        <v>0</v>
      </c>
      <c r="X135">
        <v>0</v>
      </c>
      <c r="Y135">
        <v>0</v>
      </c>
      <c r="Z135" t="s">
        <v>88</v>
      </c>
      <c r="AA135">
        <v>0</v>
      </c>
      <c r="AB135">
        <v>43.5</v>
      </c>
      <c r="AC135">
        <v>46.2</v>
      </c>
      <c r="AD135">
        <v>59.2</v>
      </c>
      <c r="AE135">
        <v>37.225000000000001</v>
      </c>
      <c r="AF135">
        <v>66.7</v>
      </c>
      <c r="AG135" t="s">
        <v>88</v>
      </c>
      <c r="AH135">
        <v>56.3</v>
      </c>
      <c r="AI135">
        <v>84.6</v>
      </c>
      <c r="AJ135">
        <v>81.3</v>
      </c>
      <c r="AK135">
        <v>72.224999999999994</v>
      </c>
      <c r="AM135" t="s">
        <v>134</v>
      </c>
      <c r="AO135" t="s">
        <v>135</v>
      </c>
    </row>
    <row r="136" spans="1:41" x14ac:dyDescent="0.25">
      <c r="A136" t="s">
        <v>286</v>
      </c>
      <c r="B136">
        <v>20333</v>
      </c>
      <c r="C136">
        <v>19700</v>
      </c>
      <c r="D136">
        <v>17804</v>
      </c>
      <c r="E136">
        <v>17768</v>
      </c>
      <c r="F136">
        <v>19585</v>
      </c>
      <c r="G136">
        <v>19038</v>
      </c>
      <c r="H136">
        <v>38750</v>
      </c>
      <c r="I136">
        <v>40925</v>
      </c>
      <c r="J136">
        <v>38660</v>
      </c>
      <c r="K136">
        <v>35682</v>
      </c>
      <c r="L136">
        <v>35925</v>
      </c>
      <c r="M136">
        <v>37988.400000000001</v>
      </c>
      <c r="N136">
        <v>67353</v>
      </c>
      <c r="O136">
        <v>65235</v>
      </c>
      <c r="P136">
        <v>63344</v>
      </c>
      <c r="Q136">
        <v>66579</v>
      </c>
      <c r="R136">
        <v>70944</v>
      </c>
      <c r="S136">
        <v>66691</v>
      </c>
      <c r="T136">
        <v>20.399999999999999</v>
      </c>
      <c r="U136">
        <v>19.8</v>
      </c>
      <c r="V136">
        <v>21.1</v>
      </c>
      <c r="W136">
        <v>19.899999999999999</v>
      </c>
      <c r="X136">
        <v>25.5</v>
      </c>
      <c r="Y136">
        <v>21.34</v>
      </c>
      <c r="Z136">
        <v>14.800000000000002</v>
      </c>
      <c r="AA136">
        <v>13.3</v>
      </c>
      <c r="AB136">
        <v>15.7</v>
      </c>
      <c r="AC136">
        <v>13.1</v>
      </c>
      <c r="AD136">
        <v>20.399999999999999</v>
      </c>
      <c r="AE136">
        <v>15.459999999999999</v>
      </c>
      <c r="AF136">
        <v>46.8</v>
      </c>
      <c r="AG136">
        <v>47.6</v>
      </c>
      <c r="AH136">
        <v>45.3</v>
      </c>
      <c r="AI136">
        <v>53.8</v>
      </c>
      <c r="AJ136">
        <v>53.9</v>
      </c>
      <c r="AK136">
        <v>49.480000000000004</v>
      </c>
      <c r="AM136" t="s">
        <v>134</v>
      </c>
      <c r="AO136" t="s">
        <v>135</v>
      </c>
    </row>
    <row r="137" spans="1:41" x14ac:dyDescent="0.25">
      <c r="A137" t="s">
        <v>287</v>
      </c>
      <c r="B137">
        <v>16250</v>
      </c>
      <c r="C137">
        <v>9875</v>
      </c>
      <c r="D137">
        <v>8500</v>
      </c>
      <c r="E137">
        <v>5000</v>
      </c>
      <c r="F137">
        <v>7583</v>
      </c>
      <c r="G137">
        <v>9441.6</v>
      </c>
      <c r="H137">
        <v>31250</v>
      </c>
      <c r="I137">
        <v>31333</v>
      </c>
      <c r="J137">
        <v>24000</v>
      </c>
      <c r="K137">
        <v>12500</v>
      </c>
      <c r="L137">
        <v>9333</v>
      </c>
      <c r="M137">
        <v>21683.200000000001</v>
      </c>
      <c r="N137">
        <v>39375</v>
      </c>
      <c r="O137">
        <v>38375</v>
      </c>
      <c r="P137">
        <v>38167</v>
      </c>
      <c r="Q137">
        <v>26250</v>
      </c>
      <c r="R137">
        <v>24500</v>
      </c>
      <c r="S137">
        <v>33333.4</v>
      </c>
      <c r="T137">
        <v>60</v>
      </c>
      <c r="U137">
        <v>48.3</v>
      </c>
      <c r="V137">
        <v>48.5</v>
      </c>
      <c r="W137">
        <v>25</v>
      </c>
      <c r="X137">
        <v>14.3</v>
      </c>
      <c r="Y137">
        <v>39.220000000000006</v>
      </c>
      <c r="Z137">
        <v>28.000000000000004</v>
      </c>
      <c r="AA137">
        <v>37.9</v>
      </c>
      <c r="AB137">
        <v>48.5</v>
      </c>
      <c r="AC137">
        <v>47.2</v>
      </c>
      <c r="AD137">
        <v>61.9</v>
      </c>
      <c r="AE137">
        <v>44.7</v>
      </c>
      <c r="AF137">
        <v>28.6</v>
      </c>
      <c r="AG137">
        <v>23.4</v>
      </c>
      <c r="AH137">
        <v>22</v>
      </c>
      <c r="AI137">
        <v>38.6</v>
      </c>
      <c r="AJ137">
        <v>14.3</v>
      </c>
      <c r="AK137">
        <v>25.38</v>
      </c>
      <c r="AL137">
        <v>177</v>
      </c>
      <c r="AM137" t="s">
        <v>288</v>
      </c>
      <c r="AO137" t="s">
        <v>142</v>
      </c>
    </row>
    <row r="138" spans="1:41" x14ac:dyDescent="0.25">
      <c r="A138" t="s">
        <v>289</v>
      </c>
      <c r="B138">
        <v>18500</v>
      </c>
      <c r="C138">
        <v>19375</v>
      </c>
      <c r="D138">
        <v>16750</v>
      </c>
      <c r="E138">
        <v>21333</v>
      </c>
      <c r="F138">
        <v>32800</v>
      </c>
      <c r="G138">
        <v>21751.599999999999</v>
      </c>
      <c r="H138">
        <v>31750</v>
      </c>
      <c r="I138">
        <v>33125</v>
      </c>
      <c r="J138">
        <v>31500</v>
      </c>
      <c r="K138">
        <v>40125</v>
      </c>
      <c r="L138">
        <v>44500</v>
      </c>
      <c r="M138">
        <v>36200</v>
      </c>
      <c r="N138">
        <v>45750</v>
      </c>
      <c r="O138">
        <v>47500</v>
      </c>
      <c r="P138">
        <v>46750</v>
      </c>
      <c r="Q138">
        <v>53625</v>
      </c>
      <c r="R138">
        <v>64250</v>
      </c>
      <c r="S138">
        <v>51575</v>
      </c>
      <c r="T138">
        <v>26.1</v>
      </c>
      <c r="U138">
        <v>29.100000000000005</v>
      </c>
      <c r="V138">
        <v>29.2</v>
      </c>
      <c r="W138">
        <v>27</v>
      </c>
      <c r="X138">
        <v>19</v>
      </c>
      <c r="Y138">
        <v>26.080000000000002</v>
      </c>
      <c r="Z138">
        <v>21.6</v>
      </c>
      <c r="AA138">
        <v>20.9</v>
      </c>
      <c r="AB138">
        <v>22.1</v>
      </c>
      <c r="AC138">
        <v>21</v>
      </c>
      <c r="AD138">
        <v>7.9</v>
      </c>
      <c r="AE138">
        <v>18.7</v>
      </c>
      <c r="AF138">
        <v>35.799999999999997</v>
      </c>
      <c r="AG138">
        <v>38.700000000000003</v>
      </c>
      <c r="AH138">
        <v>30.5</v>
      </c>
      <c r="AI138">
        <v>16</v>
      </c>
      <c r="AJ138">
        <v>18.100000000000001</v>
      </c>
      <c r="AK138">
        <v>27.82</v>
      </c>
      <c r="AL138">
        <v>110</v>
      </c>
      <c r="AM138" t="s">
        <v>290</v>
      </c>
      <c r="AO138" t="s">
        <v>142</v>
      </c>
    </row>
    <row r="139" spans="1:41" x14ac:dyDescent="0.25">
      <c r="A139" t="s">
        <v>291</v>
      </c>
      <c r="B139">
        <v>19125</v>
      </c>
      <c r="C139">
        <v>18778</v>
      </c>
      <c r="D139">
        <v>20727</v>
      </c>
      <c r="E139">
        <v>17250</v>
      </c>
      <c r="F139">
        <v>20000</v>
      </c>
      <c r="G139">
        <v>19176</v>
      </c>
      <c r="H139">
        <v>25875</v>
      </c>
      <c r="I139">
        <v>24500</v>
      </c>
      <c r="J139">
        <v>28714</v>
      </c>
      <c r="K139">
        <v>35111</v>
      </c>
      <c r="L139">
        <v>40000</v>
      </c>
      <c r="M139">
        <v>30840</v>
      </c>
      <c r="N139">
        <v>37333</v>
      </c>
      <c r="O139">
        <v>36400</v>
      </c>
      <c r="P139">
        <v>46500</v>
      </c>
      <c r="Q139">
        <v>56333</v>
      </c>
      <c r="R139">
        <v>72500</v>
      </c>
      <c r="S139">
        <v>49813.2</v>
      </c>
      <c r="T139">
        <v>34.4</v>
      </c>
      <c r="U139">
        <v>30.599999999999998</v>
      </c>
      <c r="V139">
        <v>25.2</v>
      </c>
      <c r="W139">
        <v>29.9</v>
      </c>
      <c r="X139">
        <v>30.4</v>
      </c>
      <c r="Y139">
        <v>30.1</v>
      </c>
      <c r="Z139">
        <v>14.6</v>
      </c>
      <c r="AA139">
        <v>21.4</v>
      </c>
      <c r="AB139">
        <v>22.5</v>
      </c>
      <c r="AC139">
        <v>27.4</v>
      </c>
      <c r="AD139">
        <v>24</v>
      </c>
      <c r="AE139">
        <v>21.98</v>
      </c>
      <c r="AF139">
        <v>31</v>
      </c>
      <c r="AG139">
        <v>31.7</v>
      </c>
      <c r="AH139">
        <v>40.5</v>
      </c>
      <c r="AI139">
        <v>38.4</v>
      </c>
      <c r="AJ139">
        <v>41.2</v>
      </c>
      <c r="AK139">
        <v>36.56</v>
      </c>
      <c r="AL139">
        <v>60</v>
      </c>
      <c r="AM139" t="s">
        <v>173</v>
      </c>
      <c r="AO139" t="s">
        <v>142</v>
      </c>
    </row>
    <row r="140" spans="1:41" x14ac:dyDescent="0.25">
      <c r="A140" t="s">
        <v>292</v>
      </c>
      <c r="B140" t="s">
        <v>88</v>
      </c>
      <c r="C140" t="s">
        <v>88</v>
      </c>
      <c r="D140" t="s">
        <v>88</v>
      </c>
      <c r="E140" t="s">
        <v>88</v>
      </c>
      <c r="F140" t="s">
        <v>88</v>
      </c>
      <c r="G140" t="e">
        <v>#DIV/0!</v>
      </c>
      <c r="H140" t="s">
        <v>88</v>
      </c>
      <c r="I140" t="s">
        <v>88</v>
      </c>
      <c r="J140" t="s">
        <v>88</v>
      </c>
      <c r="K140" t="s">
        <v>88</v>
      </c>
      <c r="L140" t="s">
        <v>88</v>
      </c>
      <c r="M140" t="e">
        <v>#DIV/0!</v>
      </c>
      <c r="N140" t="s">
        <v>88</v>
      </c>
      <c r="O140" t="s">
        <v>88</v>
      </c>
      <c r="P140" t="s">
        <v>88</v>
      </c>
      <c r="Q140" t="s">
        <v>88</v>
      </c>
      <c r="R140" t="s">
        <v>88</v>
      </c>
      <c r="S140" t="e">
        <v>#DIV/0!</v>
      </c>
      <c r="T140" t="s">
        <v>88</v>
      </c>
      <c r="U140" t="s">
        <v>88</v>
      </c>
      <c r="V140">
        <v>0</v>
      </c>
      <c r="W140">
        <v>0</v>
      </c>
      <c r="X140">
        <v>0</v>
      </c>
      <c r="Y140">
        <v>0</v>
      </c>
      <c r="Z140" t="s">
        <v>88</v>
      </c>
      <c r="AA140" t="s">
        <v>88</v>
      </c>
      <c r="AB140" t="s">
        <v>88</v>
      </c>
      <c r="AC140" t="s">
        <v>88</v>
      </c>
      <c r="AD140">
        <v>0</v>
      </c>
      <c r="AE140">
        <v>0</v>
      </c>
      <c r="AF140" t="s">
        <v>88</v>
      </c>
      <c r="AG140" t="s">
        <v>88</v>
      </c>
      <c r="AH140" t="s">
        <v>88</v>
      </c>
      <c r="AI140" t="s">
        <v>88</v>
      </c>
      <c r="AJ140" t="s">
        <v>88</v>
      </c>
      <c r="AK140" t="e">
        <v>#DIV/0!</v>
      </c>
      <c r="AM140" t="s">
        <v>134</v>
      </c>
      <c r="AO140" t="s">
        <v>135</v>
      </c>
    </row>
    <row r="141" spans="1:41" x14ac:dyDescent="0.25">
      <c r="A141" t="s">
        <v>293</v>
      </c>
      <c r="B141">
        <v>22250</v>
      </c>
      <c r="C141">
        <v>26000</v>
      </c>
      <c r="D141">
        <v>31000</v>
      </c>
      <c r="E141">
        <v>53000</v>
      </c>
      <c r="F141">
        <v>52750</v>
      </c>
      <c r="G141">
        <v>37000</v>
      </c>
      <c r="H141">
        <v>37000</v>
      </c>
      <c r="I141">
        <v>45750</v>
      </c>
      <c r="J141">
        <v>49250</v>
      </c>
      <c r="K141">
        <v>77750</v>
      </c>
      <c r="L141">
        <v>77833</v>
      </c>
      <c r="M141">
        <v>57516.6</v>
      </c>
      <c r="N141">
        <v>68000</v>
      </c>
      <c r="O141">
        <v>71000</v>
      </c>
      <c r="P141">
        <v>70250</v>
      </c>
      <c r="Q141">
        <v>79750</v>
      </c>
      <c r="R141">
        <v>86625</v>
      </c>
      <c r="S141">
        <v>75125</v>
      </c>
      <c r="T141">
        <v>21.1</v>
      </c>
      <c r="U141">
        <v>21.4</v>
      </c>
      <c r="V141">
        <v>17.600000000000001</v>
      </c>
      <c r="W141">
        <v>6.3</v>
      </c>
      <c r="X141">
        <v>11.5</v>
      </c>
      <c r="Y141">
        <v>15.580000000000002</v>
      </c>
      <c r="Z141">
        <v>10.5</v>
      </c>
      <c r="AA141">
        <v>7.1</v>
      </c>
      <c r="AB141">
        <v>0</v>
      </c>
      <c r="AC141">
        <v>0</v>
      </c>
      <c r="AD141">
        <v>11.5</v>
      </c>
      <c r="AE141">
        <v>5.82</v>
      </c>
      <c r="AF141">
        <v>32</v>
      </c>
      <c r="AG141">
        <v>45.8</v>
      </c>
      <c r="AH141">
        <v>36.700000000000003</v>
      </c>
      <c r="AI141">
        <v>39.4</v>
      </c>
      <c r="AJ141">
        <v>20.6</v>
      </c>
      <c r="AK141">
        <v>34.9</v>
      </c>
      <c r="AM141" t="s">
        <v>134</v>
      </c>
      <c r="AO141" t="s">
        <v>135</v>
      </c>
    </row>
    <row r="142" spans="1:41" x14ac:dyDescent="0.25">
      <c r="A142" t="s">
        <v>294</v>
      </c>
      <c r="B142">
        <v>56000</v>
      </c>
      <c r="C142">
        <v>50000</v>
      </c>
      <c r="D142">
        <v>44500</v>
      </c>
      <c r="E142">
        <v>14625</v>
      </c>
      <c r="F142">
        <v>16250</v>
      </c>
      <c r="G142">
        <v>36275</v>
      </c>
      <c r="H142">
        <v>64750</v>
      </c>
      <c r="I142">
        <v>71250</v>
      </c>
      <c r="J142">
        <v>74500</v>
      </c>
      <c r="K142">
        <v>67250</v>
      </c>
      <c r="L142">
        <v>74167</v>
      </c>
      <c r="M142">
        <v>70383.399999999994</v>
      </c>
      <c r="N142">
        <v>94000</v>
      </c>
      <c r="O142">
        <v>102500</v>
      </c>
      <c r="P142">
        <v>133000</v>
      </c>
      <c r="Q142">
        <v>137750</v>
      </c>
      <c r="R142">
        <v>113750</v>
      </c>
      <c r="S142">
        <v>116200</v>
      </c>
      <c r="T142">
        <v>11.1</v>
      </c>
      <c r="U142">
        <v>15</v>
      </c>
      <c r="V142">
        <v>15.8</v>
      </c>
      <c r="W142">
        <v>11.1</v>
      </c>
      <c r="X142">
        <v>20</v>
      </c>
      <c r="Y142">
        <v>14.6</v>
      </c>
      <c r="Z142">
        <v>7.4000000000000012</v>
      </c>
      <c r="AA142">
        <v>10</v>
      </c>
      <c r="AB142">
        <v>10.5</v>
      </c>
      <c r="AC142">
        <v>11.1</v>
      </c>
      <c r="AD142">
        <v>20</v>
      </c>
      <c r="AE142">
        <v>11.8</v>
      </c>
      <c r="AF142">
        <v>54.899999999999991</v>
      </c>
      <c r="AG142">
        <v>57.1</v>
      </c>
      <c r="AH142">
        <v>65</v>
      </c>
      <c r="AI142">
        <v>72.5</v>
      </c>
      <c r="AJ142">
        <v>83.3</v>
      </c>
      <c r="AK142">
        <v>66.56</v>
      </c>
      <c r="AM142" t="s">
        <v>134</v>
      </c>
      <c r="AO142" t="s">
        <v>135</v>
      </c>
    </row>
    <row r="143" spans="1:41" x14ac:dyDescent="0.25">
      <c r="A143" t="s">
        <v>295</v>
      </c>
      <c r="B143" t="s">
        <v>88</v>
      </c>
      <c r="C143" t="s">
        <v>88</v>
      </c>
      <c r="D143" t="s">
        <v>88</v>
      </c>
      <c r="E143" t="s">
        <v>88</v>
      </c>
      <c r="F143" t="s">
        <v>88</v>
      </c>
      <c r="G143" t="e">
        <v>#DIV/0!</v>
      </c>
      <c r="H143" t="s">
        <v>88</v>
      </c>
      <c r="I143" t="s">
        <v>88</v>
      </c>
      <c r="J143" t="s">
        <v>88</v>
      </c>
      <c r="K143" t="s">
        <v>88</v>
      </c>
      <c r="L143" t="s">
        <v>88</v>
      </c>
      <c r="M143" t="e">
        <v>#DIV/0!</v>
      </c>
      <c r="N143" t="s">
        <v>88</v>
      </c>
      <c r="O143" t="s">
        <v>88</v>
      </c>
      <c r="P143" t="s">
        <v>88</v>
      </c>
      <c r="Q143" t="s">
        <v>88</v>
      </c>
      <c r="R143" t="s">
        <v>88</v>
      </c>
      <c r="S143" t="e">
        <v>#DIV/0!</v>
      </c>
      <c r="T143" t="s">
        <v>88</v>
      </c>
      <c r="U143" t="s">
        <v>88</v>
      </c>
      <c r="V143" t="s">
        <v>88</v>
      </c>
      <c r="W143" t="s">
        <v>88</v>
      </c>
      <c r="X143" t="s">
        <v>88</v>
      </c>
      <c r="Y143" t="e">
        <v>#DIV/0!</v>
      </c>
      <c r="Z143" t="s">
        <v>88</v>
      </c>
      <c r="AA143" t="s">
        <v>88</v>
      </c>
      <c r="AB143" t="s">
        <v>88</v>
      </c>
      <c r="AC143" t="s">
        <v>88</v>
      </c>
      <c r="AD143" t="s">
        <v>88</v>
      </c>
      <c r="AE143" t="e">
        <v>#DIV/0!</v>
      </c>
      <c r="AF143" t="s">
        <v>88</v>
      </c>
      <c r="AG143" t="s">
        <v>88</v>
      </c>
      <c r="AH143" t="s">
        <v>88</v>
      </c>
      <c r="AI143" t="s">
        <v>88</v>
      </c>
      <c r="AJ143" t="s">
        <v>88</v>
      </c>
      <c r="AK143" t="e">
        <v>#DIV/0!</v>
      </c>
      <c r="AM143" t="s">
        <v>134</v>
      </c>
      <c r="AO143" t="s">
        <v>135</v>
      </c>
    </row>
    <row r="144" spans="1:41" x14ac:dyDescent="0.25">
      <c r="A144" t="s">
        <v>296</v>
      </c>
      <c r="B144">
        <v>44707</v>
      </c>
      <c r="C144">
        <v>45649</v>
      </c>
      <c r="D144">
        <v>44457</v>
      </c>
      <c r="E144">
        <v>41944</v>
      </c>
      <c r="F144">
        <v>45716</v>
      </c>
      <c r="G144">
        <v>44494.6</v>
      </c>
      <c r="H144">
        <v>73989</v>
      </c>
      <c r="I144">
        <v>74937</v>
      </c>
      <c r="J144">
        <v>73272</v>
      </c>
      <c r="K144">
        <v>74119</v>
      </c>
      <c r="L144">
        <v>78794</v>
      </c>
      <c r="M144">
        <v>75022.2</v>
      </c>
      <c r="N144">
        <v>104863</v>
      </c>
      <c r="O144">
        <v>109156</v>
      </c>
      <c r="P144">
        <v>107073</v>
      </c>
      <c r="Q144">
        <v>106080</v>
      </c>
      <c r="R144">
        <v>111956</v>
      </c>
      <c r="S144">
        <v>107825.60000000001</v>
      </c>
      <c r="T144">
        <v>7.3</v>
      </c>
      <c r="U144">
        <v>7.6</v>
      </c>
      <c r="V144">
        <v>8.1999999999999993</v>
      </c>
      <c r="W144">
        <v>8.1999999999999993</v>
      </c>
      <c r="X144">
        <v>7</v>
      </c>
      <c r="Y144">
        <v>7.6599999999999993</v>
      </c>
      <c r="Z144">
        <v>5.8</v>
      </c>
      <c r="AA144">
        <v>5.8</v>
      </c>
      <c r="AB144">
        <v>6.5</v>
      </c>
      <c r="AC144">
        <v>6.9</v>
      </c>
      <c r="AD144">
        <v>6</v>
      </c>
      <c r="AE144">
        <v>6.2</v>
      </c>
      <c r="AF144">
        <v>64.599999999999994</v>
      </c>
      <c r="AG144">
        <v>62.4</v>
      </c>
      <c r="AH144">
        <v>60.8</v>
      </c>
      <c r="AI144">
        <v>61.2</v>
      </c>
      <c r="AJ144">
        <v>65.2</v>
      </c>
      <c r="AK144">
        <v>62.839999999999996</v>
      </c>
      <c r="AM144" t="s">
        <v>134</v>
      </c>
      <c r="AO144" t="s">
        <v>135</v>
      </c>
    </row>
    <row r="145" spans="1:41" x14ac:dyDescent="0.25">
      <c r="A145" t="s">
        <v>297</v>
      </c>
      <c r="B145">
        <v>32333</v>
      </c>
      <c r="C145">
        <v>33000</v>
      </c>
      <c r="D145">
        <v>27500</v>
      </c>
      <c r="E145">
        <v>26500</v>
      </c>
      <c r="F145">
        <v>30229</v>
      </c>
      <c r="G145">
        <v>29912.400000000001</v>
      </c>
      <c r="H145">
        <v>56300</v>
      </c>
      <c r="I145">
        <v>62625</v>
      </c>
      <c r="J145">
        <v>56250</v>
      </c>
      <c r="K145">
        <v>46056</v>
      </c>
      <c r="L145">
        <v>51500</v>
      </c>
      <c r="M145">
        <v>54546.2</v>
      </c>
      <c r="N145">
        <v>89625</v>
      </c>
      <c r="O145">
        <v>89958</v>
      </c>
      <c r="P145">
        <v>90833</v>
      </c>
      <c r="Q145">
        <v>86500</v>
      </c>
      <c r="R145">
        <v>94143</v>
      </c>
      <c r="S145">
        <v>90211.8</v>
      </c>
      <c r="T145">
        <v>4</v>
      </c>
      <c r="U145">
        <v>4.5999999999999996</v>
      </c>
      <c r="V145">
        <v>8.4</v>
      </c>
      <c r="W145">
        <v>10</v>
      </c>
      <c r="X145">
        <v>6.9</v>
      </c>
      <c r="Y145">
        <v>6.7799999999999994</v>
      </c>
      <c r="Z145">
        <v>8.5</v>
      </c>
      <c r="AA145">
        <v>5.5</v>
      </c>
      <c r="AB145">
        <v>6.5</v>
      </c>
      <c r="AC145">
        <v>10.5</v>
      </c>
      <c r="AD145">
        <v>14.7</v>
      </c>
      <c r="AE145">
        <v>9.14</v>
      </c>
      <c r="AF145">
        <v>44.5</v>
      </c>
      <c r="AG145">
        <v>41.1</v>
      </c>
      <c r="AH145">
        <v>37</v>
      </c>
      <c r="AI145">
        <v>37.1</v>
      </c>
      <c r="AJ145">
        <v>32.299999999999997</v>
      </c>
      <c r="AK145">
        <v>38.4</v>
      </c>
      <c r="AM145" t="s">
        <v>134</v>
      </c>
      <c r="AO145" t="s">
        <v>135</v>
      </c>
    </row>
    <row r="146" spans="1:41" x14ac:dyDescent="0.25">
      <c r="A146" t="s">
        <v>298</v>
      </c>
      <c r="B146">
        <v>22400</v>
      </c>
      <c r="C146">
        <v>24500</v>
      </c>
      <c r="D146">
        <v>29000</v>
      </c>
      <c r="E146">
        <v>20600</v>
      </c>
      <c r="F146">
        <v>22250</v>
      </c>
      <c r="G146">
        <v>23750</v>
      </c>
      <c r="H146">
        <v>37667</v>
      </c>
      <c r="I146">
        <v>41450</v>
      </c>
      <c r="J146">
        <v>41722</v>
      </c>
      <c r="K146">
        <v>45250</v>
      </c>
      <c r="L146">
        <v>47909</v>
      </c>
      <c r="M146">
        <v>42799.6</v>
      </c>
      <c r="N146">
        <v>57722</v>
      </c>
      <c r="O146">
        <v>58286</v>
      </c>
      <c r="P146">
        <v>62700</v>
      </c>
      <c r="Q146">
        <v>70188</v>
      </c>
      <c r="R146">
        <v>73643</v>
      </c>
      <c r="S146">
        <v>64507.8</v>
      </c>
      <c r="T146">
        <v>39.4</v>
      </c>
      <c r="U146">
        <v>35.700000000000003</v>
      </c>
      <c r="V146">
        <v>39.299999999999997</v>
      </c>
      <c r="W146">
        <v>32.6</v>
      </c>
      <c r="X146">
        <v>19.8</v>
      </c>
      <c r="Y146">
        <v>33.36</v>
      </c>
      <c r="Z146">
        <v>16</v>
      </c>
      <c r="AA146">
        <v>12.6</v>
      </c>
      <c r="AB146">
        <v>9.8000000000000007</v>
      </c>
      <c r="AC146">
        <v>14.4</v>
      </c>
      <c r="AD146">
        <v>14.5</v>
      </c>
      <c r="AE146">
        <v>13.460000000000003</v>
      </c>
      <c r="AF146">
        <v>25.2</v>
      </c>
      <c r="AG146">
        <v>23.3</v>
      </c>
      <c r="AH146">
        <v>27.699999999999996</v>
      </c>
      <c r="AI146">
        <v>34.200000000000003</v>
      </c>
      <c r="AJ146">
        <v>46.4</v>
      </c>
      <c r="AK146">
        <v>31.359999999999996</v>
      </c>
      <c r="AL146">
        <v>75.89</v>
      </c>
      <c r="AM146" t="s">
        <v>299</v>
      </c>
      <c r="AO146" t="s">
        <v>142</v>
      </c>
    </row>
    <row r="147" spans="1:41" x14ac:dyDescent="0.25">
      <c r="A147" t="s">
        <v>300</v>
      </c>
      <c r="B147">
        <v>29200</v>
      </c>
      <c r="C147">
        <v>31167</v>
      </c>
      <c r="D147">
        <v>31625</v>
      </c>
      <c r="E147">
        <v>48500</v>
      </c>
      <c r="F147">
        <v>60100</v>
      </c>
      <c r="G147">
        <v>40118.400000000001</v>
      </c>
      <c r="H147">
        <v>43500</v>
      </c>
      <c r="I147">
        <v>44000</v>
      </c>
      <c r="J147">
        <v>53500</v>
      </c>
      <c r="K147">
        <v>70200</v>
      </c>
      <c r="L147">
        <v>76750</v>
      </c>
      <c r="M147">
        <v>57590</v>
      </c>
      <c r="N147">
        <v>63000</v>
      </c>
      <c r="O147">
        <v>72750</v>
      </c>
      <c r="P147">
        <v>66500</v>
      </c>
      <c r="Q147">
        <v>81625</v>
      </c>
      <c r="R147">
        <v>103000</v>
      </c>
      <c r="S147">
        <v>77375</v>
      </c>
      <c r="T147">
        <v>1.8000000000000003</v>
      </c>
      <c r="U147">
        <v>3.5000000000000004</v>
      </c>
      <c r="V147">
        <v>3.8</v>
      </c>
      <c r="W147">
        <v>7.1</v>
      </c>
      <c r="X147">
        <v>3.3</v>
      </c>
      <c r="Y147">
        <v>3.9000000000000008</v>
      </c>
      <c r="Z147">
        <v>7.0000000000000009</v>
      </c>
      <c r="AA147">
        <v>12.3</v>
      </c>
      <c r="AB147">
        <v>5.7</v>
      </c>
      <c r="AC147">
        <v>5.4</v>
      </c>
      <c r="AD147">
        <v>16.399999999999999</v>
      </c>
      <c r="AE147">
        <v>9.36</v>
      </c>
      <c r="AF147">
        <v>32.700000000000003</v>
      </c>
      <c r="AG147">
        <v>34.299999999999997</v>
      </c>
      <c r="AH147">
        <v>37.6</v>
      </c>
      <c r="AI147">
        <v>43.6</v>
      </c>
      <c r="AJ147">
        <v>44.1</v>
      </c>
      <c r="AK147">
        <v>38.459999999999994</v>
      </c>
      <c r="AL147">
        <v>69</v>
      </c>
      <c r="AM147" t="s">
        <v>301</v>
      </c>
      <c r="AO147" t="s">
        <v>142</v>
      </c>
    </row>
    <row r="148" spans="1:41" x14ac:dyDescent="0.25">
      <c r="A148" t="s">
        <v>302</v>
      </c>
      <c r="B148">
        <v>26759</v>
      </c>
      <c r="C148">
        <v>27024</v>
      </c>
      <c r="D148">
        <v>35585</v>
      </c>
      <c r="E148">
        <v>40119</v>
      </c>
      <c r="F148">
        <v>44353</v>
      </c>
      <c r="G148">
        <v>34768</v>
      </c>
      <c r="H148">
        <v>62350</v>
      </c>
      <c r="I148">
        <v>63832</v>
      </c>
      <c r="J148">
        <v>66212</v>
      </c>
      <c r="K148">
        <v>64490</v>
      </c>
      <c r="L148">
        <v>69136</v>
      </c>
      <c r="M148">
        <v>65204</v>
      </c>
      <c r="N148">
        <v>90896</v>
      </c>
      <c r="O148">
        <v>99196</v>
      </c>
      <c r="P148">
        <v>103080</v>
      </c>
      <c r="Q148">
        <v>102110</v>
      </c>
      <c r="R148">
        <v>102222</v>
      </c>
      <c r="S148">
        <v>99500.800000000003</v>
      </c>
      <c r="T148">
        <v>7.9</v>
      </c>
      <c r="U148">
        <v>6.7</v>
      </c>
      <c r="V148">
        <v>5.5</v>
      </c>
      <c r="W148">
        <v>6.3</v>
      </c>
      <c r="X148">
        <v>5.9</v>
      </c>
      <c r="Y148">
        <v>6.4600000000000009</v>
      </c>
      <c r="Z148">
        <v>5.8</v>
      </c>
      <c r="AA148">
        <v>6.8</v>
      </c>
      <c r="AB148">
        <v>8.5</v>
      </c>
      <c r="AC148">
        <v>9.8000000000000007</v>
      </c>
      <c r="AD148">
        <v>9.5</v>
      </c>
      <c r="AE148">
        <v>8.0800000000000018</v>
      </c>
      <c r="AF148">
        <v>53.5</v>
      </c>
      <c r="AG148">
        <v>55.9</v>
      </c>
      <c r="AH148">
        <v>61.5</v>
      </c>
      <c r="AI148">
        <v>63</v>
      </c>
      <c r="AJ148">
        <v>59.4</v>
      </c>
      <c r="AK148">
        <v>58.660000000000004</v>
      </c>
      <c r="AM148" t="s">
        <v>134</v>
      </c>
      <c r="AO148" t="s">
        <v>135</v>
      </c>
    </row>
    <row r="149" spans="1:41" x14ac:dyDescent="0.25">
      <c r="A149" t="s">
        <v>303</v>
      </c>
      <c r="B149">
        <v>14250</v>
      </c>
      <c r="C149">
        <v>12750</v>
      </c>
      <c r="D149">
        <v>13300</v>
      </c>
      <c r="E149">
        <v>10667</v>
      </c>
      <c r="F149">
        <v>20643</v>
      </c>
      <c r="G149">
        <v>14322</v>
      </c>
      <c r="H149">
        <v>23071</v>
      </c>
      <c r="I149">
        <v>20500</v>
      </c>
      <c r="J149">
        <v>21500</v>
      </c>
      <c r="K149">
        <v>22000</v>
      </c>
      <c r="L149">
        <v>31438</v>
      </c>
      <c r="M149">
        <v>23701.8</v>
      </c>
      <c r="N149">
        <v>43667</v>
      </c>
      <c r="O149">
        <v>41000</v>
      </c>
      <c r="P149">
        <v>54500</v>
      </c>
      <c r="Q149">
        <v>36417</v>
      </c>
      <c r="R149">
        <v>55875</v>
      </c>
      <c r="S149">
        <v>46291.8</v>
      </c>
      <c r="T149">
        <v>35.6</v>
      </c>
      <c r="U149">
        <v>39.700000000000003</v>
      </c>
      <c r="V149">
        <v>29.3</v>
      </c>
      <c r="W149">
        <v>30.4</v>
      </c>
      <c r="X149">
        <v>23.2</v>
      </c>
      <c r="Y149">
        <v>31.639999999999997</v>
      </c>
      <c r="Z149">
        <v>22</v>
      </c>
      <c r="AA149">
        <v>32.4</v>
      </c>
      <c r="AB149">
        <v>31</v>
      </c>
      <c r="AC149">
        <v>35.700000000000003</v>
      </c>
      <c r="AD149">
        <v>17.399999999999999</v>
      </c>
      <c r="AE149">
        <v>27.7</v>
      </c>
      <c r="AF149">
        <v>15.5</v>
      </c>
      <c r="AG149">
        <v>19.8</v>
      </c>
      <c r="AH149">
        <v>33</v>
      </c>
      <c r="AI149">
        <v>43.7</v>
      </c>
      <c r="AJ149">
        <v>42.1</v>
      </c>
      <c r="AK149">
        <v>30.82</v>
      </c>
      <c r="AL149">
        <v>85</v>
      </c>
      <c r="AM149" t="s">
        <v>173</v>
      </c>
      <c r="AO149" t="s">
        <v>142</v>
      </c>
    </row>
    <row r="150" spans="1:41" x14ac:dyDescent="0.25">
      <c r="A150" t="s">
        <v>304</v>
      </c>
      <c r="B150" t="s">
        <v>88</v>
      </c>
      <c r="C150">
        <v>2500</v>
      </c>
      <c r="D150">
        <v>16500</v>
      </c>
      <c r="E150">
        <v>33833</v>
      </c>
      <c r="F150">
        <v>31100</v>
      </c>
      <c r="G150">
        <v>20983.25</v>
      </c>
      <c r="H150">
        <v>16250</v>
      </c>
      <c r="I150">
        <v>17250</v>
      </c>
      <c r="J150">
        <v>18700</v>
      </c>
      <c r="K150">
        <v>107750</v>
      </c>
      <c r="L150">
        <v>32200</v>
      </c>
      <c r="M150">
        <v>38430</v>
      </c>
      <c r="N150" t="s">
        <v>88</v>
      </c>
      <c r="O150">
        <v>18600</v>
      </c>
      <c r="P150">
        <v>30500</v>
      </c>
      <c r="Q150">
        <v>109750</v>
      </c>
      <c r="R150">
        <v>39500</v>
      </c>
      <c r="S150">
        <v>49587.5</v>
      </c>
      <c r="T150">
        <v>66.7</v>
      </c>
      <c r="U150">
        <v>83.3</v>
      </c>
      <c r="V150">
        <v>56.3</v>
      </c>
      <c r="W150">
        <v>23.5</v>
      </c>
      <c r="X150">
        <v>72.7</v>
      </c>
      <c r="Y150">
        <v>60.5</v>
      </c>
      <c r="Z150">
        <v>46.7</v>
      </c>
      <c r="AA150">
        <v>41.7</v>
      </c>
      <c r="AB150">
        <v>25</v>
      </c>
      <c r="AC150">
        <v>17.600000000000001</v>
      </c>
      <c r="AD150">
        <v>0</v>
      </c>
      <c r="AE150">
        <v>26.2</v>
      </c>
      <c r="AF150">
        <v>0</v>
      </c>
      <c r="AG150">
        <v>0</v>
      </c>
      <c r="AH150">
        <v>35.700000000000003</v>
      </c>
      <c r="AI150">
        <v>76.900000000000006</v>
      </c>
      <c r="AJ150">
        <v>52.6</v>
      </c>
      <c r="AK150">
        <v>33.040000000000006</v>
      </c>
      <c r="AL150">
        <v>25</v>
      </c>
      <c r="AM150" t="s">
        <v>173</v>
      </c>
      <c r="AO150" t="s">
        <v>142</v>
      </c>
    </row>
    <row r="151" spans="1:41" x14ac:dyDescent="0.25">
      <c r="A151" t="s">
        <v>305</v>
      </c>
      <c r="B151">
        <v>35600</v>
      </c>
      <c r="C151">
        <v>14667</v>
      </c>
      <c r="D151">
        <v>17667</v>
      </c>
      <c r="E151">
        <v>15750</v>
      </c>
      <c r="F151">
        <v>20500</v>
      </c>
      <c r="G151">
        <v>20836.8</v>
      </c>
      <c r="H151">
        <v>49250</v>
      </c>
      <c r="I151">
        <v>43000</v>
      </c>
      <c r="J151">
        <v>36167</v>
      </c>
      <c r="K151">
        <v>41000</v>
      </c>
      <c r="L151">
        <v>80667</v>
      </c>
      <c r="M151">
        <v>50016.800000000003</v>
      </c>
      <c r="N151">
        <v>65500</v>
      </c>
      <c r="O151">
        <v>51800</v>
      </c>
      <c r="P151">
        <v>52250</v>
      </c>
      <c r="Q151">
        <v>80800</v>
      </c>
      <c r="R151">
        <v>89250</v>
      </c>
      <c r="S151">
        <v>67920</v>
      </c>
      <c r="T151">
        <v>13.900000000000002</v>
      </c>
      <c r="U151">
        <v>22.2</v>
      </c>
      <c r="V151">
        <v>13.9</v>
      </c>
      <c r="W151">
        <v>12.1</v>
      </c>
      <c r="X151">
        <v>3.1</v>
      </c>
      <c r="Y151">
        <v>13.040000000000001</v>
      </c>
      <c r="Z151">
        <v>0</v>
      </c>
      <c r="AA151">
        <v>11.1</v>
      </c>
      <c r="AB151">
        <v>11.1</v>
      </c>
      <c r="AC151">
        <v>15.2</v>
      </c>
      <c r="AD151">
        <v>15.6</v>
      </c>
      <c r="AE151">
        <v>10.6</v>
      </c>
      <c r="AF151">
        <v>30.9</v>
      </c>
      <c r="AG151">
        <v>34.700000000000003</v>
      </c>
      <c r="AH151">
        <v>39.4</v>
      </c>
      <c r="AI151">
        <v>42.9</v>
      </c>
      <c r="AJ151">
        <v>86.5</v>
      </c>
      <c r="AK151">
        <v>46.88</v>
      </c>
      <c r="AL151">
        <v>100</v>
      </c>
      <c r="AM151" t="s">
        <v>306</v>
      </c>
      <c r="AO151" t="s">
        <v>142</v>
      </c>
    </row>
    <row r="152" spans="1:41" x14ac:dyDescent="0.25">
      <c r="A152" t="s">
        <v>307</v>
      </c>
      <c r="B152">
        <v>17056</v>
      </c>
      <c r="C152">
        <v>20333</v>
      </c>
      <c r="D152">
        <v>19375</v>
      </c>
      <c r="E152">
        <v>18750</v>
      </c>
      <c r="F152">
        <v>11250</v>
      </c>
      <c r="G152">
        <v>17352.8</v>
      </c>
      <c r="H152">
        <v>32333</v>
      </c>
      <c r="I152">
        <v>38500</v>
      </c>
      <c r="J152">
        <v>31250</v>
      </c>
      <c r="K152">
        <v>25556</v>
      </c>
      <c r="L152">
        <v>27500</v>
      </c>
      <c r="M152">
        <v>31027.8</v>
      </c>
      <c r="N152">
        <v>50083</v>
      </c>
      <c r="O152">
        <v>52643</v>
      </c>
      <c r="P152">
        <v>54500</v>
      </c>
      <c r="Q152">
        <v>63750</v>
      </c>
      <c r="R152">
        <v>66667</v>
      </c>
      <c r="S152">
        <v>57528.6</v>
      </c>
      <c r="T152">
        <v>73.2</v>
      </c>
      <c r="U152">
        <v>71.099999999999994</v>
      </c>
      <c r="V152">
        <v>73.3</v>
      </c>
      <c r="W152">
        <v>69.8</v>
      </c>
      <c r="X152">
        <v>65.7</v>
      </c>
      <c r="Y152">
        <v>70.62</v>
      </c>
      <c r="Z152">
        <v>35.700000000000003</v>
      </c>
      <c r="AA152">
        <v>31.6</v>
      </c>
      <c r="AB152">
        <v>40</v>
      </c>
      <c r="AC152">
        <v>40.6</v>
      </c>
      <c r="AD152">
        <v>48.6</v>
      </c>
      <c r="AE152">
        <v>39.299999999999997</v>
      </c>
      <c r="AF152">
        <v>14.499999999999998</v>
      </c>
      <c r="AG152">
        <v>16.399999999999999</v>
      </c>
      <c r="AH152">
        <v>17.5</v>
      </c>
      <c r="AI152">
        <v>19.399999999999999</v>
      </c>
      <c r="AJ152">
        <v>19.5</v>
      </c>
      <c r="AK152">
        <v>17.46</v>
      </c>
      <c r="AM152" t="s">
        <v>308</v>
      </c>
      <c r="AO152" t="s">
        <v>142</v>
      </c>
    </row>
    <row r="153" spans="1:41" x14ac:dyDescent="0.25">
      <c r="A153" t="s">
        <v>309</v>
      </c>
      <c r="B153">
        <v>39660</v>
      </c>
      <c r="C153">
        <v>42380</v>
      </c>
      <c r="D153">
        <v>40280</v>
      </c>
      <c r="E153" t="s">
        <v>159</v>
      </c>
      <c r="F153" t="s">
        <v>159</v>
      </c>
      <c r="G153">
        <v>40773.333333333336</v>
      </c>
      <c r="H153">
        <v>47417</v>
      </c>
      <c r="I153">
        <v>55065</v>
      </c>
      <c r="J153">
        <v>48326</v>
      </c>
      <c r="K153">
        <v>107706</v>
      </c>
      <c r="L153" t="s">
        <v>159</v>
      </c>
      <c r="M153">
        <v>64628.5</v>
      </c>
      <c r="N153">
        <v>67769</v>
      </c>
      <c r="O153">
        <v>67635</v>
      </c>
      <c r="P153">
        <v>56565</v>
      </c>
      <c r="Q153">
        <v>109868</v>
      </c>
      <c r="R153">
        <v>91714</v>
      </c>
      <c r="S153">
        <v>78710.2</v>
      </c>
      <c r="T153">
        <v>3.8</v>
      </c>
      <c r="U153">
        <v>19.3</v>
      </c>
      <c r="V153">
        <v>16.100000000000001</v>
      </c>
      <c r="W153">
        <v>14.6</v>
      </c>
      <c r="X153">
        <v>0</v>
      </c>
      <c r="Y153">
        <v>10.760000000000002</v>
      </c>
      <c r="Z153">
        <v>3.8</v>
      </c>
      <c r="AA153">
        <v>0</v>
      </c>
      <c r="AB153">
        <v>18.100000000000001</v>
      </c>
      <c r="AC153">
        <v>15.6</v>
      </c>
      <c r="AD153">
        <v>40.4</v>
      </c>
      <c r="AE153">
        <v>15.580000000000002</v>
      </c>
      <c r="AF153">
        <v>57.999999999999993</v>
      </c>
      <c r="AG153">
        <v>63.5</v>
      </c>
      <c r="AH153">
        <v>62.5</v>
      </c>
      <c r="AI153">
        <v>55.2</v>
      </c>
      <c r="AJ153">
        <v>55.6</v>
      </c>
      <c r="AK153">
        <v>58.96</v>
      </c>
      <c r="AM153" t="s">
        <v>134</v>
      </c>
      <c r="AO153" t="s">
        <v>135</v>
      </c>
    </row>
    <row r="154" spans="1:41" x14ac:dyDescent="0.25">
      <c r="A154" t="s">
        <v>310</v>
      </c>
      <c r="B154">
        <v>24619</v>
      </c>
      <c r="C154">
        <v>25813</v>
      </c>
      <c r="D154">
        <v>25307</v>
      </c>
      <c r="E154">
        <v>29419</v>
      </c>
      <c r="F154">
        <v>24937</v>
      </c>
      <c r="G154">
        <v>26019</v>
      </c>
      <c r="H154">
        <v>47101</v>
      </c>
      <c r="I154">
        <v>46024</v>
      </c>
      <c r="J154">
        <v>47824</v>
      </c>
      <c r="K154">
        <v>56197</v>
      </c>
      <c r="L154">
        <v>60930</v>
      </c>
      <c r="M154">
        <v>51615.199999999997</v>
      </c>
      <c r="N154">
        <v>73659</v>
      </c>
      <c r="O154">
        <v>70283</v>
      </c>
      <c r="P154">
        <v>72417</v>
      </c>
      <c r="Q154">
        <v>82750</v>
      </c>
      <c r="R154">
        <v>90972</v>
      </c>
      <c r="S154">
        <v>78016.2</v>
      </c>
      <c r="T154">
        <v>13.8</v>
      </c>
      <c r="U154">
        <v>13.8</v>
      </c>
      <c r="V154">
        <v>16.2</v>
      </c>
      <c r="W154">
        <v>15.2</v>
      </c>
      <c r="X154">
        <v>12.4</v>
      </c>
      <c r="Y154">
        <v>14.280000000000001</v>
      </c>
      <c r="Z154">
        <v>12.2</v>
      </c>
      <c r="AA154">
        <v>10.9</v>
      </c>
      <c r="AB154">
        <v>11.2</v>
      </c>
      <c r="AC154">
        <v>12.7</v>
      </c>
      <c r="AD154">
        <v>11.2</v>
      </c>
      <c r="AE154">
        <v>11.64</v>
      </c>
      <c r="AF154">
        <v>52.1</v>
      </c>
      <c r="AG154">
        <v>56.3</v>
      </c>
      <c r="AH154">
        <v>57.600000000000009</v>
      </c>
      <c r="AI154">
        <v>57.3</v>
      </c>
      <c r="AJ154">
        <v>56.8</v>
      </c>
      <c r="AK154">
        <v>56.02</v>
      </c>
      <c r="AM154" t="s">
        <v>134</v>
      </c>
      <c r="AO154" t="s">
        <v>135</v>
      </c>
    </row>
    <row r="155" spans="1:41" x14ac:dyDescent="0.25">
      <c r="A155" t="s">
        <v>311</v>
      </c>
      <c r="B155" t="s">
        <v>88</v>
      </c>
      <c r="C155" t="s">
        <v>88</v>
      </c>
      <c r="D155" t="s">
        <v>88</v>
      </c>
      <c r="E155">
        <v>18125</v>
      </c>
      <c r="F155">
        <v>21563</v>
      </c>
      <c r="G155">
        <v>19844</v>
      </c>
      <c r="H155" t="s">
        <v>88</v>
      </c>
      <c r="I155" t="s">
        <v>88</v>
      </c>
      <c r="J155" t="s">
        <v>88</v>
      </c>
      <c r="K155">
        <v>19583</v>
      </c>
      <c r="L155">
        <v>38500</v>
      </c>
      <c r="M155">
        <v>29041.5</v>
      </c>
      <c r="N155">
        <v>85278</v>
      </c>
      <c r="O155" t="s">
        <v>88</v>
      </c>
      <c r="P155" t="s">
        <v>88</v>
      </c>
      <c r="Q155">
        <v>36250</v>
      </c>
      <c r="R155">
        <v>55893</v>
      </c>
      <c r="S155">
        <v>59140.333333333336</v>
      </c>
      <c r="T155">
        <v>25</v>
      </c>
      <c r="U155" t="s">
        <v>88</v>
      </c>
      <c r="V155">
        <v>100</v>
      </c>
      <c r="W155">
        <v>42.1</v>
      </c>
      <c r="X155">
        <v>28.6</v>
      </c>
      <c r="Y155">
        <v>48.924999999999997</v>
      </c>
      <c r="Z155">
        <v>25</v>
      </c>
      <c r="AA155" t="s">
        <v>88</v>
      </c>
      <c r="AB155">
        <v>100</v>
      </c>
      <c r="AC155">
        <v>10.5</v>
      </c>
      <c r="AD155">
        <v>5.7</v>
      </c>
      <c r="AE155">
        <v>35.299999999999997</v>
      </c>
      <c r="AF155">
        <v>50.9</v>
      </c>
      <c r="AG155" t="s">
        <v>88</v>
      </c>
      <c r="AH155" t="s">
        <v>88</v>
      </c>
      <c r="AI155">
        <v>100</v>
      </c>
      <c r="AJ155">
        <v>52.2</v>
      </c>
      <c r="AK155">
        <v>67.7</v>
      </c>
      <c r="AM155" t="s">
        <v>134</v>
      </c>
      <c r="AO155" t="s">
        <v>135</v>
      </c>
    </row>
    <row r="156" spans="1:41" x14ac:dyDescent="0.25">
      <c r="A156" t="s">
        <v>312</v>
      </c>
      <c r="B156">
        <v>25494</v>
      </c>
      <c r="C156">
        <v>25513</v>
      </c>
      <c r="D156">
        <v>25681</v>
      </c>
      <c r="E156">
        <v>28750</v>
      </c>
      <c r="F156">
        <v>29722</v>
      </c>
      <c r="G156">
        <v>27032</v>
      </c>
      <c r="H156">
        <v>45171</v>
      </c>
      <c r="I156">
        <v>46388</v>
      </c>
      <c r="J156">
        <v>48104</v>
      </c>
      <c r="K156">
        <v>50968</v>
      </c>
      <c r="L156">
        <v>55208</v>
      </c>
      <c r="M156">
        <v>49167.8</v>
      </c>
      <c r="N156">
        <v>65510</v>
      </c>
      <c r="O156">
        <v>69200</v>
      </c>
      <c r="P156">
        <v>72599</v>
      </c>
      <c r="Q156">
        <v>82112</v>
      </c>
      <c r="R156">
        <v>90577</v>
      </c>
      <c r="S156">
        <v>75999.600000000006</v>
      </c>
      <c r="T156">
        <v>17.100000000000001</v>
      </c>
      <c r="U156">
        <v>17.899999999999999</v>
      </c>
      <c r="V156">
        <v>17.8</v>
      </c>
      <c r="W156">
        <v>17.600000000000001</v>
      </c>
      <c r="X156">
        <v>12.5</v>
      </c>
      <c r="Y156">
        <v>16.580000000000002</v>
      </c>
      <c r="Z156">
        <v>10.8</v>
      </c>
      <c r="AA156">
        <v>10.9</v>
      </c>
      <c r="AB156">
        <v>10.7</v>
      </c>
      <c r="AC156">
        <v>9.5</v>
      </c>
      <c r="AD156">
        <v>10.3</v>
      </c>
      <c r="AE156">
        <v>10.440000000000001</v>
      </c>
      <c r="AF156">
        <v>59.20000000000001</v>
      </c>
      <c r="AG156">
        <v>59.7</v>
      </c>
      <c r="AH156">
        <v>60.699999999999996</v>
      </c>
      <c r="AI156">
        <v>63.7</v>
      </c>
      <c r="AJ156">
        <v>64.7</v>
      </c>
      <c r="AK156">
        <v>61.6</v>
      </c>
      <c r="AM156" t="s">
        <v>134</v>
      </c>
      <c r="AO156" t="s">
        <v>135</v>
      </c>
    </row>
    <row r="157" spans="1:41" x14ac:dyDescent="0.25">
      <c r="A157" t="s">
        <v>313</v>
      </c>
      <c r="B157">
        <v>10250</v>
      </c>
      <c r="C157">
        <v>11600</v>
      </c>
      <c r="D157">
        <v>14200</v>
      </c>
      <c r="E157">
        <v>16750</v>
      </c>
      <c r="F157">
        <v>31250</v>
      </c>
      <c r="G157">
        <v>16810</v>
      </c>
      <c r="H157">
        <v>35100</v>
      </c>
      <c r="I157">
        <v>33500</v>
      </c>
      <c r="J157">
        <v>38900</v>
      </c>
      <c r="K157">
        <v>49000</v>
      </c>
      <c r="L157">
        <v>51250</v>
      </c>
      <c r="M157">
        <v>41550</v>
      </c>
      <c r="N157">
        <v>57333</v>
      </c>
      <c r="O157">
        <v>46438</v>
      </c>
      <c r="P157">
        <v>57750</v>
      </c>
      <c r="Q157">
        <v>59900</v>
      </c>
      <c r="R157">
        <v>64773</v>
      </c>
      <c r="S157">
        <v>57238.8</v>
      </c>
      <c r="T157">
        <v>38.799999999999997</v>
      </c>
      <c r="U157">
        <v>42</v>
      </c>
      <c r="V157">
        <v>34.700000000000003</v>
      </c>
      <c r="W157">
        <v>34.799999999999997</v>
      </c>
      <c r="X157">
        <v>37.799999999999997</v>
      </c>
      <c r="Y157">
        <v>37.620000000000005</v>
      </c>
      <c r="Z157">
        <v>33.700000000000003</v>
      </c>
      <c r="AA157">
        <v>34.6</v>
      </c>
      <c r="AB157">
        <v>26.4</v>
      </c>
      <c r="AC157">
        <v>30.4</v>
      </c>
      <c r="AD157">
        <v>22.2</v>
      </c>
      <c r="AE157">
        <v>29.46</v>
      </c>
      <c r="AF157">
        <v>20.9</v>
      </c>
      <c r="AG157">
        <v>21.3</v>
      </c>
      <c r="AH157">
        <v>28.000000000000004</v>
      </c>
      <c r="AI157">
        <v>25</v>
      </c>
      <c r="AJ157">
        <v>13.5</v>
      </c>
      <c r="AK157">
        <v>21.740000000000002</v>
      </c>
      <c r="AL157">
        <v>140</v>
      </c>
      <c r="AM157" t="s">
        <v>622</v>
      </c>
      <c r="AO157" t="s">
        <v>142</v>
      </c>
    </row>
    <row r="158" spans="1:41" x14ac:dyDescent="0.25">
      <c r="A158" t="s">
        <v>315</v>
      </c>
      <c r="B158">
        <v>29500</v>
      </c>
      <c r="C158">
        <v>30000</v>
      </c>
      <c r="D158">
        <v>32417</v>
      </c>
      <c r="E158">
        <v>31700</v>
      </c>
      <c r="F158">
        <v>37667</v>
      </c>
      <c r="G158">
        <v>32256.799999999999</v>
      </c>
      <c r="H158">
        <v>62850</v>
      </c>
      <c r="I158">
        <v>56000</v>
      </c>
      <c r="J158">
        <v>63063</v>
      </c>
      <c r="K158">
        <v>54667</v>
      </c>
      <c r="L158">
        <v>61833</v>
      </c>
      <c r="M158">
        <v>59682.6</v>
      </c>
      <c r="N158">
        <v>80667</v>
      </c>
      <c r="O158">
        <v>75625</v>
      </c>
      <c r="P158">
        <v>83917</v>
      </c>
      <c r="Q158">
        <v>86643</v>
      </c>
      <c r="R158">
        <v>93467</v>
      </c>
      <c r="S158">
        <v>84063.8</v>
      </c>
      <c r="T158">
        <v>15.4</v>
      </c>
      <c r="U158">
        <v>17.5</v>
      </c>
      <c r="V158">
        <v>18</v>
      </c>
      <c r="W158">
        <v>18</v>
      </c>
      <c r="X158">
        <v>13.7</v>
      </c>
      <c r="Y158">
        <v>16.520000000000003</v>
      </c>
      <c r="Z158">
        <v>15</v>
      </c>
      <c r="AA158">
        <v>18.8</v>
      </c>
      <c r="AB158">
        <v>18</v>
      </c>
      <c r="AC158">
        <v>15.8</v>
      </c>
      <c r="AD158">
        <v>15.1</v>
      </c>
      <c r="AE158">
        <v>16.54</v>
      </c>
      <c r="AF158">
        <v>46.7</v>
      </c>
      <c r="AG158">
        <v>54.8</v>
      </c>
      <c r="AH158">
        <v>41.1</v>
      </c>
      <c r="AI158">
        <v>40</v>
      </c>
      <c r="AJ158">
        <v>32.4</v>
      </c>
      <c r="AK158">
        <v>43</v>
      </c>
      <c r="AL158">
        <v>58.35</v>
      </c>
      <c r="AM158" t="s">
        <v>173</v>
      </c>
      <c r="AO158" t="s">
        <v>142</v>
      </c>
    </row>
    <row r="159" spans="1:41" x14ac:dyDescent="0.25">
      <c r="A159" t="s">
        <v>316</v>
      </c>
      <c r="B159">
        <v>47800</v>
      </c>
      <c r="C159">
        <v>38500</v>
      </c>
      <c r="D159">
        <v>41667</v>
      </c>
      <c r="E159">
        <v>44400</v>
      </c>
      <c r="F159">
        <v>62625</v>
      </c>
      <c r="G159">
        <v>46998.400000000001</v>
      </c>
      <c r="H159">
        <v>82667</v>
      </c>
      <c r="I159">
        <v>79900</v>
      </c>
      <c r="J159">
        <v>81667</v>
      </c>
      <c r="K159">
        <v>82167</v>
      </c>
      <c r="L159">
        <v>93500</v>
      </c>
      <c r="M159">
        <v>83980.2</v>
      </c>
      <c r="N159">
        <v>109000</v>
      </c>
      <c r="O159">
        <v>105250</v>
      </c>
      <c r="P159">
        <v>108750</v>
      </c>
      <c r="Q159">
        <v>107125</v>
      </c>
      <c r="R159">
        <v>131179</v>
      </c>
      <c r="S159">
        <v>112260.8</v>
      </c>
      <c r="T159">
        <v>7.0000000000000009</v>
      </c>
      <c r="U159">
        <v>9.1</v>
      </c>
      <c r="V159">
        <v>5.2</v>
      </c>
      <c r="W159">
        <v>5.4</v>
      </c>
      <c r="X159">
        <v>0.8</v>
      </c>
      <c r="Y159">
        <v>5.5000000000000009</v>
      </c>
      <c r="Z159">
        <v>10.199999999999999</v>
      </c>
      <c r="AA159">
        <v>6.1</v>
      </c>
      <c r="AB159">
        <v>5.2</v>
      </c>
      <c r="AC159">
        <v>6.2</v>
      </c>
      <c r="AD159">
        <v>2.4</v>
      </c>
      <c r="AE159">
        <v>6.0199999999999987</v>
      </c>
      <c r="AF159">
        <v>70.7</v>
      </c>
      <c r="AG159">
        <v>72.3</v>
      </c>
      <c r="AH159">
        <v>71.099999999999994</v>
      </c>
      <c r="AI159">
        <v>76.5</v>
      </c>
      <c r="AJ159">
        <v>70.8</v>
      </c>
      <c r="AK159">
        <v>72.28</v>
      </c>
      <c r="AL159">
        <v>60</v>
      </c>
      <c r="AM159" t="s">
        <v>317</v>
      </c>
      <c r="AO159" t="s">
        <v>142</v>
      </c>
    </row>
    <row r="160" spans="1:41" x14ac:dyDescent="0.25">
      <c r="A160" t="s">
        <v>318</v>
      </c>
      <c r="B160">
        <v>14150</v>
      </c>
      <c r="C160">
        <v>13688</v>
      </c>
      <c r="D160">
        <v>14100</v>
      </c>
      <c r="E160">
        <v>9938</v>
      </c>
      <c r="F160">
        <v>10667</v>
      </c>
      <c r="G160">
        <v>12508.6</v>
      </c>
      <c r="H160">
        <v>29600</v>
      </c>
      <c r="I160">
        <v>28583</v>
      </c>
      <c r="J160">
        <v>31063</v>
      </c>
      <c r="K160">
        <v>24125</v>
      </c>
      <c r="L160">
        <v>22125</v>
      </c>
      <c r="M160">
        <v>27099.200000000001</v>
      </c>
      <c r="N160">
        <v>41333</v>
      </c>
      <c r="O160">
        <v>42000</v>
      </c>
      <c r="P160">
        <v>43091</v>
      </c>
      <c r="Q160">
        <v>41227</v>
      </c>
      <c r="R160">
        <v>60778</v>
      </c>
      <c r="S160">
        <v>45685.8</v>
      </c>
      <c r="T160">
        <v>58.3</v>
      </c>
      <c r="U160">
        <v>60.4</v>
      </c>
      <c r="V160">
        <v>60.9</v>
      </c>
      <c r="W160">
        <v>61.2</v>
      </c>
      <c r="X160">
        <v>60.9</v>
      </c>
      <c r="Y160">
        <v>60.339999999999996</v>
      </c>
      <c r="Z160">
        <v>37.5</v>
      </c>
      <c r="AA160">
        <v>40.299999999999997</v>
      </c>
      <c r="AB160">
        <v>38.5</v>
      </c>
      <c r="AC160">
        <v>35.700000000000003</v>
      </c>
      <c r="AD160">
        <v>38.4</v>
      </c>
      <c r="AE160">
        <v>38.08</v>
      </c>
      <c r="AF160">
        <v>10.1</v>
      </c>
      <c r="AG160">
        <v>12.4</v>
      </c>
      <c r="AH160">
        <v>14.3</v>
      </c>
      <c r="AI160">
        <v>15.3</v>
      </c>
      <c r="AJ160">
        <v>27.5</v>
      </c>
      <c r="AK160">
        <v>15.919999999999998</v>
      </c>
      <c r="AM160" t="s">
        <v>134</v>
      </c>
      <c r="AO160" t="s">
        <v>135</v>
      </c>
    </row>
    <row r="161" spans="1:41" x14ac:dyDescent="0.25">
      <c r="A161" t="s">
        <v>319</v>
      </c>
      <c r="B161">
        <v>20563</v>
      </c>
      <c r="C161">
        <v>17000</v>
      </c>
      <c r="D161">
        <v>20250</v>
      </c>
      <c r="E161">
        <v>26700</v>
      </c>
      <c r="F161">
        <v>31357</v>
      </c>
      <c r="G161">
        <v>23174</v>
      </c>
      <c r="H161">
        <v>46286</v>
      </c>
      <c r="I161">
        <v>36750</v>
      </c>
      <c r="J161">
        <v>34500</v>
      </c>
      <c r="K161">
        <v>44571</v>
      </c>
      <c r="L161">
        <v>57000</v>
      </c>
      <c r="M161">
        <v>43821.4</v>
      </c>
      <c r="N161">
        <v>71750</v>
      </c>
      <c r="O161">
        <v>62167</v>
      </c>
      <c r="P161">
        <v>61500</v>
      </c>
      <c r="Q161">
        <v>69500</v>
      </c>
      <c r="R161">
        <v>84250</v>
      </c>
      <c r="S161">
        <v>69833.399999999994</v>
      </c>
      <c r="T161">
        <v>52.7</v>
      </c>
      <c r="U161">
        <v>57.9</v>
      </c>
      <c r="V161">
        <v>65</v>
      </c>
      <c r="W161">
        <v>58.8</v>
      </c>
      <c r="X161">
        <v>58.3</v>
      </c>
      <c r="Y161">
        <v>58.54</v>
      </c>
      <c r="Z161">
        <v>27.1</v>
      </c>
      <c r="AA161">
        <v>33.1</v>
      </c>
      <c r="AB161">
        <v>34.200000000000003</v>
      </c>
      <c r="AC161">
        <v>28.1</v>
      </c>
      <c r="AD161">
        <v>20.8</v>
      </c>
      <c r="AE161">
        <v>28.660000000000004</v>
      </c>
      <c r="AF161">
        <v>32.799999999999997</v>
      </c>
      <c r="AG161">
        <v>36.700000000000003</v>
      </c>
      <c r="AH161">
        <v>37.799999999999997</v>
      </c>
      <c r="AI161">
        <v>24.4</v>
      </c>
      <c r="AJ161">
        <v>22.8</v>
      </c>
      <c r="AK161">
        <v>30.9</v>
      </c>
      <c r="AM161" t="s">
        <v>134</v>
      </c>
      <c r="AO161" t="s">
        <v>135</v>
      </c>
    </row>
    <row r="162" spans="1:41" x14ac:dyDescent="0.25">
      <c r="A162" t="s">
        <v>320</v>
      </c>
      <c r="B162">
        <v>16840</v>
      </c>
      <c r="C162">
        <v>16905</v>
      </c>
      <c r="D162">
        <v>20278</v>
      </c>
      <c r="E162">
        <v>18750</v>
      </c>
      <c r="F162">
        <v>22250</v>
      </c>
      <c r="G162">
        <v>19004.599999999999</v>
      </c>
      <c r="H162">
        <v>29900</v>
      </c>
      <c r="I162">
        <v>33000</v>
      </c>
      <c r="J162">
        <v>40000</v>
      </c>
      <c r="K162">
        <v>35625</v>
      </c>
      <c r="L162">
        <v>39382</v>
      </c>
      <c r="M162">
        <v>35581.4</v>
      </c>
      <c r="N162">
        <v>50125</v>
      </c>
      <c r="O162">
        <v>56000</v>
      </c>
      <c r="P162">
        <v>68750</v>
      </c>
      <c r="Q162">
        <v>72500</v>
      </c>
      <c r="R162">
        <v>80375</v>
      </c>
      <c r="S162">
        <v>65550</v>
      </c>
      <c r="T162">
        <v>15.4</v>
      </c>
      <c r="U162">
        <v>17.399999999999999</v>
      </c>
      <c r="V162">
        <v>13.1</v>
      </c>
      <c r="W162">
        <v>11.8</v>
      </c>
      <c r="X162">
        <v>11.2</v>
      </c>
      <c r="Y162">
        <v>13.780000000000001</v>
      </c>
      <c r="Z162">
        <v>18.3</v>
      </c>
      <c r="AA162">
        <v>22.6</v>
      </c>
      <c r="AB162">
        <v>17.399999999999999</v>
      </c>
      <c r="AC162">
        <v>16.3</v>
      </c>
      <c r="AD162">
        <v>17</v>
      </c>
      <c r="AE162">
        <v>18.32</v>
      </c>
      <c r="AF162">
        <v>38.6</v>
      </c>
      <c r="AG162">
        <v>36.9</v>
      </c>
      <c r="AH162">
        <v>47.1</v>
      </c>
      <c r="AI162">
        <v>48.2</v>
      </c>
      <c r="AJ162">
        <v>56.5</v>
      </c>
      <c r="AK162">
        <v>45.46</v>
      </c>
      <c r="AL162">
        <v>89</v>
      </c>
      <c r="AM162" t="s">
        <v>321</v>
      </c>
      <c r="AO162" t="s">
        <v>142</v>
      </c>
    </row>
    <row r="163" spans="1:41" x14ac:dyDescent="0.25">
      <c r="A163" t="s">
        <v>322</v>
      </c>
      <c r="B163">
        <v>16000</v>
      </c>
      <c r="C163">
        <v>15700</v>
      </c>
      <c r="D163">
        <v>16000</v>
      </c>
      <c r="E163">
        <v>14000</v>
      </c>
      <c r="F163">
        <v>11250</v>
      </c>
      <c r="G163">
        <v>14590</v>
      </c>
      <c r="H163">
        <v>39000</v>
      </c>
      <c r="I163">
        <v>37000</v>
      </c>
      <c r="J163">
        <v>36000</v>
      </c>
      <c r="K163">
        <v>19125</v>
      </c>
      <c r="L163">
        <v>20500</v>
      </c>
      <c r="M163">
        <v>30325</v>
      </c>
      <c r="N163">
        <v>49250</v>
      </c>
      <c r="O163">
        <v>50250</v>
      </c>
      <c r="P163">
        <v>44500</v>
      </c>
      <c r="Q163">
        <v>60500</v>
      </c>
      <c r="R163">
        <v>40000</v>
      </c>
      <c r="S163">
        <v>48900</v>
      </c>
      <c r="T163">
        <v>24.1</v>
      </c>
      <c r="U163">
        <v>28.1</v>
      </c>
      <c r="V163">
        <v>19.2</v>
      </c>
      <c r="W163">
        <v>28.1</v>
      </c>
      <c r="X163">
        <v>36.700000000000003</v>
      </c>
      <c r="Y163">
        <v>27.24</v>
      </c>
      <c r="Z163">
        <v>17.2</v>
      </c>
      <c r="AA163">
        <v>9.4</v>
      </c>
      <c r="AB163">
        <v>11.5</v>
      </c>
      <c r="AC163">
        <v>12.5</v>
      </c>
      <c r="AD163">
        <v>23.3</v>
      </c>
      <c r="AE163">
        <v>14.780000000000001</v>
      </c>
      <c r="AF163">
        <v>32.6</v>
      </c>
      <c r="AG163">
        <v>22.2</v>
      </c>
      <c r="AH163">
        <v>35.5</v>
      </c>
      <c r="AI163">
        <v>35.1</v>
      </c>
      <c r="AJ163">
        <v>40.6</v>
      </c>
      <c r="AK163">
        <v>33.200000000000003</v>
      </c>
      <c r="AL163">
        <v>60</v>
      </c>
      <c r="AM163" t="s">
        <v>173</v>
      </c>
      <c r="AO163" t="s">
        <v>142</v>
      </c>
    </row>
    <row r="164" spans="1:41" x14ac:dyDescent="0.25">
      <c r="A164" t="s">
        <v>323</v>
      </c>
      <c r="B164">
        <v>25607</v>
      </c>
      <c r="C164">
        <v>23417</v>
      </c>
      <c r="D164">
        <v>23833</v>
      </c>
      <c r="E164">
        <v>40648</v>
      </c>
      <c r="F164">
        <v>45144</v>
      </c>
      <c r="G164">
        <v>31729.8</v>
      </c>
      <c r="H164">
        <v>45864</v>
      </c>
      <c r="I164">
        <v>46200</v>
      </c>
      <c r="J164">
        <v>39438</v>
      </c>
      <c r="K164">
        <v>43750</v>
      </c>
      <c r="L164">
        <v>78700</v>
      </c>
      <c r="M164">
        <v>50790.400000000001</v>
      </c>
      <c r="N164">
        <v>80167</v>
      </c>
      <c r="O164">
        <v>87750</v>
      </c>
      <c r="P164">
        <v>84000</v>
      </c>
      <c r="Q164">
        <v>106958</v>
      </c>
      <c r="R164">
        <v>113888</v>
      </c>
      <c r="S164">
        <v>94552.6</v>
      </c>
      <c r="T164">
        <v>3.6000000000000005</v>
      </c>
      <c r="U164">
        <v>4.7</v>
      </c>
      <c r="V164">
        <v>7.2</v>
      </c>
      <c r="W164">
        <v>9</v>
      </c>
      <c r="X164">
        <v>15.2</v>
      </c>
      <c r="Y164">
        <v>7.94</v>
      </c>
      <c r="Z164">
        <v>10.5</v>
      </c>
      <c r="AA164">
        <v>10.199999999999999</v>
      </c>
      <c r="AB164">
        <v>13.7</v>
      </c>
      <c r="AC164">
        <v>14.7</v>
      </c>
      <c r="AD164">
        <v>10.4</v>
      </c>
      <c r="AE164">
        <v>11.899999999999999</v>
      </c>
      <c r="AF164">
        <v>50.2</v>
      </c>
      <c r="AG164">
        <v>52.1</v>
      </c>
      <c r="AH164">
        <v>56.600000000000009</v>
      </c>
      <c r="AI164">
        <v>57.9</v>
      </c>
      <c r="AJ164">
        <v>56.3</v>
      </c>
      <c r="AK164">
        <v>54.620000000000005</v>
      </c>
      <c r="AM164" t="s">
        <v>134</v>
      </c>
      <c r="AO164" t="s">
        <v>135</v>
      </c>
    </row>
    <row r="165" spans="1:41" x14ac:dyDescent="0.25">
      <c r="A165" t="s">
        <v>324</v>
      </c>
      <c r="B165">
        <v>39593</v>
      </c>
      <c r="C165">
        <v>37649</v>
      </c>
      <c r="D165">
        <v>36772</v>
      </c>
      <c r="E165">
        <v>27614</v>
      </c>
      <c r="F165">
        <v>31386</v>
      </c>
      <c r="G165">
        <v>34602.800000000003</v>
      </c>
      <c r="H165">
        <v>72277</v>
      </c>
      <c r="I165">
        <v>71091</v>
      </c>
      <c r="J165">
        <v>72289</v>
      </c>
      <c r="K165">
        <v>74377</v>
      </c>
      <c r="L165">
        <v>62700</v>
      </c>
      <c r="M165">
        <v>70546.8</v>
      </c>
      <c r="N165">
        <v>100275</v>
      </c>
      <c r="O165">
        <v>100280</v>
      </c>
      <c r="P165">
        <v>104246</v>
      </c>
      <c r="Q165">
        <v>91667</v>
      </c>
      <c r="R165">
        <v>120650</v>
      </c>
      <c r="S165">
        <v>103423.6</v>
      </c>
      <c r="T165">
        <v>7.9</v>
      </c>
      <c r="U165">
        <v>6.5</v>
      </c>
      <c r="V165">
        <v>6.2</v>
      </c>
      <c r="W165">
        <v>6.9</v>
      </c>
      <c r="X165">
        <v>6.8</v>
      </c>
      <c r="Y165">
        <v>6.8599999999999994</v>
      </c>
      <c r="Z165">
        <v>8.3000000000000007</v>
      </c>
      <c r="AA165">
        <v>8.3000000000000007</v>
      </c>
      <c r="AB165">
        <v>9.6999999999999993</v>
      </c>
      <c r="AC165">
        <v>9.9</v>
      </c>
      <c r="AD165">
        <v>9.4</v>
      </c>
      <c r="AE165">
        <v>9.120000000000001</v>
      </c>
      <c r="AF165">
        <v>58.099999999999994</v>
      </c>
      <c r="AG165">
        <v>58.6</v>
      </c>
      <c r="AH165">
        <v>62.8</v>
      </c>
      <c r="AI165">
        <v>62.3</v>
      </c>
      <c r="AJ165">
        <v>66.099999999999994</v>
      </c>
      <c r="AK165">
        <v>61.58</v>
      </c>
      <c r="AM165" t="s">
        <v>134</v>
      </c>
      <c r="AO165" t="s">
        <v>135</v>
      </c>
    </row>
    <row r="166" spans="1:41" x14ac:dyDescent="0.25">
      <c r="A166" t="s">
        <v>325</v>
      </c>
      <c r="B166">
        <v>24500</v>
      </c>
      <c r="C166">
        <v>14625</v>
      </c>
      <c r="D166">
        <v>31250</v>
      </c>
      <c r="E166">
        <v>16250</v>
      </c>
      <c r="F166">
        <v>19000</v>
      </c>
      <c r="G166">
        <v>21125</v>
      </c>
      <c r="H166">
        <v>37000</v>
      </c>
      <c r="I166">
        <v>44500</v>
      </c>
      <c r="J166">
        <v>46250</v>
      </c>
      <c r="K166">
        <v>25000</v>
      </c>
      <c r="L166">
        <v>31200</v>
      </c>
      <c r="M166">
        <v>36790</v>
      </c>
      <c r="N166">
        <v>66000</v>
      </c>
      <c r="O166">
        <v>65250</v>
      </c>
      <c r="P166">
        <v>62500</v>
      </c>
      <c r="Q166">
        <v>46250</v>
      </c>
      <c r="R166">
        <v>44000</v>
      </c>
      <c r="S166">
        <v>56800</v>
      </c>
      <c r="T166">
        <v>31</v>
      </c>
      <c r="U166">
        <v>37.5</v>
      </c>
      <c r="V166">
        <v>43.3</v>
      </c>
      <c r="W166">
        <v>42.3</v>
      </c>
      <c r="X166">
        <v>47.2</v>
      </c>
      <c r="Y166">
        <v>40.260000000000005</v>
      </c>
      <c r="Z166">
        <v>34.5</v>
      </c>
      <c r="AA166">
        <v>34.4</v>
      </c>
      <c r="AB166">
        <v>30</v>
      </c>
      <c r="AC166">
        <v>26.9</v>
      </c>
      <c r="AD166">
        <v>19.399999999999999</v>
      </c>
      <c r="AE166">
        <v>29.040000000000003</v>
      </c>
      <c r="AF166">
        <v>18</v>
      </c>
      <c r="AG166">
        <v>21.9</v>
      </c>
      <c r="AH166">
        <v>23.3</v>
      </c>
      <c r="AI166">
        <v>35.799999999999997</v>
      </c>
      <c r="AJ166">
        <v>36.700000000000003</v>
      </c>
      <c r="AK166">
        <v>27.139999999999997</v>
      </c>
      <c r="AL166">
        <v>68</v>
      </c>
      <c r="AM166" t="s">
        <v>326</v>
      </c>
      <c r="AO166" t="s">
        <v>142</v>
      </c>
    </row>
    <row r="167" spans="1:41" x14ac:dyDescent="0.25">
      <c r="A167" t="s">
        <v>327</v>
      </c>
      <c r="B167">
        <v>31194</v>
      </c>
      <c r="C167">
        <v>27273</v>
      </c>
      <c r="D167">
        <v>27616</v>
      </c>
      <c r="E167">
        <v>33361</v>
      </c>
      <c r="F167">
        <v>39149</v>
      </c>
      <c r="G167">
        <v>31718.6</v>
      </c>
      <c r="H167">
        <v>55889</v>
      </c>
      <c r="I167">
        <v>58113</v>
      </c>
      <c r="J167">
        <v>59712</v>
      </c>
      <c r="K167">
        <v>56790</v>
      </c>
      <c r="L167">
        <v>62169</v>
      </c>
      <c r="M167">
        <v>58534.6</v>
      </c>
      <c r="N167">
        <v>75130</v>
      </c>
      <c r="O167">
        <v>81050</v>
      </c>
      <c r="P167">
        <v>82433</v>
      </c>
      <c r="Q167">
        <v>77487</v>
      </c>
      <c r="R167">
        <v>108033</v>
      </c>
      <c r="S167">
        <v>84826.6</v>
      </c>
      <c r="T167">
        <v>12.9</v>
      </c>
      <c r="U167">
        <v>10.5</v>
      </c>
      <c r="V167">
        <v>12.5</v>
      </c>
      <c r="W167">
        <v>8.9</v>
      </c>
      <c r="X167">
        <v>18.8</v>
      </c>
      <c r="Y167">
        <v>12.719999999999999</v>
      </c>
      <c r="Z167">
        <v>9.6</v>
      </c>
      <c r="AA167">
        <v>12.1</v>
      </c>
      <c r="AB167">
        <v>12.5</v>
      </c>
      <c r="AC167">
        <v>10.8</v>
      </c>
      <c r="AD167">
        <v>12.7</v>
      </c>
      <c r="AE167">
        <v>11.540000000000001</v>
      </c>
      <c r="AF167">
        <v>56.3</v>
      </c>
      <c r="AG167">
        <v>52.8</v>
      </c>
      <c r="AH167">
        <v>54.400000000000006</v>
      </c>
      <c r="AI167">
        <v>59</v>
      </c>
      <c r="AJ167">
        <v>54.8</v>
      </c>
      <c r="AK167">
        <v>55.46</v>
      </c>
      <c r="AM167" t="s">
        <v>134</v>
      </c>
      <c r="AO167" t="s">
        <v>135</v>
      </c>
    </row>
    <row r="168" spans="1:41" x14ac:dyDescent="0.25">
      <c r="A168" t="s">
        <v>328</v>
      </c>
      <c r="B168">
        <v>35528</v>
      </c>
      <c r="C168">
        <v>35500</v>
      </c>
      <c r="D168">
        <v>37727</v>
      </c>
      <c r="E168">
        <v>40900</v>
      </c>
      <c r="F168">
        <v>31378</v>
      </c>
      <c r="G168">
        <v>36206.6</v>
      </c>
      <c r="H168">
        <v>55636</v>
      </c>
      <c r="I168">
        <v>55917</v>
      </c>
      <c r="J168">
        <v>67308</v>
      </c>
      <c r="K168">
        <v>76500</v>
      </c>
      <c r="L168">
        <v>73818</v>
      </c>
      <c r="M168">
        <v>65835.8</v>
      </c>
      <c r="N168">
        <v>75846</v>
      </c>
      <c r="O168">
        <v>85857</v>
      </c>
      <c r="P168">
        <v>88750</v>
      </c>
      <c r="Q168">
        <v>97878</v>
      </c>
      <c r="R168">
        <v>103536</v>
      </c>
      <c r="S168">
        <v>90373.4</v>
      </c>
      <c r="T168">
        <v>2.8</v>
      </c>
      <c r="U168">
        <v>3.6000000000000005</v>
      </c>
      <c r="V168">
        <v>3.8</v>
      </c>
      <c r="W168">
        <v>0</v>
      </c>
      <c r="X168">
        <v>0</v>
      </c>
      <c r="Y168">
        <v>2.04</v>
      </c>
      <c r="Z168">
        <v>8.4</v>
      </c>
      <c r="AA168">
        <v>9.6999999999999993</v>
      </c>
      <c r="AB168">
        <v>11.2</v>
      </c>
      <c r="AC168">
        <v>3.8</v>
      </c>
      <c r="AD168">
        <v>14.1</v>
      </c>
      <c r="AE168">
        <v>9.4400000000000013</v>
      </c>
      <c r="AF168">
        <v>78.2</v>
      </c>
      <c r="AG168">
        <v>75.099999999999994</v>
      </c>
      <c r="AH168">
        <v>70.2</v>
      </c>
      <c r="AI168">
        <v>71.599999999999994</v>
      </c>
      <c r="AJ168">
        <v>78.900000000000006</v>
      </c>
      <c r="AK168">
        <v>74.8</v>
      </c>
      <c r="AM168" t="s">
        <v>134</v>
      </c>
      <c r="AO168" t="s">
        <v>135</v>
      </c>
    </row>
    <row r="169" spans="1:41" x14ac:dyDescent="0.25">
      <c r="A169" t="s">
        <v>329</v>
      </c>
      <c r="B169">
        <v>10750</v>
      </c>
      <c r="C169">
        <v>18250</v>
      </c>
      <c r="D169">
        <v>13929</v>
      </c>
      <c r="E169">
        <v>17000</v>
      </c>
      <c r="F169">
        <v>17300</v>
      </c>
      <c r="G169">
        <v>15445.8</v>
      </c>
      <c r="H169">
        <v>23000</v>
      </c>
      <c r="I169">
        <v>32667</v>
      </c>
      <c r="J169">
        <v>22083</v>
      </c>
      <c r="K169">
        <v>26000</v>
      </c>
      <c r="L169">
        <v>31500</v>
      </c>
      <c r="M169">
        <v>27050</v>
      </c>
      <c r="N169">
        <v>42000</v>
      </c>
      <c r="O169">
        <v>45500</v>
      </c>
      <c r="P169">
        <v>43750</v>
      </c>
      <c r="Q169">
        <v>38167</v>
      </c>
      <c r="R169">
        <v>62333</v>
      </c>
      <c r="S169">
        <v>46350</v>
      </c>
      <c r="T169">
        <v>43.8</v>
      </c>
      <c r="U169">
        <v>44.2</v>
      </c>
      <c r="V169">
        <v>44.4</v>
      </c>
      <c r="W169">
        <v>47.1</v>
      </c>
      <c r="X169">
        <v>39.5</v>
      </c>
      <c r="Y169">
        <v>43.8</v>
      </c>
      <c r="Z169">
        <v>33.299999999999997</v>
      </c>
      <c r="AA169">
        <v>23.3</v>
      </c>
      <c r="AB169">
        <v>24.4</v>
      </c>
      <c r="AC169">
        <v>31.4</v>
      </c>
      <c r="AD169">
        <v>27.9</v>
      </c>
      <c r="AE169">
        <v>28.060000000000002</v>
      </c>
      <c r="AF169">
        <v>8</v>
      </c>
      <c r="AG169">
        <v>5.8</v>
      </c>
      <c r="AH169">
        <v>7.0000000000000009</v>
      </c>
      <c r="AI169">
        <v>11.3</v>
      </c>
      <c r="AJ169">
        <v>29.1</v>
      </c>
      <c r="AK169">
        <v>12.24</v>
      </c>
      <c r="AL169">
        <v>90</v>
      </c>
      <c r="AM169" t="s">
        <v>173</v>
      </c>
      <c r="AO169" t="s">
        <v>142</v>
      </c>
    </row>
    <row r="170" spans="1:41" x14ac:dyDescent="0.25">
      <c r="A170" t="s">
        <v>330</v>
      </c>
      <c r="B170">
        <v>21700</v>
      </c>
      <c r="C170">
        <v>20750</v>
      </c>
      <c r="D170">
        <v>21625</v>
      </c>
      <c r="E170">
        <v>29833</v>
      </c>
      <c r="F170">
        <v>32000</v>
      </c>
      <c r="G170">
        <v>25181.599999999999</v>
      </c>
      <c r="H170">
        <v>38500</v>
      </c>
      <c r="I170">
        <v>34250</v>
      </c>
      <c r="J170">
        <v>42750</v>
      </c>
      <c r="K170">
        <v>50500</v>
      </c>
      <c r="L170">
        <v>50500</v>
      </c>
      <c r="M170">
        <v>43300</v>
      </c>
      <c r="N170">
        <v>66000</v>
      </c>
      <c r="O170">
        <v>65500</v>
      </c>
      <c r="P170">
        <v>62000</v>
      </c>
      <c r="Q170">
        <v>62750</v>
      </c>
      <c r="R170">
        <v>66500</v>
      </c>
      <c r="S170">
        <v>64550</v>
      </c>
      <c r="T170">
        <v>31.900000000000002</v>
      </c>
      <c r="U170">
        <v>37.299999999999997</v>
      </c>
      <c r="V170">
        <v>29.2</v>
      </c>
      <c r="W170">
        <v>32.799999999999997</v>
      </c>
      <c r="X170">
        <v>36.799999999999997</v>
      </c>
      <c r="Y170">
        <v>33.6</v>
      </c>
      <c r="Z170">
        <v>6.4</v>
      </c>
      <c r="AA170">
        <v>13.7</v>
      </c>
      <c r="AB170">
        <v>14.6</v>
      </c>
      <c r="AC170">
        <v>17.2</v>
      </c>
      <c r="AD170">
        <v>8.8000000000000007</v>
      </c>
      <c r="AE170">
        <v>12.14</v>
      </c>
      <c r="AF170">
        <v>33.799999999999997</v>
      </c>
      <c r="AG170">
        <v>32.9</v>
      </c>
      <c r="AH170">
        <v>41.8</v>
      </c>
      <c r="AI170">
        <v>34.700000000000003</v>
      </c>
      <c r="AJ170">
        <v>12.5</v>
      </c>
      <c r="AK170">
        <v>31.139999999999997</v>
      </c>
      <c r="AL170" t="s">
        <v>331</v>
      </c>
      <c r="AM170" t="s">
        <v>173</v>
      </c>
      <c r="AO170" t="s">
        <v>142</v>
      </c>
    </row>
    <row r="171" spans="1:41" x14ac:dyDescent="0.25">
      <c r="A171" t="s">
        <v>332</v>
      </c>
      <c r="B171">
        <v>20250</v>
      </c>
      <c r="C171">
        <v>23875</v>
      </c>
      <c r="D171">
        <v>25917</v>
      </c>
      <c r="E171">
        <v>23125</v>
      </c>
      <c r="F171">
        <v>21786</v>
      </c>
      <c r="G171">
        <v>22990.6</v>
      </c>
      <c r="H171">
        <v>28500</v>
      </c>
      <c r="I171">
        <v>32286</v>
      </c>
      <c r="J171">
        <v>39250</v>
      </c>
      <c r="K171">
        <v>51000</v>
      </c>
      <c r="L171">
        <v>40000</v>
      </c>
      <c r="M171">
        <v>38207.199999999997</v>
      </c>
      <c r="N171">
        <v>49250</v>
      </c>
      <c r="O171">
        <v>46917</v>
      </c>
      <c r="P171">
        <v>55500</v>
      </c>
      <c r="Q171">
        <v>63750</v>
      </c>
      <c r="R171">
        <v>67000</v>
      </c>
      <c r="S171">
        <v>56483.4</v>
      </c>
      <c r="T171">
        <v>54.2</v>
      </c>
      <c r="U171">
        <v>65.400000000000006</v>
      </c>
      <c r="V171">
        <v>60.5</v>
      </c>
      <c r="W171">
        <v>61.2</v>
      </c>
      <c r="X171">
        <v>50.8</v>
      </c>
      <c r="Y171">
        <v>58.42</v>
      </c>
      <c r="Z171">
        <v>30.099999999999998</v>
      </c>
      <c r="AA171">
        <v>28.4</v>
      </c>
      <c r="AB171">
        <v>19.8</v>
      </c>
      <c r="AC171">
        <v>17.600000000000001</v>
      </c>
      <c r="AD171">
        <v>18.5</v>
      </c>
      <c r="AE171">
        <v>22.880000000000003</v>
      </c>
      <c r="AF171">
        <v>9.6</v>
      </c>
      <c r="AG171">
        <v>13.4</v>
      </c>
      <c r="AH171">
        <v>15.1</v>
      </c>
      <c r="AI171">
        <v>20.3</v>
      </c>
      <c r="AJ171">
        <v>15.6</v>
      </c>
      <c r="AK171">
        <v>14.8</v>
      </c>
      <c r="AM171" t="s">
        <v>134</v>
      </c>
      <c r="AO171" t="s">
        <v>135</v>
      </c>
    </row>
    <row r="172" spans="1:41" x14ac:dyDescent="0.25">
      <c r="A172" t="s">
        <v>333</v>
      </c>
      <c r="B172">
        <v>14722</v>
      </c>
      <c r="C172">
        <v>15800</v>
      </c>
      <c r="D172">
        <v>15813</v>
      </c>
      <c r="E172">
        <v>16367</v>
      </c>
      <c r="F172">
        <v>18188</v>
      </c>
      <c r="G172">
        <v>16178</v>
      </c>
      <c r="H172">
        <v>25000</v>
      </c>
      <c r="I172">
        <v>26200</v>
      </c>
      <c r="J172">
        <v>26375</v>
      </c>
      <c r="K172">
        <v>32125</v>
      </c>
      <c r="L172">
        <v>29938</v>
      </c>
      <c r="M172">
        <v>27927.599999999999</v>
      </c>
      <c r="N172">
        <v>50000</v>
      </c>
      <c r="O172">
        <v>53800</v>
      </c>
      <c r="P172">
        <v>52700</v>
      </c>
      <c r="Q172">
        <v>49800</v>
      </c>
      <c r="R172">
        <v>54276</v>
      </c>
      <c r="S172">
        <v>52115.199999999997</v>
      </c>
      <c r="T172">
        <v>60</v>
      </c>
      <c r="U172">
        <v>59</v>
      </c>
      <c r="V172">
        <v>62</v>
      </c>
      <c r="W172">
        <v>60.5</v>
      </c>
      <c r="X172">
        <v>62.2</v>
      </c>
      <c r="Y172">
        <v>60.739999999999995</v>
      </c>
      <c r="Z172">
        <v>36.6</v>
      </c>
      <c r="AA172">
        <v>41.7</v>
      </c>
      <c r="AB172">
        <v>44.3</v>
      </c>
      <c r="AC172">
        <v>45.2</v>
      </c>
      <c r="AD172">
        <v>40.700000000000003</v>
      </c>
      <c r="AE172">
        <v>41.7</v>
      </c>
      <c r="AF172">
        <v>21.5</v>
      </c>
      <c r="AG172">
        <v>19.399999999999999</v>
      </c>
      <c r="AH172">
        <v>14.899999999999999</v>
      </c>
      <c r="AI172">
        <v>16.7</v>
      </c>
      <c r="AJ172">
        <v>15.6</v>
      </c>
      <c r="AK172">
        <v>17.619999999999997</v>
      </c>
      <c r="AL172">
        <v>81.5</v>
      </c>
      <c r="AM172" t="s">
        <v>173</v>
      </c>
      <c r="AO172" t="s">
        <v>142</v>
      </c>
    </row>
    <row r="173" spans="1:41" x14ac:dyDescent="0.25">
      <c r="A173" t="s">
        <v>334</v>
      </c>
      <c r="B173">
        <v>34393</v>
      </c>
      <c r="C173">
        <v>37368</v>
      </c>
      <c r="D173">
        <v>36063</v>
      </c>
      <c r="E173">
        <v>45200</v>
      </c>
      <c r="F173">
        <v>49600</v>
      </c>
      <c r="G173">
        <v>40524.800000000003</v>
      </c>
      <c r="H173">
        <v>64414</v>
      </c>
      <c r="I173">
        <v>66739</v>
      </c>
      <c r="J173">
        <v>68450</v>
      </c>
      <c r="K173">
        <v>77050</v>
      </c>
      <c r="L173">
        <v>84343</v>
      </c>
      <c r="M173">
        <v>72199.199999999997</v>
      </c>
      <c r="N173">
        <v>104857</v>
      </c>
      <c r="O173">
        <v>115000</v>
      </c>
      <c r="P173">
        <v>109000</v>
      </c>
      <c r="Q173">
        <v>120111</v>
      </c>
      <c r="R173">
        <v>121708</v>
      </c>
      <c r="S173">
        <v>114135.2</v>
      </c>
      <c r="T173">
        <v>21.6</v>
      </c>
      <c r="U173">
        <v>19.3</v>
      </c>
      <c r="V173">
        <v>19.399999999999999</v>
      </c>
      <c r="W173">
        <v>18.899999999999999</v>
      </c>
      <c r="X173">
        <v>15.7</v>
      </c>
      <c r="Y173">
        <v>18.98</v>
      </c>
      <c r="Z173">
        <v>10.9</v>
      </c>
      <c r="AA173">
        <v>9.9</v>
      </c>
      <c r="AB173">
        <v>12.4</v>
      </c>
      <c r="AC173">
        <v>12.8</v>
      </c>
      <c r="AD173">
        <v>10.9</v>
      </c>
      <c r="AE173">
        <v>11.379999999999999</v>
      </c>
      <c r="AF173">
        <v>54.7</v>
      </c>
      <c r="AG173">
        <v>54.5</v>
      </c>
      <c r="AH173">
        <v>60</v>
      </c>
      <c r="AI173">
        <v>63.7</v>
      </c>
      <c r="AJ173">
        <v>68</v>
      </c>
      <c r="AK173">
        <v>60.179999999999993</v>
      </c>
      <c r="AL173">
        <v>2130.5</v>
      </c>
      <c r="AM173" t="s">
        <v>173</v>
      </c>
      <c r="AO173" t="s">
        <v>142</v>
      </c>
    </row>
    <row r="174" spans="1:41" x14ac:dyDescent="0.25">
      <c r="A174" t="s">
        <v>2</v>
      </c>
      <c r="B174">
        <v>17250</v>
      </c>
      <c r="C174">
        <v>16714</v>
      </c>
      <c r="D174">
        <v>17929</v>
      </c>
      <c r="E174">
        <v>16500</v>
      </c>
      <c r="F174">
        <v>17200</v>
      </c>
      <c r="G174">
        <v>17118.599999999999</v>
      </c>
      <c r="H174">
        <v>33222</v>
      </c>
      <c r="I174">
        <v>28250</v>
      </c>
      <c r="J174">
        <v>32125</v>
      </c>
      <c r="K174">
        <v>28200</v>
      </c>
      <c r="L174">
        <v>26333</v>
      </c>
      <c r="M174">
        <v>29626</v>
      </c>
      <c r="N174">
        <v>39250</v>
      </c>
      <c r="O174">
        <v>43500</v>
      </c>
      <c r="P174">
        <v>44000</v>
      </c>
      <c r="Q174">
        <v>41286</v>
      </c>
      <c r="R174">
        <v>44333</v>
      </c>
      <c r="S174">
        <v>42473.8</v>
      </c>
      <c r="T174">
        <v>53.1</v>
      </c>
      <c r="U174">
        <v>54.1</v>
      </c>
      <c r="V174">
        <v>56.6</v>
      </c>
      <c r="W174">
        <v>49.4</v>
      </c>
      <c r="X174">
        <v>48.5</v>
      </c>
      <c r="Y174">
        <v>52.340000000000011</v>
      </c>
      <c r="Z174">
        <v>39.1</v>
      </c>
      <c r="AA174">
        <v>36.5</v>
      </c>
      <c r="AB174">
        <v>39.5</v>
      </c>
      <c r="AC174">
        <v>34.799999999999997</v>
      </c>
      <c r="AD174">
        <v>37.4</v>
      </c>
      <c r="AE174">
        <v>37.459999999999994</v>
      </c>
      <c r="AF174">
        <v>17.7</v>
      </c>
      <c r="AG174">
        <v>18.899999999999999</v>
      </c>
      <c r="AH174">
        <v>15.7</v>
      </c>
      <c r="AI174">
        <v>16.399999999999999</v>
      </c>
      <c r="AJ174">
        <v>21.6</v>
      </c>
      <c r="AK174">
        <v>18.059999999999995</v>
      </c>
      <c r="AL174">
        <v>70</v>
      </c>
      <c r="AM174" t="s">
        <v>173</v>
      </c>
      <c r="AO174" t="s">
        <v>142</v>
      </c>
    </row>
    <row r="175" spans="1:41" x14ac:dyDescent="0.25">
      <c r="A175" t="s">
        <v>335</v>
      </c>
      <c r="B175">
        <v>9875</v>
      </c>
      <c r="C175">
        <v>4500</v>
      </c>
      <c r="D175">
        <v>4917</v>
      </c>
      <c r="E175">
        <v>6250</v>
      </c>
      <c r="F175">
        <v>17900</v>
      </c>
      <c r="G175">
        <v>8688.4</v>
      </c>
      <c r="H175">
        <v>16917</v>
      </c>
      <c r="I175">
        <v>9800</v>
      </c>
      <c r="J175">
        <v>14500</v>
      </c>
      <c r="K175">
        <v>19167</v>
      </c>
      <c r="L175">
        <v>20429</v>
      </c>
      <c r="M175">
        <v>16162.6</v>
      </c>
      <c r="N175">
        <v>38083</v>
      </c>
      <c r="O175">
        <v>18500</v>
      </c>
      <c r="P175">
        <v>38500</v>
      </c>
      <c r="Q175">
        <v>22143</v>
      </c>
      <c r="R175">
        <v>27375</v>
      </c>
      <c r="S175">
        <v>28920.2</v>
      </c>
      <c r="T175">
        <v>33.299999999999997</v>
      </c>
      <c r="U175">
        <v>31</v>
      </c>
      <c r="V175">
        <v>41.2</v>
      </c>
      <c r="W175">
        <v>29.7</v>
      </c>
      <c r="X175">
        <v>27.1</v>
      </c>
      <c r="Y175">
        <v>32.459999999999994</v>
      </c>
      <c r="Z175">
        <v>35.9</v>
      </c>
      <c r="AA175">
        <v>51.7</v>
      </c>
      <c r="AB175">
        <v>35.299999999999997</v>
      </c>
      <c r="AC175">
        <v>35.1</v>
      </c>
      <c r="AD175">
        <v>16.7</v>
      </c>
      <c r="AE175">
        <v>34.94</v>
      </c>
      <c r="AF175">
        <v>30.3</v>
      </c>
      <c r="AG175">
        <v>18.5</v>
      </c>
      <c r="AH175">
        <v>15.2</v>
      </c>
      <c r="AI175">
        <v>17.100000000000001</v>
      </c>
      <c r="AJ175">
        <v>14.3</v>
      </c>
      <c r="AK175">
        <v>19.079999999999998</v>
      </c>
      <c r="AM175" t="s">
        <v>134</v>
      </c>
      <c r="AO175" t="s">
        <v>135</v>
      </c>
    </row>
    <row r="176" spans="1:41" x14ac:dyDescent="0.25">
      <c r="A176" t="s">
        <v>336</v>
      </c>
      <c r="B176">
        <v>54500</v>
      </c>
      <c r="C176" t="s">
        <v>88</v>
      </c>
      <c r="D176" t="s">
        <v>88</v>
      </c>
      <c r="E176" t="s">
        <v>88</v>
      </c>
      <c r="F176">
        <v>56250</v>
      </c>
      <c r="G176">
        <v>55375</v>
      </c>
      <c r="H176">
        <v>71500</v>
      </c>
      <c r="I176" t="s">
        <v>88</v>
      </c>
      <c r="J176" t="s">
        <v>88</v>
      </c>
      <c r="K176" t="s">
        <v>88</v>
      </c>
      <c r="L176">
        <v>67500</v>
      </c>
      <c r="M176">
        <v>69500</v>
      </c>
      <c r="N176">
        <v>80667</v>
      </c>
      <c r="O176" t="s">
        <v>88</v>
      </c>
      <c r="P176" t="s">
        <v>88</v>
      </c>
      <c r="Q176" t="s">
        <v>88</v>
      </c>
      <c r="R176">
        <v>142500</v>
      </c>
      <c r="S176">
        <v>111583.5</v>
      </c>
      <c r="T176">
        <v>0</v>
      </c>
      <c r="U176" t="s">
        <v>88</v>
      </c>
      <c r="V176">
        <v>0</v>
      </c>
      <c r="W176">
        <v>0</v>
      </c>
      <c r="X176">
        <v>0</v>
      </c>
      <c r="Y176">
        <v>0</v>
      </c>
      <c r="Z176">
        <v>0</v>
      </c>
      <c r="AA176">
        <v>0</v>
      </c>
      <c r="AB176">
        <v>0</v>
      </c>
      <c r="AC176">
        <v>0</v>
      </c>
      <c r="AD176">
        <v>0</v>
      </c>
      <c r="AE176">
        <v>0</v>
      </c>
      <c r="AF176">
        <v>50</v>
      </c>
      <c r="AG176">
        <v>22.2</v>
      </c>
      <c r="AH176">
        <v>0</v>
      </c>
      <c r="AI176" t="s">
        <v>88</v>
      </c>
      <c r="AJ176" t="s">
        <v>88</v>
      </c>
      <c r="AK176">
        <v>24.066666666666666</v>
      </c>
      <c r="AM176" t="s">
        <v>134</v>
      </c>
      <c r="AO176" t="s">
        <v>135</v>
      </c>
    </row>
    <row r="177" spans="1:41" x14ac:dyDescent="0.25">
      <c r="A177" t="s">
        <v>337</v>
      </c>
      <c r="B177">
        <v>24292</v>
      </c>
      <c r="C177">
        <v>22583</v>
      </c>
      <c r="D177">
        <v>20375</v>
      </c>
      <c r="E177">
        <v>8000</v>
      </c>
      <c r="F177">
        <v>12250</v>
      </c>
      <c r="G177">
        <v>17500</v>
      </c>
      <c r="H177">
        <v>40083</v>
      </c>
      <c r="I177">
        <v>38357</v>
      </c>
      <c r="J177">
        <v>34050</v>
      </c>
      <c r="K177">
        <v>23000</v>
      </c>
      <c r="L177">
        <v>27000</v>
      </c>
      <c r="M177">
        <v>32498</v>
      </c>
      <c r="N177">
        <v>54833</v>
      </c>
      <c r="O177">
        <v>51917</v>
      </c>
      <c r="P177">
        <v>47438</v>
      </c>
      <c r="Q177">
        <v>45333</v>
      </c>
      <c r="R177">
        <v>58167</v>
      </c>
      <c r="S177">
        <v>51537.599999999999</v>
      </c>
      <c r="T177">
        <v>50.6</v>
      </c>
      <c r="U177">
        <v>51</v>
      </c>
      <c r="V177">
        <v>55.6</v>
      </c>
      <c r="W177">
        <v>56</v>
      </c>
      <c r="X177">
        <v>57.8</v>
      </c>
      <c r="Y177">
        <v>54.2</v>
      </c>
      <c r="Z177">
        <v>20.2</v>
      </c>
      <c r="AA177">
        <v>24.5</v>
      </c>
      <c r="AB177">
        <v>31.4</v>
      </c>
      <c r="AC177">
        <v>34.799999999999997</v>
      </c>
      <c r="AD177">
        <v>42.2</v>
      </c>
      <c r="AE177">
        <v>30.619999999999997</v>
      </c>
      <c r="AF177">
        <v>21.4</v>
      </c>
      <c r="AG177">
        <v>21.3</v>
      </c>
      <c r="AH177">
        <v>16.8</v>
      </c>
      <c r="AI177">
        <v>19.100000000000001</v>
      </c>
      <c r="AJ177">
        <v>27.2</v>
      </c>
      <c r="AK177">
        <v>21.16</v>
      </c>
      <c r="AL177">
        <v>116</v>
      </c>
      <c r="AM177" t="s">
        <v>173</v>
      </c>
      <c r="AO177" t="s">
        <v>142</v>
      </c>
    </row>
    <row r="178" spans="1:41" x14ac:dyDescent="0.25">
      <c r="A178" t="s">
        <v>338</v>
      </c>
      <c r="B178">
        <v>15000</v>
      </c>
      <c r="C178">
        <v>14800</v>
      </c>
      <c r="D178">
        <v>24800</v>
      </c>
      <c r="E178">
        <v>33000</v>
      </c>
      <c r="F178">
        <v>28200</v>
      </c>
      <c r="G178">
        <v>23160</v>
      </c>
      <c r="H178">
        <v>33750</v>
      </c>
      <c r="I178">
        <v>36833</v>
      </c>
      <c r="J178">
        <v>42667</v>
      </c>
      <c r="K178">
        <v>49900</v>
      </c>
      <c r="L178">
        <v>47000</v>
      </c>
      <c r="M178">
        <v>42030</v>
      </c>
      <c r="N178">
        <v>51667</v>
      </c>
      <c r="O178">
        <v>52400</v>
      </c>
      <c r="P178">
        <v>55667</v>
      </c>
      <c r="Q178">
        <v>63600</v>
      </c>
      <c r="R178">
        <v>69857</v>
      </c>
      <c r="S178">
        <v>58638.2</v>
      </c>
      <c r="T178">
        <v>44.6</v>
      </c>
      <c r="U178">
        <v>39.700000000000003</v>
      </c>
      <c r="V178">
        <v>45.2</v>
      </c>
      <c r="W178">
        <v>39</v>
      </c>
      <c r="X178">
        <v>34.9</v>
      </c>
      <c r="Y178">
        <v>40.68</v>
      </c>
      <c r="Z178">
        <v>23.1</v>
      </c>
      <c r="AA178">
        <v>27.9</v>
      </c>
      <c r="AB178">
        <v>19.2</v>
      </c>
      <c r="AC178">
        <v>15.9</v>
      </c>
      <c r="AD178">
        <v>19.8</v>
      </c>
      <c r="AE178">
        <v>21.18</v>
      </c>
      <c r="AF178">
        <v>19.5</v>
      </c>
      <c r="AG178">
        <v>21.6</v>
      </c>
      <c r="AH178">
        <v>20.7</v>
      </c>
      <c r="AI178">
        <v>25.2</v>
      </c>
      <c r="AJ178">
        <v>20.2</v>
      </c>
      <c r="AK178">
        <v>21.44</v>
      </c>
      <c r="AM178" t="s">
        <v>134</v>
      </c>
      <c r="AO178" t="s">
        <v>135</v>
      </c>
    </row>
    <row r="179" spans="1:41" x14ac:dyDescent="0.25">
      <c r="A179" t="s">
        <v>339</v>
      </c>
      <c r="B179" t="s">
        <v>88</v>
      </c>
      <c r="C179" t="s">
        <v>88</v>
      </c>
      <c r="D179" t="s">
        <v>88</v>
      </c>
      <c r="E179" t="s">
        <v>88</v>
      </c>
      <c r="F179" t="s">
        <v>88</v>
      </c>
      <c r="G179" t="e">
        <v>#DIV/0!</v>
      </c>
      <c r="H179" t="s">
        <v>88</v>
      </c>
      <c r="I179" t="s">
        <v>88</v>
      </c>
      <c r="J179" t="s">
        <v>88</v>
      </c>
      <c r="K179" t="s">
        <v>88</v>
      </c>
      <c r="L179" t="s">
        <v>88</v>
      </c>
      <c r="M179" t="e">
        <v>#DIV/0!</v>
      </c>
      <c r="N179" t="s">
        <v>88</v>
      </c>
      <c r="O179" t="s">
        <v>88</v>
      </c>
      <c r="P179" t="s">
        <v>88</v>
      </c>
      <c r="Q179" t="s">
        <v>88</v>
      </c>
      <c r="R179" t="s">
        <v>88</v>
      </c>
      <c r="S179" t="e">
        <v>#DIV/0!</v>
      </c>
      <c r="T179">
        <v>0</v>
      </c>
      <c r="U179" t="s">
        <v>88</v>
      </c>
      <c r="V179">
        <v>0</v>
      </c>
      <c r="W179" t="s">
        <v>88</v>
      </c>
      <c r="X179" t="s">
        <v>88</v>
      </c>
      <c r="Y179">
        <v>0</v>
      </c>
      <c r="Z179">
        <v>0</v>
      </c>
      <c r="AA179">
        <v>0</v>
      </c>
      <c r="AB179">
        <v>0</v>
      </c>
      <c r="AC179" t="s">
        <v>88</v>
      </c>
      <c r="AD179" t="s">
        <v>88</v>
      </c>
      <c r="AE179">
        <v>0</v>
      </c>
      <c r="AF179" t="s">
        <v>88</v>
      </c>
      <c r="AG179" t="s">
        <v>88</v>
      </c>
      <c r="AH179" t="s">
        <v>88</v>
      </c>
      <c r="AI179" t="s">
        <v>88</v>
      </c>
      <c r="AJ179" t="s">
        <v>88</v>
      </c>
      <c r="AK179" t="e">
        <v>#DIV/0!</v>
      </c>
      <c r="AM179" t="s">
        <v>134</v>
      </c>
      <c r="AO179" t="s">
        <v>135</v>
      </c>
    </row>
    <row r="180" spans="1:41" x14ac:dyDescent="0.25">
      <c r="A180" t="s">
        <v>340</v>
      </c>
      <c r="B180">
        <v>14000</v>
      </c>
      <c r="C180">
        <v>16300</v>
      </c>
      <c r="D180">
        <v>16750</v>
      </c>
      <c r="E180">
        <v>6625</v>
      </c>
      <c r="F180">
        <v>6833</v>
      </c>
      <c r="G180">
        <v>12101.6</v>
      </c>
      <c r="H180" t="s">
        <v>88</v>
      </c>
      <c r="I180">
        <v>20167</v>
      </c>
      <c r="J180">
        <v>22000</v>
      </c>
      <c r="K180">
        <v>35500</v>
      </c>
      <c r="L180">
        <v>38667</v>
      </c>
      <c r="M180">
        <v>29083.5</v>
      </c>
      <c r="N180">
        <v>54500</v>
      </c>
      <c r="O180">
        <v>22333</v>
      </c>
      <c r="P180">
        <v>56500</v>
      </c>
      <c r="Q180">
        <v>230333</v>
      </c>
      <c r="R180">
        <v>75750</v>
      </c>
      <c r="S180">
        <v>87883.199999999997</v>
      </c>
      <c r="T180">
        <v>0</v>
      </c>
      <c r="U180" t="s">
        <v>88</v>
      </c>
      <c r="V180">
        <v>0</v>
      </c>
      <c r="W180">
        <v>0</v>
      </c>
      <c r="X180">
        <v>0</v>
      </c>
      <c r="Y180">
        <v>0</v>
      </c>
      <c r="Z180">
        <v>25</v>
      </c>
      <c r="AA180">
        <v>15.4</v>
      </c>
      <c r="AB180">
        <v>14.3</v>
      </c>
      <c r="AC180">
        <v>37.5</v>
      </c>
      <c r="AD180">
        <v>54.5</v>
      </c>
      <c r="AE180">
        <v>29.339999999999996</v>
      </c>
      <c r="AF180">
        <v>30</v>
      </c>
      <c r="AG180">
        <v>21.4</v>
      </c>
      <c r="AH180">
        <v>16.7</v>
      </c>
      <c r="AI180">
        <v>10</v>
      </c>
      <c r="AJ180">
        <v>0</v>
      </c>
      <c r="AK180">
        <v>15.62</v>
      </c>
      <c r="AM180" t="s">
        <v>134</v>
      </c>
      <c r="AO180" t="s">
        <v>135</v>
      </c>
    </row>
    <row r="181" spans="1:41" x14ac:dyDescent="0.25">
      <c r="A181" t="s">
        <v>342</v>
      </c>
      <c r="B181">
        <v>37531</v>
      </c>
      <c r="C181">
        <v>35797</v>
      </c>
      <c r="D181">
        <v>35984</v>
      </c>
      <c r="F181">
        <v>36135</v>
      </c>
      <c r="G181">
        <v>36361.75</v>
      </c>
      <c r="H181">
        <v>70193</v>
      </c>
      <c r="I181">
        <v>70295</v>
      </c>
      <c r="J181">
        <v>75542</v>
      </c>
      <c r="L181">
        <v>70661</v>
      </c>
      <c r="M181">
        <v>71672.75</v>
      </c>
      <c r="N181">
        <v>103633</v>
      </c>
      <c r="O181">
        <v>103811</v>
      </c>
      <c r="P181">
        <v>113000</v>
      </c>
      <c r="R181">
        <v>104177</v>
      </c>
      <c r="S181">
        <v>106155.25</v>
      </c>
      <c r="T181">
        <v>9.1</v>
      </c>
      <c r="U181">
        <v>7.3</v>
      </c>
      <c r="V181">
        <v>8.6999999999999993</v>
      </c>
      <c r="W181">
        <v>7.7</v>
      </c>
      <c r="Y181">
        <v>8.1999999999999993</v>
      </c>
      <c r="Z181">
        <v>9.1999999999999993</v>
      </c>
      <c r="AA181">
        <v>10.4</v>
      </c>
      <c r="AB181">
        <v>11</v>
      </c>
      <c r="AC181">
        <v>11.2</v>
      </c>
      <c r="AE181">
        <v>10.45</v>
      </c>
      <c r="AF181">
        <v>53.900000000000006</v>
      </c>
      <c r="AG181">
        <v>53.2</v>
      </c>
      <c r="AH181">
        <v>54.899999999999991</v>
      </c>
      <c r="AI181">
        <v>57.6</v>
      </c>
      <c r="AK181">
        <v>54.9</v>
      </c>
      <c r="AM181" t="s">
        <v>134</v>
      </c>
      <c r="AO181" t="s">
        <v>135</v>
      </c>
    </row>
    <row r="182" spans="1:41" x14ac:dyDescent="0.25">
      <c r="A182" t="s">
        <v>343</v>
      </c>
      <c r="B182">
        <v>21500</v>
      </c>
      <c r="C182">
        <v>14500</v>
      </c>
      <c r="D182">
        <v>13750</v>
      </c>
      <c r="E182">
        <v>13000</v>
      </c>
      <c r="F182">
        <v>29500</v>
      </c>
      <c r="G182">
        <v>18450</v>
      </c>
      <c r="H182">
        <v>33700</v>
      </c>
      <c r="I182">
        <v>34000</v>
      </c>
      <c r="J182">
        <v>33750</v>
      </c>
      <c r="K182">
        <v>29750</v>
      </c>
      <c r="L182">
        <v>44000</v>
      </c>
      <c r="M182">
        <v>35040</v>
      </c>
      <c r="N182" t="s">
        <v>88</v>
      </c>
      <c r="O182">
        <v>38500</v>
      </c>
      <c r="P182">
        <v>81667</v>
      </c>
      <c r="Q182">
        <v>89333</v>
      </c>
      <c r="R182">
        <v>96500</v>
      </c>
      <c r="S182">
        <v>76500</v>
      </c>
      <c r="T182">
        <v>0</v>
      </c>
      <c r="U182">
        <v>8.6999999999999993</v>
      </c>
      <c r="V182">
        <v>20</v>
      </c>
      <c r="W182">
        <v>27.3</v>
      </c>
      <c r="X182">
        <v>16.7</v>
      </c>
      <c r="Y182">
        <v>14.540000000000001</v>
      </c>
      <c r="Z182">
        <v>9.5</v>
      </c>
      <c r="AA182">
        <v>34.799999999999997</v>
      </c>
      <c r="AB182">
        <v>36</v>
      </c>
      <c r="AC182">
        <v>31.8</v>
      </c>
      <c r="AD182">
        <v>0</v>
      </c>
      <c r="AE182">
        <v>22.419999999999998</v>
      </c>
      <c r="AF182">
        <v>52.400000000000006</v>
      </c>
      <c r="AG182">
        <v>50</v>
      </c>
      <c r="AH182">
        <v>44</v>
      </c>
      <c r="AI182">
        <v>38.1</v>
      </c>
      <c r="AJ182">
        <v>20</v>
      </c>
      <c r="AK182">
        <v>40.9</v>
      </c>
      <c r="AL182">
        <v>59.95</v>
      </c>
      <c r="AM182" t="s">
        <v>173</v>
      </c>
      <c r="AO182" t="s">
        <v>142</v>
      </c>
    </row>
    <row r="183" spans="1:41" x14ac:dyDescent="0.25">
      <c r="A183" t="s">
        <v>344</v>
      </c>
      <c r="B183">
        <v>26350</v>
      </c>
      <c r="C183">
        <v>23875</v>
      </c>
      <c r="D183">
        <v>24292</v>
      </c>
      <c r="E183">
        <v>32906</v>
      </c>
      <c r="F183">
        <v>40300</v>
      </c>
      <c r="G183">
        <v>29544.6</v>
      </c>
      <c r="H183">
        <v>59625</v>
      </c>
      <c r="I183">
        <v>55538</v>
      </c>
      <c r="J183">
        <v>49700</v>
      </c>
      <c r="K183">
        <v>61600</v>
      </c>
      <c r="L183">
        <v>71000</v>
      </c>
      <c r="M183">
        <v>59492.6</v>
      </c>
      <c r="N183">
        <v>89000</v>
      </c>
      <c r="O183">
        <v>88781</v>
      </c>
      <c r="P183">
        <v>92450</v>
      </c>
      <c r="Q183">
        <v>105500</v>
      </c>
      <c r="R183">
        <v>131125</v>
      </c>
      <c r="S183">
        <v>101371.2</v>
      </c>
      <c r="T183">
        <v>7.3</v>
      </c>
      <c r="U183">
        <v>6.8000000000000007</v>
      </c>
      <c r="V183">
        <v>7.2</v>
      </c>
      <c r="W183">
        <v>5.0999999999999996</v>
      </c>
      <c r="X183">
        <v>3.1</v>
      </c>
      <c r="Y183">
        <v>5.9</v>
      </c>
      <c r="Z183">
        <v>9.9</v>
      </c>
      <c r="AA183">
        <v>11.1</v>
      </c>
      <c r="AB183">
        <v>12.7</v>
      </c>
      <c r="AC183">
        <v>12.6</v>
      </c>
      <c r="AD183">
        <v>10.3</v>
      </c>
      <c r="AE183">
        <v>11.320000000000002</v>
      </c>
      <c r="AF183">
        <v>45.2</v>
      </c>
      <c r="AG183">
        <v>48.7</v>
      </c>
      <c r="AH183">
        <v>48.7</v>
      </c>
      <c r="AI183">
        <v>49.7</v>
      </c>
      <c r="AJ183">
        <v>64.3</v>
      </c>
      <c r="AK183">
        <v>51.320000000000007</v>
      </c>
      <c r="AM183" t="s">
        <v>134</v>
      </c>
      <c r="AO183" t="s">
        <v>135</v>
      </c>
    </row>
    <row r="184" spans="1:41" x14ac:dyDescent="0.25">
      <c r="A184" t="s">
        <v>345</v>
      </c>
      <c r="B184">
        <v>18750</v>
      </c>
      <c r="C184">
        <v>14500</v>
      </c>
      <c r="D184">
        <v>13250</v>
      </c>
      <c r="E184">
        <v>13500</v>
      </c>
      <c r="F184">
        <v>20167</v>
      </c>
      <c r="G184">
        <v>16033.4</v>
      </c>
      <c r="H184">
        <v>28750</v>
      </c>
      <c r="I184">
        <v>23300</v>
      </c>
      <c r="J184">
        <v>22667</v>
      </c>
      <c r="K184">
        <v>18600</v>
      </c>
      <c r="L184">
        <v>23000</v>
      </c>
      <c r="M184">
        <v>23263.4</v>
      </c>
      <c r="N184">
        <v>39167</v>
      </c>
      <c r="O184">
        <v>50500</v>
      </c>
      <c r="P184">
        <v>26500</v>
      </c>
      <c r="Q184">
        <v>22250</v>
      </c>
      <c r="R184">
        <v>61333</v>
      </c>
      <c r="S184">
        <v>39950</v>
      </c>
      <c r="T184">
        <v>33.299999999999997</v>
      </c>
      <c r="U184">
        <v>38.200000000000003</v>
      </c>
      <c r="V184">
        <v>45.2</v>
      </c>
      <c r="W184">
        <v>51.4</v>
      </c>
      <c r="X184">
        <v>31.3</v>
      </c>
      <c r="Y184">
        <v>39.880000000000003</v>
      </c>
      <c r="Z184">
        <v>23.3</v>
      </c>
      <c r="AA184">
        <v>29.4</v>
      </c>
      <c r="AB184">
        <v>25.8</v>
      </c>
      <c r="AC184">
        <v>25.7</v>
      </c>
      <c r="AD184">
        <v>31.3</v>
      </c>
      <c r="AE184">
        <v>27.1</v>
      </c>
      <c r="AF184">
        <v>8.9</v>
      </c>
      <c r="AG184">
        <v>14</v>
      </c>
      <c r="AH184">
        <v>26.899999999999995</v>
      </c>
      <c r="AI184">
        <v>18.399999999999999</v>
      </c>
      <c r="AJ184">
        <v>15</v>
      </c>
      <c r="AK184">
        <v>16.639999999999997</v>
      </c>
      <c r="AM184" t="s">
        <v>134</v>
      </c>
      <c r="AO184" t="s">
        <v>135</v>
      </c>
    </row>
    <row r="185" spans="1:41" x14ac:dyDescent="0.25">
      <c r="A185" t="s">
        <v>346</v>
      </c>
      <c r="B185" t="s">
        <v>88</v>
      </c>
      <c r="C185" t="s">
        <v>88</v>
      </c>
      <c r="D185">
        <v>6250</v>
      </c>
      <c r="E185">
        <v>8750</v>
      </c>
      <c r="F185" t="s">
        <v>88</v>
      </c>
      <c r="G185">
        <v>7500</v>
      </c>
      <c r="H185" t="s">
        <v>88</v>
      </c>
      <c r="I185" t="s">
        <v>88</v>
      </c>
      <c r="J185">
        <v>11250</v>
      </c>
      <c r="K185">
        <v>13750</v>
      </c>
      <c r="L185" t="s">
        <v>88</v>
      </c>
      <c r="M185">
        <v>12500</v>
      </c>
      <c r="N185" t="s">
        <v>88</v>
      </c>
      <c r="O185" t="s">
        <v>88</v>
      </c>
      <c r="P185">
        <v>16250</v>
      </c>
      <c r="Q185">
        <v>31250</v>
      </c>
      <c r="R185" t="s">
        <v>88</v>
      </c>
      <c r="S185">
        <v>23750</v>
      </c>
      <c r="T185">
        <v>0</v>
      </c>
      <c r="U185">
        <v>50</v>
      </c>
      <c r="V185">
        <v>80</v>
      </c>
      <c r="W185">
        <v>100</v>
      </c>
      <c r="X185">
        <v>100</v>
      </c>
      <c r="Y185">
        <v>66</v>
      </c>
      <c r="Z185">
        <v>66.7</v>
      </c>
      <c r="AA185">
        <v>50</v>
      </c>
      <c r="AB185">
        <v>40</v>
      </c>
      <c r="AC185">
        <v>40</v>
      </c>
      <c r="AD185">
        <v>0</v>
      </c>
      <c r="AE185">
        <v>39.339999999999996</v>
      </c>
      <c r="AF185" t="s">
        <v>88</v>
      </c>
      <c r="AG185">
        <v>0</v>
      </c>
      <c r="AH185">
        <v>0</v>
      </c>
      <c r="AI185">
        <v>0</v>
      </c>
      <c r="AJ185">
        <v>0</v>
      </c>
      <c r="AK185">
        <v>0</v>
      </c>
      <c r="AM185" t="s">
        <v>134</v>
      </c>
      <c r="AO185" t="s">
        <v>135</v>
      </c>
    </row>
    <row r="186" spans="1:41" x14ac:dyDescent="0.25">
      <c r="A186" t="s">
        <v>347</v>
      </c>
      <c r="B186" t="s">
        <v>88</v>
      </c>
      <c r="C186" t="s">
        <v>88</v>
      </c>
      <c r="D186" t="s">
        <v>88</v>
      </c>
      <c r="E186" t="s">
        <v>88</v>
      </c>
      <c r="F186" t="s">
        <v>88</v>
      </c>
      <c r="G186" t="e">
        <v>#DIV/0!</v>
      </c>
      <c r="H186" t="s">
        <v>88</v>
      </c>
      <c r="I186" t="s">
        <v>88</v>
      </c>
      <c r="J186" t="s">
        <v>88</v>
      </c>
      <c r="K186" t="s">
        <v>88</v>
      </c>
      <c r="L186" t="s">
        <v>88</v>
      </c>
      <c r="M186" t="e">
        <v>#DIV/0!</v>
      </c>
      <c r="N186" t="s">
        <v>88</v>
      </c>
      <c r="O186" t="s">
        <v>88</v>
      </c>
      <c r="P186" t="s">
        <v>88</v>
      </c>
      <c r="Q186" t="s">
        <v>88</v>
      </c>
      <c r="R186" t="s">
        <v>88</v>
      </c>
      <c r="S186" t="e">
        <v>#DIV/0!</v>
      </c>
      <c r="T186" t="s">
        <v>88</v>
      </c>
      <c r="U186" t="s">
        <v>88</v>
      </c>
      <c r="V186">
        <v>0</v>
      </c>
      <c r="W186">
        <v>0</v>
      </c>
      <c r="X186">
        <v>0</v>
      </c>
      <c r="Y186">
        <v>0</v>
      </c>
      <c r="Z186" t="s">
        <v>88</v>
      </c>
      <c r="AA186" t="s">
        <v>88</v>
      </c>
      <c r="AB186">
        <v>0</v>
      </c>
      <c r="AC186">
        <v>50</v>
      </c>
      <c r="AD186">
        <v>45.5</v>
      </c>
      <c r="AE186">
        <v>31.833333333333332</v>
      </c>
      <c r="AF186" t="s">
        <v>88</v>
      </c>
      <c r="AG186" t="s">
        <v>88</v>
      </c>
      <c r="AH186">
        <v>100</v>
      </c>
      <c r="AI186">
        <v>100</v>
      </c>
      <c r="AJ186">
        <v>100</v>
      </c>
      <c r="AK186">
        <v>100</v>
      </c>
      <c r="AM186" t="s">
        <v>134</v>
      </c>
      <c r="AO186" t="s">
        <v>135</v>
      </c>
    </row>
    <row r="187" spans="1:41" x14ac:dyDescent="0.25">
      <c r="A187" t="s">
        <v>348</v>
      </c>
      <c r="B187" t="s">
        <v>88</v>
      </c>
      <c r="C187" t="s">
        <v>88</v>
      </c>
      <c r="D187" t="s">
        <v>88</v>
      </c>
      <c r="E187" t="s">
        <v>88</v>
      </c>
      <c r="F187" t="s">
        <v>88</v>
      </c>
      <c r="G187" t="e">
        <v>#DIV/0!</v>
      </c>
      <c r="H187" t="s">
        <v>88</v>
      </c>
      <c r="I187" t="s">
        <v>88</v>
      </c>
      <c r="J187" t="s">
        <v>88</v>
      </c>
      <c r="K187" t="s">
        <v>88</v>
      </c>
      <c r="L187" t="s">
        <v>88</v>
      </c>
      <c r="M187" t="e">
        <v>#DIV/0!</v>
      </c>
      <c r="N187" t="s">
        <v>88</v>
      </c>
      <c r="O187" t="s">
        <v>88</v>
      </c>
      <c r="P187" t="s">
        <v>88</v>
      </c>
      <c r="Q187" t="s">
        <v>88</v>
      </c>
      <c r="R187" t="s">
        <v>88</v>
      </c>
      <c r="S187" t="e">
        <v>#DIV/0!</v>
      </c>
      <c r="T187" t="s">
        <v>88</v>
      </c>
      <c r="U187" t="s">
        <v>88</v>
      </c>
      <c r="V187" t="s">
        <v>88</v>
      </c>
      <c r="W187" t="s">
        <v>88</v>
      </c>
      <c r="X187" t="s">
        <v>88</v>
      </c>
      <c r="Y187" t="e">
        <v>#DIV/0!</v>
      </c>
      <c r="Z187" t="s">
        <v>88</v>
      </c>
      <c r="AA187" t="s">
        <v>88</v>
      </c>
      <c r="AB187" t="s">
        <v>88</v>
      </c>
      <c r="AC187" t="s">
        <v>88</v>
      </c>
      <c r="AD187" t="s">
        <v>88</v>
      </c>
      <c r="AE187" t="e">
        <v>#DIV/0!</v>
      </c>
      <c r="AF187" t="s">
        <v>88</v>
      </c>
      <c r="AG187" t="s">
        <v>88</v>
      </c>
      <c r="AH187" t="s">
        <v>88</v>
      </c>
      <c r="AI187" t="s">
        <v>88</v>
      </c>
      <c r="AJ187" t="s">
        <v>88</v>
      </c>
      <c r="AK187" t="e">
        <v>#DIV/0!</v>
      </c>
      <c r="AM187" t="s">
        <v>134</v>
      </c>
      <c r="AO187" t="s">
        <v>135</v>
      </c>
    </row>
    <row r="188" spans="1:41" x14ac:dyDescent="0.25">
      <c r="A188" t="s">
        <v>349</v>
      </c>
      <c r="B188" t="s">
        <v>88</v>
      </c>
      <c r="C188" t="s">
        <v>88</v>
      </c>
      <c r="D188" t="s">
        <v>88</v>
      </c>
      <c r="E188" t="s">
        <v>88</v>
      </c>
      <c r="F188" t="s">
        <v>88</v>
      </c>
      <c r="G188" t="e">
        <v>#DIV/0!</v>
      </c>
      <c r="H188" t="s">
        <v>88</v>
      </c>
      <c r="I188" t="s">
        <v>88</v>
      </c>
      <c r="J188" t="s">
        <v>88</v>
      </c>
      <c r="K188" t="s">
        <v>88</v>
      </c>
      <c r="L188" t="s">
        <v>88</v>
      </c>
      <c r="M188" t="e">
        <v>#DIV/0!</v>
      </c>
      <c r="N188" t="s">
        <v>88</v>
      </c>
      <c r="O188" t="s">
        <v>88</v>
      </c>
      <c r="P188" t="s">
        <v>88</v>
      </c>
      <c r="Q188" t="s">
        <v>88</v>
      </c>
      <c r="R188" t="s">
        <v>88</v>
      </c>
      <c r="S188" t="e">
        <v>#DIV/0!</v>
      </c>
      <c r="T188">
        <v>0</v>
      </c>
      <c r="U188" t="s">
        <v>88</v>
      </c>
      <c r="V188">
        <v>0</v>
      </c>
      <c r="W188">
        <v>0</v>
      </c>
      <c r="X188" t="s">
        <v>88</v>
      </c>
      <c r="Y188">
        <v>0</v>
      </c>
      <c r="Z188">
        <v>0</v>
      </c>
      <c r="AA188">
        <v>0</v>
      </c>
      <c r="AB188">
        <v>0</v>
      </c>
      <c r="AC188">
        <v>0</v>
      </c>
      <c r="AD188" t="s">
        <v>88</v>
      </c>
      <c r="AE188">
        <v>0</v>
      </c>
      <c r="AF188">
        <v>35.700000000000003</v>
      </c>
      <c r="AG188">
        <v>26.7</v>
      </c>
      <c r="AH188">
        <v>26.3</v>
      </c>
      <c r="AI188">
        <v>27.1</v>
      </c>
      <c r="AJ188" t="s">
        <v>88</v>
      </c>
      <c r="AK188">
        <v>28.950000000000003</v>
      </c>
      <c r="AM188" t="s">
        <v>134</v>
      </c>
      <c r="AO188" t="s">
        <v>135</v>
      </c>
    </row>
    <row r="189" spans="1:41" x14ac:dyDescent="0.25">
      <c r="A189" t="s">
        <v>350</v>
      </c>
      <c r="B189">
        <v>13111</v>
      </c>
      <c r="C189">
        <v>13500</v>
      </c>
      <c r="D189">
        <v>11600</v>
      </c>
      <c r="E189">
        <v>11167</v>
      </c>
      <c r="F189">
        <v>12833</v>
      </c>
      <c r="G189">
        <v>12442.2</v>
      </c>
      <c r="H189">
        <v>19750</v>
      </c>
      <c r="I189">
        <v>27333</v>
      </c>
      <c r="J189">
        <v>26700</v>
      </c>
      <c r="K189">
        <v>29000</v>
      </c>
      <c r="L189">
        <v>24500</v>
      </c>
      <c r="M189">
        <v>25456.6</v>
      </c>
      <c r="N189">
        <v>34500</v>
      </c>
      <c r="O189">
        <v>39250</v>
      </c>
      <c r="P189">
        <v>39500</v>
      </c>
      <c r="Q189">
        <v>36167</v>
      </c>
      <c r="R189">
        <v>40500</v>
      </c>
      <c r="S189">
        <v>37983.4</v>
      </c>
      <c r="T189">
        <v>67.099999999999994</v>
      </c>
      <c r="U189">
        <v>64.599999999999994</v>
      </c>
      <c r="V189">
        <v>57.7</v>
      </c>
      <c r="W189">
        <v>55.2</v>
      </c>
      <c r="X189">
        <v>50.8</v>
      </c>
      <c r="Y189">
        <v>59.08</v>
      </c>
      <c r="Z189">
        <v>35.5</v>
      </c>
      <c r="AA189">
        <v>39.200000000000003</v>
      </c>
      <c r="AB189">
        <v>42.3</v>
      </c>
      <c r="AC189">
        <v>36.200000000000003</v>
      </c>
      <c r="AD189">
        <v>35.6</v>
      </c>
      <c r="AE189">
        <v>37.76</v>
      </c>
      <c r="AF189">
        <v>9.1999999999999993</v>
      </c>
      <c r="AG189">
        <v>12.4</v>
      </c>
      <c r="AH189">
        <v>15.5</v>
      </c>
      <c r="AI189">
        <v>16.3</v>
      </c>
      <c r="AJ189">
        <v>22.6</v>
      </c>
      <c r="AK189">
        <v>15.2</v>
      </c>
      <c r="AL189">
        <v>156</v>
      </c>
      <c r="AM189" t="s">
        <v>351</v>
      </c>
      <c r="AO189" t="s">
        <v>142</v>
      </c>
    </row>
    <row r="190" spans="1:41" x14ac:dyDescent="0.25">
      <c r="A190" t="s">
        <v>352</v>
      </c>
      <c r="B190" t="s">
        <v>88</v>
      </c>
      <c r="C190" t="s">
        <v>88</v>
      </c>
      <c r="D190" t="s">
        <v>88</v>
      </c>
      <c r="E190" t="s">
        <v>88</v>
      </c>
      <c r="F190" t="s">
        <v>88</v>
      </c>
      <c r="G190" t="e">
        <v>#DIV/0!</v>
      </c>
      <c r="H190" t="s">
        <v>88</v>
      </c>
      <c r="I190" t="s">
        <v>88</v>
      </c>
      <c r="J190" t="s">
        <v>88</v>
      </c>
      <c r="K190" t="s">
        <v>88</v>
      </c>
      <c r="L190" t="s">
        <v>88</v>
      </c>
      <c r="M190" t="e">
        <v>#DIV/0!</v>
      </c>
      <c r="N190" t="s">
        <v>88</v>
      </c>
      <c r="O190" t="s">
        <v>88</v>
      </c>
      <c r="P190" t="s">
        <v>88</v>
      </c>
      <c r="Q190" t="s">
        <v>88</v>
      </c>
      <c r="R190" t="s">
        <v>88</v>
      </c>
      <c r="S190" t="e">
        <v>#DIV/0!</v>
      </c>
      <c r="T190" t="s">
        <v>88</v>
      </c>
      <c r="U190" t="s">
        <v>88</v>
      </c>
      <c r="V190">
        <v>0</v>
      </c>
      <c r="W190">
        <v>0</v>
      </c>
      <c r="X190">
        <v>0</v>
      </c>
      <c r="Y190">
        <v>0</v>
      </c>
      <c r="Z190" t="s">
        <v>88</v>
      </c>
      <c r="AA190">
        <v>100</v>
      </c>
      <c r="AB190">
        <v>100</v>
      </c>
      <c r="AC190">
        <v>100</v>
      </c>
      <c r="AD190">
        <v>0</v>
      </c>
      <c r="AE190">
        <v>75</v>
      </c>
      <c r="AF190" t="s">
        <v>88</v>
      </c>
      <c r="AG190">
        <v>100</v>
      </c>
      <c r="AH190">
        <v>100</v>
      </c>
      <c r="AI190">
        <v>100</v>
      </c>
      <c r="AJ190" t="s">
        <v>88</v>
      </c>
      <c r="AK190">
        <v>100</v>
      </c>
      <c r="AM190" t="s">
        <v>134</v>
      </c>
      <c r="AO190" t="s">
        <v>135</v>
      </c>
    </row>
    <row r="191" spans="1:41" x14ac:dyDescent="0.25">
      <c r="A191" t="s">
        <v>353</v>
      </c>
      <c r="B191">
        <v>31800</v>
      </c>
      <c r="C191">
        <v>33167</v>
      </c>
      <c r="D191">
        <v>33500</v>
      </c>
      <c r="E191">
        <v>40500</v>
      </c>
      <c r="F191">
        <v>72833</v>
      </c>
      <c r="G191">
        <v>42360</v>
      </c>
      <c r="H191">
        <v>43000</v>
      </c>
      <c r="I191">
        <v>44000</v>
      </c>
      <c r="J191">
        <v>42500</v>
      </c>
      <c r="K191">
        <v>68250</v>
      </c>
      <c r="L191">
        <v>74833</v>
      </c>
      <c r="M191">
        <v>54516.6</v>
      </c>
      <c r="N191">
        <v>63500</v>
      </c>
      <c r="O191">
        <v>62250</v>
      </c>
      <c r="P191">
        <v>66250</v>
      </c>
      <c r="Q191">
        <v>127000</v>
      </c>
      <c r="R191">
        <v>168600</v>
      </c>
      <c r="S191">
        <v>97520</v>
      </c>
      <c r="T191">
        <v>0</v>
      </c>
      <c r="U191" t="s">
        <v>88</v>
      </c>
      <c r="V191">
        <v>0</v>
      </c>
      <c r="W191">
        <v>0</v>
      </c>
      <c r="X191">
        <v>0</v>
      </c>
      <c r="Y191">
        <v>0</v>
      </c>
      <c r="Z191">
        <v>15.8</v>
      </c>
      <c r="AA191">
        <v>7.9</v>
      </c>
      <c r="AB191">
        <v>5.7</v>
      </c>
      <c r="AC191">
        <v>0</v>
      </c>
      <c r="AD191">
        <v>0</v>
      </c>
      <c r="AE191">
        <v>5.8800000000000008</v>
      </c>
      <c r="AF191">
        <v>38.5</v>
      </c>
      <c r="AG191">
        <v>30</v>
      </c>
      <c r="AH191">
        <v>46.2</v>
      </c>
      <c r="AI191">
        <v>50</v>
      </c>
      <c r="AJ191">
        <v>78.599999999999994</v>
      </c>
      <c r="AK191">
        <v>48.66</v>
      </c>
      <c r="AM191" t="s">
        <v>134</v>
      </c>
      <c r="AO191" t="s">
        <v>135</v>
      </c>
    </row>
    <row r="192" spans="1:41" x14ac:dyDescent="0.25">
      <c r="A192" t="s">
        <v>354</v>
      </c>
      <c r="B192">
        <v>17750</v>
      </c>
      <c r="C192">
        <v>18500</v>
      </c>
      <c r="D192">
        <v>21688</v>
      </c>
      <c r="E192">
        <v>19400</v>
      </c>
      <c r="F192">
        <v>20250</v>
      </c>
      <c r="G192">
        <v>19517.599999999999</v>
      </c>
      <c r="H192">
        <v>29300</v>
      </c>
      <c r="I192">
        <v>32429</v>
      </c>
      <c r="J192">
        <v>34083</v>
      </c>
      <c r="K192">
        <v>33300</v>
      </c>
      <c r="L192">
        <v>40875</v>
      </c>
      <c r="M192">
        <v>33997.4</v>
      </c>
      <c r="N192">
        <v>50333</v>
      </c>
      <c r="O192">
        <v>50500</v>
      </c>
      <c r="P192">
        <v>50125</v>
      </c>
      <c r="Q192">
        <v>58083</v>
      </c>
      <c r="R192">
        <v>66125</v>
      </c>
      <c r="S192">
        <v>55033.2</v>
      </c>
      <c r="T192">
        <v>46</v>
      </c>
      <c r="U192">
        <v>47.9</v>
      </c>
      <c r="V192">
        <v>51.3</v>
      </c>
      <c r="W192">
        <v>50.7</v>
      </c>
      <c r="X192">
        <v>53.9</v>
      </c>
      <c r="Y192">
        <v>49.959999999999994</v>
      </c>
      <c r="Z192">
        <v>23.7</v>
      </c>
      <c r="AA192">
        <v>22.5</v>
      </c>
      <c r="AB192">
        <v>23.7</v>
      </c>
      <c r="AC192">
        <v>21.5</v>
      </c>
      <c r="AD192">
        <v>25.5</v>
      </c>
      <c r="AE192">
        <v>23.380000000000003</v>
      </c>
      <c r="AF192">
        <v>36.799999999999997</v>
      </c>
      <c r="AG192">
        <v>39</v>
      </c>
      <c r="AH192">
        <v>37.700000000000003</v>
      </c>
      <c r="AI192">
        <v>37.1</v>
      </c>
      <c r="AJ192">
        <v>12.7</v>
      </c>
      <c r="AK192">
        <v>32.659999999999997</v>
      </c>
      <c r="AL192">
        <v>80</v>
      </c>
      <c r="AM192" t="s">
        <v>173</v>
      </c>
      <c r="AO192" t="s">
        <v>142</v>
      </c>
    </row>
    <row r="193" spans="1:41" x14ac:dyDescent="0.25">
      <c r="A193" t="s">
        <v>355</v>
      </c>
      <c r="B193">
        <v>18750</v>
      </c>
      <c r="C193">
        <v>15300</v>
      </c>
      <c r="D193">
        <v>13833</v>
      </c>
      <c r="E193">
        <v>16625</v>
      </c>
      <c r="F193">
        <v>35625</v>
      </c>
      <c r="G193">
        <v>20026.599999999999</v>
      </c>
      <c r="H193">
        <v>28250</v>
      </c>
      <c r="I193">
        <v>26722</v>
      </c>
      <c r="J193">
        <v>27100</v>
      </c>
      <c r="K193">
        <v>28500</v>
      </c>
      <c r="L193">
        <v>50625</v>
      </c>
      <c r="M193">
        <v>32239.4</v>
      </c>
      <c r="N193">
        <v>36667</v>
      </c>
      <c r="O193">
        <v>38063</v>
      </c>
      <c r="P193">
        <v>38000</v>
      </c>
      <c r="Q193">
        <v>46000</v>
      </c>
      <c r="R193">
        <v>58750</v>
      </c>
      <c r="S193">
        <v>43496</v>
      </c>
      <c r="T193">
        <v>58.8</v>
      </c>
      <c r="U193">
        <v>60.199999999999996</v>
      </c>
      <c r="V193">
        <v>70.599999999999994</v>
      </c>
      <c r="W193">
        <v>72.099999999999994</v>
      </c>
      <c r="X193">
        <v>43.3</v>
      </c>
      <c r="Y193">
        <v>61</v>
      </c>
      <c r="Z193">
        <v>33.799999999999997</v>
      </c>
      <c r="AA193">
        <v>34.9</v>
      </c>
      <c r="AB193">
        <v>38.200000000000003</v>
      </c>
      <c r="AC193">
        <v>41</v>
      </c>
      <c r="AD193">
        <v>40</v>
      </c>
      <c r="AE193">
        <v>37.58</v>
      </c>
      <c r="AF193">
        <v>18.600000000000001</v>
      </c>
      <c r="AG193">
        <v>17.600000000000001</v>
      </c>
      <c r="AH193">
        <v>20.399999999999999</v>
      </c>
      <c r="AI193">
        <v>21.5</v>
      </c>
      <c r="AJ193">
        <v>25.3</v>
      </c>
      <c r="AK193">
        <v>20.68</v>
      </c>
      <c r="AL193">
        <v>100</v>
      </c>
      <c r="AM193" t="s">
        <v>173</v>
      </c>
      <c r="AO193" t="s">
        <v>142</v>
      </c>
    </row>
    <row r="194" spans="1:41" x14ac:dyDescent="0.25">
      <c r="A194" t="s">
        <v>356</v>
      </c>
      <c r="B194" t="s">
        <v>88</v>
      </c>
      <c r="C194" t="s">
        <v>88</v>
      </c>
      <c r="D194" t="s">
        <v>88</v>
      </c>
      <c r="E194" t="s">
        <v>88</v>
      </c>
      <c r="F194" t="s">
        <v>88</v>
      </c>
      <c r="G194" t="e">
        <v>#DIV/0!</v>
      </c>
      <c r="H194" t="s">
        <v>88</v>
      </c>
      <c r="I194" t="s">
        <v>88</v>
      </c>
      <c r="J194" t="s">
        <v>88</v>
      </c>
      <c r="K194" t="s">
        <v>88</v>
      </c>
      <c r="L194" t="s">
        <v>88</v>
      </c>
      <c r="M194" t="e">
        <v>#DIV/0!</v>
      </c>
      <c r="N194" t="s">
        <v>88</v>
      </c>
      <c r="O194" t="s">
        <v>88</v>
      </c>
      <c r="P194" t="s">
        <v>88</v>
      </c>
      <c r="Q194" t="s">
        <v>88</v>
      </c>
      <c r="R194" t="s">
        <v>88</v>
      </c>
      <c r="S194" t="e">
        <v>#DIV/0!</v>
      </c>
      <c r="T194">
        <v>0</v>
      </c>
      <c r="U194" t="s">
        <v>88</v>
      </c>
      <c r="V194" t="s">
        <v>88</v>
      </c>
      <c r="W194" t="s">
        <v>88</v>
      </c>
      <c r="X194" t="s">
        <v>88</v>
      </c>
      <c r="Y194">
        <v>0</v>
      </c>
      <c r="Z194">
        <v>0</v>
      </c>
      <c r="AA194" t="s">
        <v>88</v>
      </c>
      <c r="AB194" t="s">
        <v>88</v>
      </c>
      <c r="AC194" t="s">
        <v>88</v>
      </c>
      <c r="AD194" t="s">
        <v>88</v>
      </c>
      <c r="AE194">
        <v>0</v>
      </c>
      <c r="AF194" t="s">
        <v>88</v>
      </c>
      <c r="AG194" t="s">
        <v>88</v>
      </c>
      <c r="AH194" t="s">
        <v>88</v>
      </c>
      <c r="AI194" t="s">
        <v>88</v>
      </c>
      <c r="AJ194">
        <v>100</v>
      </c>
      <c r="AK194">
        <v>100</v>
      </c>
      <c r="AL194">
        <v>0</v>
      </c>
      <c r="AM194" t="s">
        <v>134</v>
      </c>
      <c r="AO194" t="s">
        <v>135</v>
      </c>
    </row>
    <row r="195" spans="1:41" x14ac:dyDescent="0.25">
      <c r="A195" t="s">
        <v>357</v>
      </c>
      <c r="B195">
        <v>26375</v>
      </c>
      <c r="C195">
        <v>19750</v>
      </c>
      <c r="D195">
        <v>24500</v>
      </c>
      <c r="E195">
        <v>20667</v>
      </c>
      <c r="F195">
        <v>25750</v>
      </c>
      <c r="G195">
        <v>23408.400000000001</v>
      </c>
      <c r="H195">
        <v>52611</v>
      </c>
      <c r="I195">
        <v>45500</v>
      </c>
      <c r="J195">
        <v>44625</v>
      </c>
      <c r="K195">
        <v>38900</v>
      </c>
      <c r="L195">
        <v>40286</v>
      </c>
      <c r="M195">
        <v>44384.4</v>
      </c>
      <c r="N195">
        <v>66300</v>
      </c>
      <c r="O195">
        <v>62750</v>
      </c>
      <c r="P195">
        <v>58250</v>
      </c>
      <c r="Q195">
        <v>59200</v>
      </c>
      <c r="R195">
        <v>57625</v>
      </c>
      <c r="S195">
        <v>60825</v>
      </c>
      <c r="T195">
        <v>16</v>
      </c>
      <c r="U195">
        <v>22.3</v>
      </c>
      <c r="V195">
        <v>10.3</v>
      </c>
      <c r="W195">
        <v>14.4</v>
      </c>
      <c r="X195">
        <v>29.9</v>
      </c>
      <c r="Y195">
        <v>18.579999999999998</v>
      </c>
      <c r="Z195">
        <v>12.2</v>
      </c>
      <c r="AA195">
        <v>16.5</v>
      </c>
      <c r="AB195">
        <v>17.2</v>
      </c>
      <c r="AC195">
        <v>19.5</v>
      </c>
      <c r="AD195">
        <v>17.5</v>
      </c>
      <c r="AE195">
        <v>16.580000000000002</v>
      </c>
      <c r="AF195">
        <v>42.8</v>
      </c>
      <c r="AG195">
        <v>43.1</v>
      </c>
      <c r="AH195">
        <v>47.6</v>
      </c>
      <c r="AI195">
        <v>43.1</v>
      </c>
      <c r="AJ195">
        <v>44.8</v>
      </c>
      <c r="AK195">
        <v>44.279999999999994</v>
      </c>
      <c r="AL195">
        <v>130</v>
      </c>
      <c r="AM195" t="s">
        <v>173</v>
      </c>
      <c r="AO195" t="s">
        <v>142</v>
      </c>
    </row>
    <row r="196" spans="1:41" x14ac:dyDescent="0.25">
      <c r="A196" t="s">
        <v>358</v>
      </c>
      <c r="B196">
        <v>24648</v>
      </c>
      <c r="C196">
        <v>27389</v>
      </c>
      <c r="D196">
        <v>25833</v>
      </c>
      <c r="E196">
        <v>29369</v>
      </c>
      <c r="F196">
        <v>31688</v>
      </c>
      <c r="G196">
        <v>27785.4</v>
      </c>
      <c r="H196">
        <v>46457</v>
      </c>
      <c r="I196">
        <v>49959</v>
      </c>
      <c r="J196">
        <v>52742</v>
      </c>
      <c r="K196">
        <v>59727</v>
      </c>
      <c r="L196">
        <v>65587</v>
      </c>
      <c r="M196">
        <v>54894.400000000001</v>
      </c>
      <c r="N196">
        <v>76862</v>
      </c>
      <c r="O196">
        <v>80783</v>
      </c>
      <c r="P196">
        <v>87000</v>
      </c>
      <c r="Q196">
        <v>93115</v>
      </c>
      <c r="R196">
        <v>98480</v>
      </c>
      <c r="S196">
        <v>87248</v>
      </c>
      <c r="T196">
        <v>12.1</v>
      </c>
      <c r="U196">
        <v>10.6</v>
      </c>
      <c r="V196">
        <v>10.1</v>
      </c>
      <c r="W196">
        <v>9.3000000000000007</v>
      </c>
      <c r="X196">
        <v>10.199999999999999</v>
      </c>
      <c r="Y196">
        <v>10.459999999999999</v>
      </c>
      <c r="Z196">
        <v>13.100000000000001</v>
      </c>
      <c r="AA196">
        <v>11.2</v>
      </c>
      <c r="AB196">
        <v>13.8</v>
      </c>
      <c r="AC196">
        <v>12.9</v>
      </c>
      <c r="AD196">
        <v>13</v>
      </c>
      <c r="AE196">
        <v>12.8</v>
      </c>
      <c r="AF196">
        <v>52.7</v>
      </c>
      <c r="AG196">
        <v>51.2</v>
      </c>
      <c r="AH196">
        <v>54.7</v>
      </c>
      <c r="AI196">
        <v>55.1</v>
      </c>
      <c r="AJ196">
        <v>59.1</v>
      </c>
      <c r="AK196">
        <v>54.56</v>
      </c>
      <c r="AM196" t="s">
        <v>134</v>
      </c>
      <c r="AO196" t="s">
        <v>135</v>
      </c>
    </row>
    <row r="197" spans="1:41" x14ac:dyDescent="0.25">
      <c r="A197" t="s">
        <v>359</v>
      </c>
      <c r="B197">
        <v>18000</v>
      </c>
      <c r="C197">
        <v>20050</v>
      </c>
      <c r="D197">
        <v>20000</v>
      </c>
      <c r="E197">
        <v>16333</v>
      </c>
      <c r="F197">
        <v>15571</v>
      </c>
      <c r="G197">
        <v>17990.8</v>
      </c>
      <c r="H197">
        <v>24375</v>
      </c>
      <c r="I197">
        <v>24429</v>
      </c>
      <c r="J197">
        <v>26000</v>
      </c>
      <c r="K197">
        <v>26143</v>
      </c>
      <c r="L197">
        <v>19650</v>
      </c>
      <c r="M197">
        <v>24119.4</v>
      </c>
      <c r="N197">
        <v>43750</v>
      </c>
      <c r="O197">
        <v>42000</v>
      </c>
      <c r="P197">
        <v>41667</v>
      </c>
      <c r="Q197">
        <v>46400</v>
      </c>
      <c r="R197">
        <v>44200</v>
      </c>
      <c r="S197">
        <v>43603.4</v>
      </c>
      <c r="T197">
        <v>26.700000000000003</v>
      </c>
      <c r="U197">
        <v>30.3</v>
      </c>
      <c r="V197">
        <v>26.3</v>
      </c>
      <c r="W197">
        <v>29.9</v>
      </c>
      <c r="X197">
        <v>50.8</v>
      </c>
      <c r="Y197">
        <v>32.799999999999997</v>
      </c>
      <c r="Z197">
        <v>20</v>
      </c>
      <c r="AA197">
        <v>15.8</v>
      </c>
      <c r="AB197">
        <v>22.5</v>
      </c>
      <c r="AC197">
        <v>26.4</v>
      </c>
      <c r="AD197">
        <v>21</v>
      </c>
      <c r="AE197">
        <v>21.139999999999997</v>
      </c>
      <c r="AF197">
        <v>16.5</v>
      </c>
      <c r="AG197">
        <v>22.7</v>
      </c>
      <c r="AH197">
        <v>20.9</v>
      </c>
      <c r="AI197">
        <v>21.7</v>
      </c>
      <c r="AJ197">
        <v>26.6</v>
      </c>
      <c r="AK197">
        <v>21.68</v>
      </c>
      <c r="AM197" t="s">
        <v>134</v>
      </c>
      <c r="AO197" t="s">
        <v>135</v>
      </c>
    </row>
    <row r="198" spans="1:41" x14ac:dyDescent="0.25">
      <c r="A198" t="s">
        <v>360</v>
      </c>
      <c r="B198" t="s">
        <v>88</v>
      </c>
      <c r="C198" t="s">
        <v>88</v>
      </c>
      <c r="D198" t="s">
        <v>88</v>
      </c>
      <c r="E198">
        <v>41313</v>
      </c>
      <c r="F198">
        <v>46225</v>
      </c>
      <c r="G198">
        <v>43769</v>
      </c>
      <c r="H198" t="s">
        <v>88</v>
      </c>
      <c r="I198" t="s">
        <v>88</v>
      </c>
      <c r="J198" t="s">
        <v>88</v>
      </c>
      <c r="K198">
        <v>67654</v>
      </c>
      <c r="L198">
        <v>47450</v>
      </c>
      <c r="M198">
        <v>57552</v>
      </c>
      <c r="N198" t="s">
        <v>88</v>
      </c>
      <c r="O198" t="s">
        <v>88</v>
      </c>
      <c r="P198" t="s">
        <v>88</v>
      </c>
      <c r="Q198">
        <v>69269</v>
      </c>
      <c r="R198">
        <v>76679</v>
      </c>
      <c r="S198">
        <v>72974</v>
      </c>
      <c r="T198">
        <v>0</v>
      </c>
      <c r="U198" t="s">
        <v>88</v>
      </c>
      <c r="V198">
        <v>0</v>
      </c>
      <c r="W198">
        <v>0</v>
      </c>
      <c r="X198">
        <v>0</v>
      </c>
      <c r="Y198">
        <v>0</v>
      </c>
      <c r="Z198">
        <v>0</v>
      </c>
      <c r="AA198" t="s">
        <v>88</v>
      </c>
      <c r="AB198">
        <v>0</v>
      </c>
      <c r="AC198">
        <v>0</v>
      </c>
      <c r="AD198">
        <v>0</v>
      </c>
      <c r="AE198">
        <v>0</v>
      </c>
      <c r="AF198">
        <v>80</v>
      </c>
      <c r="AG198" t="s">
        <v>88</v>
      </c>
      <c r="AH198">
        <v>0</v>
      </c>
      <c r="AI198">
        <v>0</v>
      </c>
      <c r="AJ198">
        <v>0</v>
      </c>
      <c r="AK198">
        <v>20</v>
      </c>
      <c r="AM198" t="s">
        <v>134</v>
      </c>
      <c r="AO198" t="s">
        <v>135</v>
      </c>
    </row>
    <row r="199" spans="1:41" x14ac:dyDescent="0.25">
      <c r="A199" t="s">
        <v>361</v>
      </c>
      <c r="B199">
        <v>9583</v>
      </c>
      <c r="C199">
        <v>10929</v>
      </c>
      <c r="D199">
        <v>11800</v>
      </c>
      <c r="E199">
        <v>12714</v>
      </c>
      <c r="F199">
        <v>8750</v>
      </c>
      <c r="G199">
        <v>10755.2</v>
      </c>
      <c r="H199">
        <v>20625</v>
      </c>
      <c r="I199">
        <v>21833</v>
      </c>
      <c r="J199">
        <v>30500</v>
      </c>
      <c r="K199">
        <v>17167</v>
      </c>
      <c r="L199">
        <v>22885</v>
      </c>
      <c r="M199">
        <v>22602</v>
      </c>
      <c r="N199">
        <v>43500</v>
      </c>
      <c r="O199">
        <v>45900</v>
      </c>
      <c r="P199">
        <v>65900</v>
      </c>
      <c r="Q199">
        <v>78625</v>
      </c>
      <c r="R199">
        <v>26250</v>
      </c>
      <c r="S199">
        <v>52035</v>
      </c>
      <c r="T199">
        <v>35.6</v>
      </c>
      <c r="U199">
        <v>27.9</v>
      </c>
      <c r="V199">
        <v>28.6</v>
      </c>
      <c r="W199">
        <v>23.3</v>
      </c>
      <c r="X199">
        <v>29.2</v>
      </c>
      <c r="Y199">
        <v>28.919999999999998</v>
      </c>
      <c r="Z199">
        <v>37.799999999999997</v>
      </c>
      <c r="AA199">
        <v>32.6</v>
      </c>
      <c r="AB199">
        <v>25.4</v>
      </c>
      <c r="AC199">
        <v>23.3</v>
      </c>
      <c r="AD199">
        <v>26.2</v>
      </c>
      <c r="AE199">
        <v>29.060000000000002</v>
      </c>
      <c r="AF199">
        <v>13</v>
      </c>
      <c r="AG199">
        <v>18</v>
      </c>
      <c r="AH199">
        <v>27.200000000000003</v>
      </c>
      <c r="AI199">
        <v>29.9</v>
      </c>
      <c r="AJ199">
        <v>46.9</v>
      </c>
      <c r="AK199">
        <v>27</v>
      </c>
      <c r="AM199" t="s">
        <v>134</v>
      </c>
      <c r="AO199" t="s">
        <v>135</v>
      </c>
    </row>
    <row r="200" spans="1:41" x14ac:dyDescent="0.25">
      <c r="A200" t="s">
        <v>362</v>
      </c>
      <c r="B200" t="s">
        <v>88</v>
      </c>
      <c r="C200" t="s">
        <v>88</v>
      </c>
      <c r="D200" t="s">
        <v>88</v>
      </c>
      <c r="E200" t="s">
        <v>88</v>
      </c>
      <c r="F200" t="s">
        <v>88</v>
      </c>
      <c r="G200" t="e">
        <v>#DIV/0!</v>
      </c>
      <c r="H200" t="s">
        <v>88</v>
      </c>
      <c r="I200" t="s">
        <v>88</v>
      </c>
      <c r="J200" t="s">
        <v>88</v>
      </c>
      <c r="K200" t="s">
        <v>88</v>
      </c>
      <c r="L200" t="s">
        <v>88</v>
      </c>
      <c r="M200" t="e">
        <v>#DIV/0!</v>
      </c>
      <c r="N200" t="s">
        <v>88</v>
      </c>
      <c r="O200" t="s">
        <v>88</v>
      </c>
      <c r="P200" t="s">
        <v>88</v>
      </c>
      <c r="Q200" t="s">
        <v>88</v>
      </c>
      <c r="R200" t="s">
        <v>88</v>
      </c>
      <c r="S200" t="e">
        <v>#DIV/0!</v>
      </c>
      <c r="T200" t="s">
        <v>88</v>
      </c>
      <c r="U200" t="s">
        <v>88</v>
      </c>
      <c r="V200" t="s">
        <v>88</v>
      </c>
      <c r="W200" t="s">
        <v>88</v>
      </c>
      <c r="X200" t="s">
        <v>88</v>
      </c>
      <c r="Y200" t="e">
        <v>#DIV/0!</v>
      </c>
      <c r="Z200" t="s">
        <v>88</v>
      </c>
      <c r="AA200" t="s">
        <v>88</v>
      </c>
      <c r="AB200" t="s">
        <v>88</v>
      </c>
      <c r="AC200" t="s">
        <v>88</v>
      </c>
      <c r="AD200" t="s">
        <v>88</v>
      </c>
      <c r="AE200" t="e">
        <v>#DIV/0!</v>
      </c>
      <c r="AF200" t="s">
        <v>88</v>
      </c>
      <c r="AG200" t="s">
        <v>88</v>
      </c>
      <c r="AH200" t="s">
        <v>88</v>
      </c>
      <c r="AI200" t="s">
        <v>88</v>
      </c>
      <c r="AJ200" t="s">
        <v>88</v>
      </c>
      <c r="AK200" t="e">
        <v>#DIV/0!</v>
      </c>
      <c r="AM200" t="s">
        <v>134</v>
      </c>
      <c r="AO200" t="s">
        <v>135</v>
      </c>
    </row>
    <row r="201" spans="1:41" x14ac:dyDescent="0.25">
      <c r="A201" t="s">
        <v>363</v>
      </c>
      <c r="B201">
        <v>26214</v>
      </c>
      <c r="C201">
        <v>24875</v>
      </c>
      <c r="D201">
        <v>24205</v>
      </c>
      <c r="E201">
        <v>25200</v>
      </c>
      <c r="F201">
        <v>32682</v>
      </c>
      <c r="G201">
        <v>26635.200000000001</v>
      </c>
      <c r="H201">
        <v>45900</v>
      </c>
      <c r="I201">
        <v>41333</v>
      </c>
      <c r="J201">
        <v>41250</v>
      </c>
      <c r="K201">
        <v>46929</v>
      </c>
      <c r="L201">
        <v>59033</v>
      </c>
      <c r="M201">
        <v>46889</v>
      </c>
      <c r="N201">
        <v>69077</v>
      </c>
      <c r="O201">
        <v>69433</v>
      </c>
      <c r="P201">
        <v>69531</v>
      </c>
      <c r="Q201">
        <v>82867</v>
      </c>
      <c r="R201">
        <v>96500</v>
      </c>
      <c r="S201">
        <v>77481.600000000006</v>
      </c>
      <c r="T201">
        <v>33.9</v>
      </c>
      <c r="U201">
        <v>30.9</v>
      </c>
      <c r="V201">
        <v>34.200000000000003</v>
      </c>
      <c r="W201">
        <v>34.1</v>
      </c>
      <c r="X201">
        <v>27.3</v>
      </c>
      <c r="Y201">
        <v>32.08</v>
      </c>
      <c r="Z201">
        <v>12</v>
      </c>
      <c r="AA201">
        <v>13.7</v>
      </c>
      <c r="AB201">
        <v>14.2</v>
      </c>
      <c r="AC201">
        <v>14.6</v>
      </c>
      <c r="AD201">
        <v>9.5</v>
      </c>
      <c r="AE201">
        <v>12.8</v>
      </c>
      <c r="AF201">
        <v>44.5</v>
      </c>
      <c r="AG201">
        <v>46</v>
      </c>
      <c r="AH201">
        <v>44.3</v>
      </c>
      <c r="AI201">
        <v>50</v>
      </c>
      <c r="AJ201">
        <v>54.2</v>
      </c>
      <c r="AK201">
        <v>47.8</v>
      </c>
      <c r="AL201">
        <v>70</v>
      </c>
      <c r="AM201" t="s">
        <v>173</v>
      </c>
      <c r="AO201" t="s">
        <v>142</v>
      </c>
    </row>
    <row r="202" spans="1:41" x14ac:dyDescent="0.25">
      <c r="A202" t="s">
        <v>364</v>
      </c>
      <c r="B202">
        <v>17250</v>
      </c>
      <c r="C202">
        <v>11875</v>
      </c>
      <c r="D202">
        <v>9250</v>
      </c>
      <c r="E202">
        <v>12500</v>
      </c>
      <c r="F202">
        <v>4750</v>
      </c>
      <c r="G202">
        <v>11125</v>
      </c>
      <c r="H202">
        <v>31300</v>
      </c>
      <c r="I202">
        <v>24375</v>
      </c>
      <c r="J202">
        <v>29500</v>
      </c>
      <c r="K202">
        <v>33500</v>
      </c>
      <c r="L202">
        <v>33625</v>
      </c>
      <c r="M202">
        <v>30460</v>
      </c>
      <c r="N202">
        <v>39700</v>
      </c>
      <c r="O202">
        <v>48750</v>
      </c>
      <c r="P202">
        <v>42286</v>
      </c>
      <c r="Q202">
        <v>61667</v>
      </c>
      <c r="R202">
        <v>40600</v>
      </c>
      <c r="S202">
        <v>46600.6</v>
      </c>
      <c r="T202">
        <v>26.1</v>
      </c>
      <c r="U202">
        <v>28.000000000000004</v>
      </c>
      <c r="V202">
        <v>35.4</v>
      </c>
      <c r="W202">
        <v>33.299999999999997</v>
      </c>
      <c r="X202">
        <v>47</v>
      </c>
      <c r="Y202">
        <v>33.96</v>
      </c>
      <c r="Z202">
        <v>30.4</v>
      </c>
      <c r="AA202">
        <v>40</v>
      </c>
      <c r="AB202">
        <v>36.700000000000003</v>
      </c>
      <c r="AC202">
        <v>34.9</v>
      </c>
      <c r="AD202">
        <v>34</v>
      </c>
      <c r="AE202">
        <v>35.200000000000003</v>
      </c>
      <c r="AF202">
        <v>19</v>
      </c>
      <c r="AG202">
        <v>27.9</v>
      </c>
      <c r="AH202">
        <v>19.100000000000001</v>
      </c>
      <c r="AI202">
        <v>23.2</v>
      </c>
      <c r="AJ202">
        <v>15.8</v>
      </c>
      <c r="AK202">
        <v>21</v>
      </c>
      <c r="AL202">
        <v>25</v>
      </c>
      <c r="AM202" t="s">
        <v>173</v>
      </c>
      <c r="AO202" t="s">
        <v>142</v>
      </c>
    </row>
    <row r="203" spans="1:41" x14ac:dyDescent="0.25">
      <c r="A203" t="s">
        <v>365</v>
      </c>
      <c r="B203">
        <v>48393</v>
      </c>
      <c r="C203">
        <v>34736</v>
      </c>
      <c r="D203">
        <v>33881</v>
      </c>
      <c r="E203">
        <v>36625</v>
      </c>
      <c r="F203">
        <v>21931</v>
      </c>
      <c r="G203">
        <v>35113.199999999997</v>
      </c>
      <c r="H203">
        <v>52831</v>
      </c>
      <c r="I203">
        <v>52860</v>
      </c>
      <c r="J203">
        <v>52464</v>
      </c>
      <c r="K203">
        <v>72611</v>
      </c>
      <c r="L203">
        <v>54594</v>
      </c>
      <c r="M203">
        <v>57072</v>
      </c>
      <c r="N203" t="s">
        <v>88</v>
      </c>
      <c r="O203">
        <v>54901</v>
      </c>
      <c r="P203">
        <v>57285</v>
      </c>
      <c r="Q203">
        <v>113917</v>
      </c>
      <c r="R203">
        <v>112050</v>
      </c>
      <c r="S203">
        <v>84538.25</v>
      </c>
      <c r="T203">
        <v>14.000000000000002</v>
      </c>
      <c r="U203">
        <v>14.499999999999998</v>
      </c>
      <c r="V203">
        <v>7.8</v>
      </c>
      <c r="W203">
        <v>3.6</v>
      </c>
      <c r="X203">
        <v>242</v>
      </c>
      <c r="Y203">
        <v>56.379999999999995</v>
      </c>
      <c r="Z203">
        <v>4.9000000000000004</v>
      </c>
      <c r="AA203">
        <v>5.0999999999999996</v>
      </c>
      <c r="AB203">
        <v>4</v>
      </c>
      <c r="AC203">
        <v>3.6</v>
      </c>
      <c r="AD203">
        <v>10.7</v>
      </c>
      <c r="AE203">
        <v>5.66</v>
      </c>
      <c r="AF203">
        <v>71.7</v>
      </c>
      <c r="AG203">
        <v>74.900000000000006</v>
      </c>
      <c r="AH203">
        <v>62.8</v>
      </c>
      <c r="AI203">
        <v>58.3</v>
      </c>
      <c r="AJ203">
        <v>52.3</v>
      </c>
      <c r="AK203">
        <v>64.000000000000014</v>
      </c>
      <c r="AM203" t="s">
        <v>134</v>
      </c>
      <c r="AO203" t="s">
        <v>135</v>
      </c>
    </row>
    <row r="204" spans="1:41" x14ac:dyDescent="0.25">
      <c r="A204" t="s">
        <v>366</v>
      </c>
      <c r="B204" t="s">
        <v>88</v>
      </c>
      <c r="C204">
        <v>12217</v>
      </c>
      <c r="D204">
        <v>44406</v>
      </c>
      <c r="E204">
        <v>77864</v>
      </c>
      <c r="F204">
        <v>86229</v>
      </c>
      <c r="G204">
        <v>55179</v>
      </c>
      <c r="H204" t="s">
        <v>88</v>
      </c>
      <c r="I204">
        <v>42125</v>
      </c>
      <c r="J204">
        <v>73588</v>
      </c>
      <c r="K204">
        <v>82886</v>
      </c>
      <c r="L204">
        <v>88260</v>
      </c>
      <c r="M204">
        <v>71714.75</v>
      </c>
      <c r="N204">
        <v>147176</v>
      </c>
      <c r="O204">
        <v>123000</v>
      </c>
      <c r="P204">
        <v>77438</v>
      </c>
      <c r="Q204">
        <v>97860</v>
      </c>
      <c r="R204">
        <v>107722</v>
      </c>
      <c r="S204">
        <v>110639.2</v>
      </c>
      <c r="T204">
        <v>2.2000000000000002</v>
      </c>
      <c r="U204">
        <v>2.9</v>
      </c>
      <c r="V204">
        <v>0</v>
      </c>
      <c r="W204">
        <v>0</v>
      </c>
      <c r="X204">
        <v>99</v>
      </c>
      <c r="Y204">
        <v>20.82</v>
      </c>
      <c r="Z204">
        <v>24.6</v>
      </c>
      <c r="AA204">
        <v>25.5</v>
      </c>
      <c r="AB204">
        <v>0</v>
      </c>
      <c r="AC204">
        <v>0</v>
      </c>
      <c r="AD204">
        <v>0</v>
      </c>
      <c r="AE204">
        <v>10.02</v>
      </c>
      <c r="AF204">
        <v>35.9</v>
      </c>
      <c r="AG204">
        <v>32</v>
      </c>
      <c r="AH204">
        <v>38.299999999999997</v>
      </c>
      <c r="AI204">
        <v>45.2</v>
      </c>
      <c r="AJ204">
        <v>40.799999999999997</v>
      </c>
      <c r="AK204">
        <v>38.44</v>
      </c>
      <c r="AM204" t="s">
        <v>134</v>
      </c>
      <c r="AO204" t="s">
        <v>135</v>
      </c>
    </row>
    <row r="205" spans="1:41" x14ac:dyDescent="0.25">
      <c r="A205" t="s">
        <v>367</v>
      </c>
      <c r="B205">
        <v>19375</v>
      </c>
      <c r="C205">
        <v>30824</v>
      </c>
      <c r="D205">
        <v>31067</v>
      </c>
      <c r="E205">
        <v>87923</v>
      </c>
      <c r="F205">
        <v>53607</v>
      </c>
      <c r="G205">
        <v>44559.199999999997</v>
      </c>
      <c r="H205">
        <v>31848</v>
      </c>
      <c r="I205">
        <v>35059</v>
      </c>
      <c r="J205">
        <v>34188</v>
      </c>
      <c r="K205">
        <v>89596</v>
      </c>
      <c r="L205">
        <v>95875</v>
      </c>
      <c r="M205">
        <v>57313.2</v>
      </c>
      <c r="N205">
        <v>35132</v>
      </c>
      <c r="O205">
        <v>38531</v>
      </c>
      <c r="P205">
        <v>36868</v>
      </c>
      <c r="Q205">
        <v>128679</v>
      </c>
      <c r="R205">
        <v>117750</v>
      </c>
      <c r="S205">
        <v>71392</v>
      </c>
      <c r="T205">
        <v>9</v>
      </c>
      <c r="U205">
        <v>6</v>
      </c>
      <c r="V205">
        <v>0</v>
      </c>
      <c r="W205">
        <v>0</v>
      </c>
      <c r="X205">
        <v>81</v>
      </c>
      <c r="Y205">
        <v>19.2</v>
      </c>
      <c r="Z205">
        <v>11</v>
      </c>
      <c r="AA205">
        <v>0</v>
      </c>
      <c r="AB205">
        <v>0</v>
      </c>
      <c r="AC205">
        <v>0</v>
      </c>
      <c r="AD205">
        <v>0</v>
      </c>
      <c r="AE205">
        <v>2.2000000000000002</v>
      </c>
      <c r="AF205">
        <v>76.5</v>
      </c>
      <c r="AG205">
        <v>71.900000000000006</v>
      </c>
      <c r="AH205">
        <v>62.3</v>
      </c>
      <c r="AI205">
        <v>100</v>
      </c>
      <c r="AJ205">
        <v>88.6</v>
      </c>
      <c r="AK205">
        <v>79.859999999999985</v>
      </c>
      <c r="AM205" t="s">
        <v>134</v>
      </c>
      <c r="AO205" t="s">
        <v>135</v>
      </c>
    </row>
    <row r="206" spans="1:41" x14ac:dyDescent="0.25">
      <c r="A206" t="s">
        <v>368</v>
      </c>
      <c r="B206">
        <v>17417</v>
      </c>
      <c r="C206">
        <v>16250</v>
      </c>
      <c r="D206">
        <v>17000</v>
      </c>
      <c r="E206">
        <v>16250</v>
      </c>
      <c r="F206">
        <v>20357</v>
      </c>
      <c r="G206">
        <v>17454.8</v>
      </c>
      <c r="H206">
        <v>32625</v>
      </c>
      <c r="I206">
        <v>30714</v>
      </c>
      <c r="J206">
        <v>29875</v>
      </c>
      <c r="K206">
        <v>32778</v>
      </c>
      <c r="L206">
        <v>35962</v>
      </c>
      <c r="M206">
        <v>32390.799999999999</v>
      </c>
      <c r="N206">
        <v>46000</v>
      </c>
      <c r="O206">
        <v>42500</v>
      </c>
      <c r="P206">
        <v>41083</v>
      </c>
      <c r="Q206">
        <v>52727</v>
      </c>
      <c r="R206">
        <v>64643</v>
      </c>
      <c r="S206">
        <v>49390.6</v>
      </c>
      <c r="T206">
        <v>58.599999999999994</v>
      </c>
      <c r="U206">
        <v>63.9</v>
      </c>
      <c r="V206">
        <v>63.5</v>
      </c>
      <c r="W206">
        <v>58.3</v>
      </c>
      <c r="X206">
        <v>200</v>
      </c>
      <c r="Y206">
        <v>88.86</v>
      </c>
      <c r="Z206">
        <v>32.799999999999997</v>
      </c>
      <c r="AA206">
        <v>36.1</v>
      </c>
      <c r="AB206">
        <v>40.1</v>
      </c>
      <c r="AC206">
        <v>36.9</v>
      </c>
      <c r="AD206">
        <v>36</v>
      </c>
      <c r="AE206">
        <v>36.380000000000003</v>
      </c>
      <c r="AF206">
        <v>24.9</v>
      </c>
      <c r="AG206">
        <v>24.5</v>
      </c>
      <c r="AH206">
        <v>24.2</v>
      </c>
      <c r="AI206">
        <v>24.9</v>
      </c>
      <c r="AJ206">
        <v>31.3</v>
      </c>
      <c r="AK206">
        <v>25.96</v>
      </c>
      <c r="AL206">
        <v>90</v>
      </c>
      <c r="AM206" t="s">
        <v>173</v>
      </c>
      <c r="AO206" t="s">
        <v>142</v>
      </c>
    </row>
    <row r="207" spans="1:41" x14ac:dyDescent="0.25">
      <c r="A207" t="s">
        <v>369</v>
      </c>
      <c r="B207">
        <v>61295</v>
      </c>
      <c r="C207">
        <v>75219</v>
      </c>
      <c r="D207">
        <v>19762</v>
      </c>
      <c r="E207" t="s">
        <v>159</v>
      </c>
      <c r="F207">
        <v>22773</v>
      </c>
      <c r="G207">
        <v>44762.25</v>
      </c>
      <c r="H207">
        <v>72821</v>
      </c>
      <c r="I207">
        <v>77000</v>
      </c>
      <c r="J207">
        <v>63681</v>
      </c>
      <c r="K207">
        <v>21095</v>
      </c>
      <c r="L207">
        <v>24182</v>
      </c>
      <c r="M207">
        <v>51755.8</v>
      </c>
      <c r="N207">
        <v>118885</v>
      </c>
      <c r="O207">
        <v>121864</v>
      </c>
      <c r="P207">
        <v>71250</v>
      </c>
      <c r="Q207">
        <v>22357</v>
      </c>
      <c r="R207">
        <v>39125</v>
      </c>
      <c r="S207">
        <v>74696.2</v>
      </c>
      <c r="T207">
        <v>0</v>
      </c>
      <c r="U207" t="s">
        <v>88</v>
      </c>
      <c r="V207">
        <v>0</v>
      </c>
      <c r="W207">
        <v>0</v>
      </c>
      <c r="X207">
        <v>62</v>
      </c>
      <c r="Y207">
        <v>15.5</v>
      </c>
      <c r="Z207">
        <v>0</v>
      </c>
      <c r="AA207">
        <v>0</v>
      </c>
      <c r="AB207">
        <v>0</v>
      </c>
      <c r="AC207">
        <v>0</v>
      </c>
      <c r="AD207">
        <v>16.100000000000001</v>
      </c>
      <c r="AE207">
        <v>3.22</v>
      </c>
      <c r="AF207">
        <v>22.3</v>
      </c>
      <c r="AG207">
        <v>32.799999999999997</v>
      </c>
      <c r="AH207">
        <v>23.9</v>
      </c>
      <c r="AI207">
        <v>27.8</v>
      </c>
      <c r="AJ207">
        <v>0</v>
      </c>
      <c r="AK207">
        <v>21.36</v>
      </c>
      <c r="AM207" t="s">
        <v>134</v>
      </c>
      <c r="AO207" t="s">
        <v>135</v>
      </c>
    </row>
    <row r="208" spans="1:41" x14ac:dyDescent="0.25">
      <c r="A208" t="s">
        <v>370</v>
      </c>
      <c r="B208" t="s">
        <v>88</v>
      </c>
      <c r="C208" t="s">
        <v>88</v>
      </c>
      <c r="D208" t="s">
        <v>88</v>
      </c>
      <c r="E208" t="s">
        <v>88</v>
      </c>
      <c r="F208" t="s">
        <v>88</v>
      </c>
      <c r="G208" t="e">
        <v>#DIV/0!</v>
      </c>
      <c r="H208" t="s">
        <v>88</v>
      </c>
      <c r="I208" t="s">
        <v>88</v>
      </c>
      <c r="J208" t="s">
        <v>88</v>
      </c>
      <c r="K208" t="s">
        <v>88</v>
      </c>
      <c r="L208" t="s">
        <v>88</v>
      </c>
      <c r="M208" t="e">
        <v>#DIV/0!</v>
      </c>
      <c r="N208" t="s">
        <v>88</v>
      </c>
      <c r="O208" t="s">
        <v>88</v>
      </c>
      <c r="P208" t="s">
        <v>88</v>
      </c>
      <c r="Q208" t="s">
        <v>88</v>
      </c>
      <c r="R208" t="s">
        <v>88</v>
      </c>
      <c r="S208" t="e">
        <v>#DIV/0!</v>
      </c>
      <c r="T208" t="s">
        <v>88</v>
      </c>
      <c r="U208" t="s">
        <v>88</v>
      </c>
      <c r="V208" t="s">
        <v>88</v>
      </c>
      <c r="W208" t="s">
        <v>88</v>
      </c>
      <c r="X208">
        <v>0</v>
      </c>
      <c r="Y208">
        <v>0</v>
      </c>
      <c r="Z208" t="s">
        <v>88</v>
      </c>
      <c r="AA208" t="s">
        <v>88</v>
      </c>
      <c r="AB208" t="s">
        <v>88</v>
      </c>
      <c r="AC208" t="s">
        <v>88</v>
      </c>
      <c r="AD208" t="s">
        <v>88</v>
      </c>
      <c r="AE208" t="e">
        <v>#DIV/0!</v>
      </c>
      <c r="AF208" t="s">
        <v>88</v>
      </c>
      <c r="AG208" t="s">
        <v>88</v>
      </c>
      <c r="AH208" t="s">
        <v>88</v>
      </c>
      <c r="AI208" t="s">
        <v>88</v>
      </c>
      <c r="AJ208" t="s">
        <v>88</v>
      </c>
      <c r="AK208" t="e">
        <v>#DIV/0!</v>
      </c>
      <c r="AM208" t="s">
        <v>134</v>
      </c>
      <c r="AO208" t="s">
        <v>135</v>
      </c>
    </row>
    <row r="209" spans="1:41" x14ac:dyDescent="0.25">
      <c r="A209" t="s">
        <v>371</v>
      </c>
      <c r="B209">
        <v>43125</v>
      </c>
      <c r="C209">
        <v>41200</v>
      </c>
      <c r="D209">
        <v>35625</v>
      </c>
      <c r="E209">
        <v>32750</v>
      </c>
      <c r="F209">
        <v>39250</v>
      </c>
      <c r="G209">
        <v>38390</v>
      </c>
      <c r="H209">
        <v>65000</v>
      </c>
      <c r="I209">
        <v>57286</v>
      </c>
      <c r="J209">
        <v>59643</v>
      </c>
      <c r="K209">
        <v>58500</v>
      </c>
      <c r="L209">
        <v>68625</v>
      </c>
      <c r="M209">
        <v>61810.8</v>
      </c>
      <c r="N209">
        <v>98333</v>
      </c>
      <c r="O209">
        <v>95125</v>
      </c>
      <c r="P209">
        <v>93000</v>
      </c>
      <c r="Q209">
        <v>89000</v>
      </c>
      <c r="R209">
        <v>106500</v>
      </c>
      <c r="S209">
        <v>96391.6</v>
      </c>
      <c r="T209">
        <v>3.4000000000000004</v>
      </c>
      <c r="U209">
        <v>5</v>
      </c>
      <c r="V209">
        <v>3.9</v>
      </c>
      <c r="W209">
        <v>5.5</v>
      </c>
      <c r="X209">
        <v>132</v>
      </c>
      <c r="Y209">
        <v>29.96</v>
      </c>
      <c r="Z209">
        <v>4.4000000000000004</v>
      </c>
      <c r="AA209">
        <v>4.5</v>
      </c>
      <c r="AB209">
        <v>3.3</v>
      </c>
      <c r="AC209">
        <v>4.9000000000000004</v>
      </c>
      <c r="AD209">
        <v>5.3</v>
      </c>
      <c r="AE209">
        <v>4.4800000000000004</v>
      </c>
      <c r="AF209">
        <v>55.7</v>
      </c>
      <c r="AG209">
        <v>54.5</v>
      </c>
      <c r="AH209">
        <v>56.3</v>
      </c>
      <c r="AI209">
        <v>59.1</v>
      </c>
      <c r="AJ209">
        <v>56</v>
      </c>
      <c r="AK209">
        <v>56.320000000000007</v>
      </c>
      <c r="AM209" t="s">
        <v>134</v>
      </c>
      <c r="AO209" t="s">
        <v>135</v>
      </c>
    </row>
    <row r="210" spans="1:41" x14ac:dyDescent="0.25">
      <c r="A210" t="s">
        <v>372</v>
      </c>
      <c r="B210">
        <v>23750</v>
      </c>
      <c r="C210">
        <v>20500</v>
      </c>
      <c r="D210">
        <v>18500</v>
      </c>
      <c r="E210">
        <v>26500</v>
      </c>
      <c r="F210">
        <v>35500</v>
      </c>
      <c r="G210">
        <v>24950</v>
      </c>
      <c r="H210">
        <v>32143</v>
      </c>
      <c r="I210">
        <v>34625</v>
      </c>
      <c r="J210">
        <v>37000</v>
      </c>
      <c r="K210">
        <v>47600</v>
      </c>
      <c r="L210">
        <v>53250</v>
      </c>
      <c r="M210">
        <v>40923.599999999999</v>
      </c>
      <c r="N210">
        <v>45000</v>
      </c>
      <c r="O210">
        <v>51333</v>
      </c>
      <c r="P210">
        <v>52250</v>
      </c>
      <c r="Q210">
        <v>54250</v>
      </c>
      <c r="R210">
        <v>59900</v>
      </c>
      <c r="S210">
        <v>52546.6</v>
      </c>
      <c r="T210">
        <v>47.3</v>
      </c>
      <c r="U210">
        <v>48.2</v>
      </c>
      <c r="V210">
        <v>51</v>
      </c>
      <c r="W210">
        <v>48.2</v>
      </c>
      <c r="X210">
        <v>38</v>
      </c>
      <c r="Y210">
        <v>46.54</v>
      </c>
      <c r="Z210">
        <v>34.5</v>
      </c>
      <c r="AA210">
        <v>37.5</v>
      </c>
      <c r="AB210">
        <v>33.299999999999997</v>
      </c>
      <c r="AC210">
        <v>30.4</v>
      </c>
      <c r="AD210">
        <v>15.8</v>
      </c>
      <c r="AE210">
        <v>30.3</v>
      </c>
      <c r="AF210">
        <v>24.2</v>
      </c>
      <c r="AG210">
        <v>21.9</v>
      </c>
      <c r="AH210">
        <v>24.5</v>
      </c>
      <c r="AI210">
        <v>18.899999999999999</v>
      </c>
      <c r="AJ210">
        <v>38.700000000000003</v>
      </c>
      <c r="AK210">
        <v>25.639999999999997</v>
      </c>
      <c r="AL210">
        <v>35</v>
      </c>
      <c r="AM210" t="s">
        <v>173</v>
      </c>
      <c r="AO210" t="s">
        <v>142</v>
      </c>
    </row>
    <row r="211" spans="1:41" x14ac:dyDescent="0.25">
      <c r="A211" t="s">
        <v>373</v>
      </c>
      <c r="B211">
        <v>14900</v>
      </c>
      <c r="C211">
        <v>14286</v>
      </c>
      <c r="D211">
        <v>11900</v>
      </c>
      <c r="E211">
        <v>4542</v>
      </c>
      <c r="F211">
        <v>4972</v>
      </c>
      <c r="G211">
        <v>10120</v>
      </c>
      <c r="H211">
        <v>24667</v>
      </c>
      <c r="I211">
        <v>25313</v>
      </c>
      <c r="J211">
        <v>21625</v>
      </c>
      <c r="K211">
        <v>14313</v>
      </c>
      <c r="L211">
        <v>19300</v>
      </c>
      <c r="M211">
        <v>21043.599999999999</v>
      </c>
      <c r="N211">
        <v>36200</v>
      </c>
      <c r="O211">
        <v>34500</v>
      </c>
      <c r="P211">
        <v>30667</v>
      </c>
      <c r="Q211">
        <v>24438</v>
      </c>
      <c r="R211">
        <v>29000</v>
      </c>
      <c r="S211">
        <v>30961</v>
      </c>
      <c r="T211">
        <v>60.6</v>
      </c>
      <c r="U211">
        <v>59.099999999999994</v>
      </c>
      <c r="V211">
        <v>62</v>
      </c>
      <c r="W211">
        <v>61.5</v>
      </c>
      <c r="X211">
        <v>178</v>
      </c>
      <c r="Y211">
        <v>84.24</v>
      </c>
      <c r="Z211">
        <v>42.2</v>
      </c>
      <c r="AA211">
        <v>40</v>
      </c>
      <c r="AB211">
        <v>43.5</v>
      </c>
      <c r="AC211">
        <v>39.299999999999997</v>
      </c>
      <c r="AD211">
        <v>50.6</v>
      </c>
      <c r="AE211">
        <v>43.12</v>
      </c>
      <c r="AF211">
        <v>18.899999999999999</v>
      </c>
      <c r="AG211">
        <v>20</v>
      </c>
      <c r="AH211">
        <v>15.8</v>
      </c>
      <c r="AI211">
        <v>13.2</v>
      </c>
      <c r="AJ211">
        <v>18.3</v>
      </c>
      <c r="AK211">
        <v>17.240000000000002</v>
      </c>
      <c r="AM211" t="s">
        <v>134</v>
      </c>
      <c r="AO211" t="s">
        <v>135</v>
      </c>
    </row>
    <row r="212" spans="1:41" x14ac:dyDescent="0.25">
      <c r="A212" t="s">
        <v>374</v>
      </c>
      <c r="B212">
        <v>15125</v>
      </c>
      <c r="C212">
        <v>15000</v>
      </c>
      <c r="D212">
        <v>12125</v>
      </c>
      <c r="E212">
        <v>10500</v>
      </c>
      <c r="F212">
        <v>15200</v>
      </c>
      <c r="G212">
        <v>13590</v>
      </c>
      <c r="H212">
        <v>27333</v>
      </c>
      <c r="I212">
        <v>26250</v>
      </c>
      <c r="J212">
        <v>22250</v>
      </c>
      <c r="K212">
        <v>30190</v>
      </c>
      <c r="L212">
        <v>33517</v>
      </c>
      <c r="M212">
        <v>27908</v>
      </c>
      <c r="N212">
        <v>42000</v>
      </c>
      <c r="O212">
        <v>41250</v>
      </c>
      <c r="P212">
        <v>48000</v>
      </c>
      <c r="Q212">
        <v>31966</v>
      </c>
      <c r="R212">
        <v>43500</v>
      </c>
      <c r="S212">
        <v>41343.199999999997</v>
      </c>
      <c r="T212">
        <v>47.9</v>
      </c>
      <c r="U212">
        <v>52.5</v>
      </c>
      <c r="V212">
        <v>52.4</v>
      </c>
      <c r="W212">
        <v>62.4</v>
      </c>
      <c r="X212">
        <v>122</v>
      </c>
      <c r="Y212">
        <v>67.440000000000012</v>
      </c>
      <c r="Z212">
        <v>33.299999999999997</v>
      </c>
      <c r="AA212">
        <v>41.3</v>
      </c>
      <c r="AB212">
        <v>42.7</v>
      </c>
      <c r="AC212">
        <v>54.1</v>
      </c>
      <c r="AD212">
        <v>54.9</v>
      </c>
      <c r="AE212">
        <v>45.260000000000005</v>
      </c>
      <c r="AF212">
        <v>19.899999999999999</v>
      </c>
      <c r="AG212">
        <v>18.5</v>
      </c>
      <c r="AH212">
        <v>17.899999999999999</v>
      </c>
      <c r="AI212">
        <v>17.600000000000001</v>
      </c>
      <c r="AJ212">
        <v>28</v>
      </c>
      <c r="AK212">
        <v>20.380000000000003</v>
      </c>
      <c r="AM212" t="s">
        <v>134</v>
      </c>
      <c r="AO212" t="s">
        <v>135</v>
      </c>
    </row>
    <row r="213" spans="1:41" x14ac:dyDescent="0.25">
      <c r="A213" t="s">
        <v>375</v>
      </c>
      <c r="B213">
        <v>7188</v>
      </c>
      <c r="C213">
        <v>5083</v>
      </c>
      <c r="D213">
        <v>5944</v>
      </c>
      <c r="E213" t="s">
        <v>159</v>
      </c>
      <c r="F213">
        <v>10579</v>
      </c>
      <c r="G213">
        <v>7198.5</v>
      </c>
      <c r="H213">
        <v>11250</v>
      </c>
      <c r="I213">
        <v>8875</v>
      </c>
      <c r="J213">
        <v>12654</v>
      </c>
      <c r="K213">
        <v>11647</v>
      </c>
      <c r="L213">
        <v>11947</v>
      </c>
      <c r="M213">
        <v>11274.6</v>
      </c>
      <c r="N213" t="s">
        <v>88</v>
      </c>
      <c r="O213">
        <v>13679</v>
      </c>
      <c r="P213">
        <v>52750</v>
      </c>
      <c r="Q213">
        <v>56450</v>
      </c>
      <c r="R213">
        <v>56938</v>
      </c>
      <c r="S213">
        <v>44954.25</v>
      </c>
      <c r="T213">
        <v>17.100000000000001</v>
      </c>
      <c r="U213">
        <v>15.7</v>
      </c>
      <c r="V213">
        <v>11.1</v>
      </c>
      <c r="W213">
        <v>31.1</v>
      </c>
      <c r="X213">
        <v>52</v>
      </c>
      <c r="Y213">
        <v>25.4</v>
      </c>
      <c r="Z213">
        <v>40</v>
      </c>
      <c r="AA213">
        <v>47.1</v>
      </c>
      <c r="AB213">
        <v>38.9</v>
      </c>
      <c r="AC213">
        <v>59.5</v>
      </c>
      <c r="AD213">
        <v>48.1</v>
      </c>
      <c r="AE213">
        <v>46.72</v>
      </c>
      <c r="AF213">
        <v>0</v>
      </c>
      <c r="AG213">
        <v>0</v>
      </c>
      <c r="AH213">
        <v>43.5</v>
      </c>
      <c r="AI213">
        <v>28.6</v>
      </c>
      <c r="AJ213">
        <v>28.6</v>
      </c>
      <c r="AK213">
        <v>20.139999999999997</v>
      </c>
      <c r="AM213" t="s">
        <v>134</v>
      </c>
      <c r="AO213" t="s">
        <v>135</v>
      </c>
    </row>
    <row r="214" spans="1:41" x14ac:dyDescent="0.25">
      <c r="A214" t="s">
        <v>376</v>
      </c>
      <c r="B214" t="s">
        <v>88</v>
      </c>
      <c r="C214">
        <v>17214</v>
      </c>
      <c r="D214">
        <v>55115</v>
      </c>
      <c r="E214">
        <v>127855</v>
      </c>
      <c r="F214" t="s">
        <v>88</v>
      </c>
      <c r="G214">
        <v>66728</v>
      </c>
      <c r="H214">
        <v>53417</v>
      </c>
      <c r="I214">
        <v>53464</v>
      </c>
      <c r="J214">
        <v>56577</v>
      </c>
      <c r="K214">
        <v>128605</v>
      </c>
      <c r="L214" t="s">
        <v>88</v>
      </c>
      <c r="M214">
        <v>73015.75</v>
      </c>
      <c r="N214" t="s">
        <v>88</v>
      </c>
      <c r="O214">
        <v>54571</v>
      </c>
      <c r="P214">
        <v>81750</v>
      </c>
      <c r="Q214">
        <v>129355</v>
      </c>
      <c r="R214" t="s">
        <v>88</v>
      </c>
      <c r="S214">
        <v>88558.666666666672</v>
      </c>
      <c r="T214">
        <v>0</v>
      </c>
      <c r="U214" t="s">
        <v>88</v>
      </c>
      <c r="V214">
        <v>0</v>
      </c>
      <c r="W214">
        <v>0</v>
      </c>
      <c r="X214">
        <v>40</v>
      </c>
      <c r="Y214">
        <v>10</v>
      </c>
      <c r="Z214">
        <v>25.8</v>
      </c>
      <c r="AA214">
        <v>22.6</v>
      </c>
      <c r="AB214">
        <v>18.399999999999999</v>
      </c>
      <c r="AC214">
        <v>0</v>
      </c>
      <c r="AD214">
        <v>0</v>
      </c>
      <c r="AE214">
        <v>13.360000000000003</v>
      </c>
      <c r="AF214">
        <v>14.3</v>
      </c>
      <c r="AG214">
        <v>28.6</v>
      </c>
      <c r="AH214">
        <v>40.9</v>
      </c>
      <c r="AI214">
        <v>43.9</v>
      </c>
      <c r="AJ214">
        <v>100</v>
      </c>
      <c r="AK214">
        <v>45.540000000000006</v>
      </c>
      <c r="AM214" t="s">
        <v>134</v>
      </c>
      <c r="AO214" t="s">
        <v>135</v>
      </c>
    </row>
    <row r="215" spans="1:41" x14ac:dyDescent="0.25">
      <c r="A215" t="s">
        <v>377</v>
      </c>
      <c r="B215">
        <v>21667</v>
      </c>
      <c r="C215">
        <v>30667</v>
      </c>
      <c r="D215">
        <v>32167</v>
      </c>
      <c r="E215">
        <v>40333</v>
      </c>
      <c r="F215">
        <v>42333</v>
      </c>
      <c r="G215">
        <v>33433.4</v>
      </c>
      <c r="H215" t="s">
        <v>88</v>
      </c>
      <c r="I215">
        <v>61333</v>
      </c>
      <c r="J215">
        <v>59333</v>
      </c>
      <c r="K215">
        <v>43688</v>
      </c>
      <c r="L215">
        <v>47875</v>
      </c>
      <c r="M215">
        <v>53057.25</v>
      </c>
      <c r="N215">
        <v>77500</v>
      </c>
      <c r="O215">
        <v>78000</v>
      </c>
      <c r="P215">
        <v>81750</v>
      </c>
      <c r="Q215">
        <v>64333</v>
      </c>
      <c r="R215">
        <v>73000</v>
      </c>
      <c r="S215">
        <v>74916.600000000006</v>
      </c>
      <c r="T215">
        <v>20</v>
      </c>
      <c r="U215">
        <v>10.5</v>
      </c>
      <c r="V215">
        <v>7.1</v>
      </c>
      <c r="W215">
        <v>13.9</v>
      </c>
      <c r="X215">
        <v>34</v>
      </c>
      <c r="Y215">
        <v>17.100000000000001</v>
      </c>
      <c r="Z215">
        <v>10</v>
      </c>
      <c r="AA215">
        <v>0</v>
      </c>
      <c r="AB215">
        <v>0</v>
      </c>
      <c r="AC215">
        <v>8.3000000000000007</v>
      </c>
      <c r="AD215">
        <v>23.5</v>
      </c>
      <c r="AE215">
        <v>8.36</v>
      </c>
      <c r="AF215">
        <v>41.7</v>
      </c>
      <c r="AG215">
        <v>50</v>
      </c>
      <c r="AH215">
        <v>68.099999999999994</v>
      </c>
      <c r="AI215">
        <v>61.7</v>
      </c>
      <c r="AJ215">
        <v>28.3</v>
      </c>
      <c r="AK215">
        <v>49.96</v>
      </c>
      <c r="AM215" t="s">
        <v>623</v>
      </c>
      <c r="AO215" t="s">
        <v>135</v>
      </c>
    </row>
    <row r="216" spans="1:41" x14ac:dyDescent="0.25">
      <c r="A216" t="s">
        <v>378</v>
      </c>
      <c r="B216">
        <v>16773</v>
      </c>
      <c r="C216">
        <v>16000</v>
      </c>
      <c r="D216">
        <v>18611</v>
      </c>
      <c r="E216">
        <v>17321</v>
      </c>
      <c r="F216">
        <v>18700</v>
      </c>
      <c r="G216">
        <v>17481</v>
      </c>
      <c r="H216">
        <v>34750</v>
      </c>
      <c r="I216">
        <v>24875</v>
      </c>
      <c r="J216">
        <v>36250</v>
      </c>
      <c r="K216">
        <v>28125</v>
      </c>
      <c r="L216">
        <v>36000</v>
      </c>
      <c r="M216">
        <v>32000</v>
      </c>
      <c r="N216">
        <v>61833</v>
      </c>
      <c r="O216">
        <v>55929</v>
      </c>
      <c r="P216">
        <v>63214</v>
      </c>
      <c r="Q216">
        <v>61250</v>
      </c>
      <c r="R216">
        <v>58813</v>
      </c>
      <c r="S216">
        <v>60207.8</v>
      </c>
      <c r="T216">
        <v>27.1</v>
      </c>
      <c r="U216">
        <v>25.5</v>
      </c>
      <c r="V216">
        <v>19.3</v>
      </c>
      <c r="W216">
        <v>22.6</v>
      </c>
      <c r="X216">
        <v>202</v>
      </c>
      <c r="Y216">
        <v>59.3</v>
      </c>
      <c r="Z216">
        <v>13.200000000000001</v>
      </c>
      <c r="AA216">
        <v>17.7</v>
      </c>
      <c r="AB216">
        <v>12.4</v>
      </c>
      <c r="AC216">
        <v>14.5</v>
      </c>
      <c r="AD216">
        <v>22.3</v>
      </c>
      <c r="AE216">
        <v>16.02</v>
      </c>
      <c r="AF216">
        <v>48.5</v>
      </c>
      <c r="AG216">
        <v>47.6</v>
      </c>
      <c r="AH216">
        <v>49.4</v>
      </c>
      <c r="AI216">
        <v>44.1</v>
      </c>
      <c r="AJ216">
        <v>43.9</v>
      </c>
      <c r="AK216">
        <v>46.7</v>
      </c>
      <c r="AL216">
        <v>112.5</v>
      </c>
      <c r="AM216" t="s">
        <v>379</v>
      </c>
      <c r="AO216" t="s">
        <v>142</v>
      </c>
    </row>
    <row r="217" spans="1:41" x14ac:dyDescent="0.25">
      <c r="A217" t="s">
        <v>380</v>
      </c>
      <c r="B217">
        <v>20444</v>
      </c>
      <c r="C217">
        <v>18667</v>
      </c>
      <c r="D217">
        <v>17083</v>
      </c>
      <c r="E217">
        <v>20700</v>
      </c>
      <c r="F217">
        <v>26250</v>
      </c>
      <c r="G217">
        <v>20628.8</v>
      </c>
      <c r="H217">
        <v>32571</v>
      </c>
      <c r="I217">
        <v>37333</v>
      </c>
      <c r="J217">
        <v>34167</v>
      </c>
      <c r="K217">
        <v>40864</v>
      </c>
      <c r="L217">
        <v>44375</v>
      </c>
      <c r="M217">
        <v>37862</v>
      </c>
      <c r="N217">
        <v>47250</v>
      </c>
      <c r="O217">
        <v>50167</v>
      </c>
      <c r="P217">
        <v>46250</v>
      </c>
      <c r="Q217">
        <v>54667</v>
      </c>
      <c r="R217">
        <v>61667</v>
      </c>
      <c r="S217">
        <v>52000.2</v>
      </c>
      <c r="T217">
        <v>64.599999999999994</v>
      </c>
      <c r="U217">
        <v>58.9</v>
      </c>
      <c r="V217">
        <v>62.7</v>
      </c>
      <c r="W217">
        <v>63.7</v>
      </c>
      <c r="X217">
        <v>120</v>
      </c>
      <c r="Y217">
        <v>73.97999999999999</v>
      </c>
      <c r="Z217">
        <v>28.300000000000004</v>
      </c>
      <c r="AA217">
        <v>26.8</v>
      </c>
      <c r="AB217">
        <v>23.6</v>
      </c>
      <c r="AC217">
        <v>26.6</v>
      </c>
      <c r="AD217">
        <v>23.3</v>
      </c>
      <c r="AE217">
        <v>25.720000000000006</v>
      </c>
      <c r="AF217">
        <v>8.6</v>
      </c>
      <c r="AG217">
        <v>8.6</v>
      </c>
      <c r="AH217">
        <v>6.5</v>
      </c>
      <c r="AI217">
        <v>8.4</v>
      </c>
      <c r="AJ217">
        <v>29.2</v>
      </c>
      <c r="AK217">
        <v>12.26</v>
      </c>
      <c r="AL217">
        <v>75</v>
      </c>
      <c r="AM217" t="s">
        <v>173</v>
      </c>
      <c r="AO217" t="s">
        <v>142</v>
      </c>
    </row>
    <row r="218" spans="1:41" x14ac:dyDescent="0.25">
      <c r="A218" t="s">
        <v>381</v>
      </c>
      <c r="B218">
        <v>18000</v>
      </c>
      <c r="C218">
        <v>21750</v>
      </c>
      <c r="D218">
        <v>21000</v>
      </c>
      <c r="E218">
        <v>32250</v>
      </c>
      <c r="F218">
        <v>44000</v>
      </c>
      <c r="G218">
        <v>27400</v>
      </c>
      <c r="H218">
        <v>32000</v>
      </c>
      <c r="I218">
        <v>31750</v>
      </c>
      <c r="J218">
        <v>32375</v>
      </c>
      <c r="K218">
        <v>43071</v>
      </c>
      <c r="L218">
        <v>46857</v>
      </c>
      <c r="M218">
        <v>37210.6</v>
      </c>
      <c r="N218">
        <v>53000</v>
      </c>
      <c r="O218">
        <v>45500</v>
      </c>
      <c r="P218">
        <v>41500</v>
      </c>
      <c r="Q218">
        <v>50500</v>
      </c>
      <c r="R218">
        <v>60667</v>
      </c>
      <c r="S218">
        <v>50233.4</v>
      </c>
      <c r="T218">
        <v>38.1</v>
      </c>
      <c r="U218">
        <v>46.9</v>
      </c>
      <c r="V218">
        <v>51.4</v>
      </c>
      <c r="W218">
        <v>58.3</v>
      </c>
      <c r="X218">
        <v>28</v>
      </c>
      <c r="Y218">
        <v>44.54</v>
      </c>
      <c r="Z218">
        <v>28.6</v>
      </c>
      <c r="AA218">
        <v>25</v>
      </c>
      <c r="AB218">
        <v>24.3</v>
      </c>
      <c r="AC218">
        <v>22.2</v>
      </c>
      <c r="AD218">
        <v>3.6</v>
      </c>
      <c r="AE218">
        <v>20.740000000000002</v>
      </c>
      <c r="AF218">
        <v>28.999999999999996</v>
      </c>
      <c r="AG218">
        <v>41.2</v>
      </c>
      <c r="AH218">
        <v>34.5</v>
      </c>
      <c r="AI218">
        <v>25</v>
      </c>
      <c r="AJ218">
        <v>23.4</v>
      </c>
      <c r="AK218">
        <v>30.619999999999997</v>
      </c>
      <c r="AL218">
        <v>175</v>
      </c>
      <c r="AM218" t="s">
        <v>173</v>
      </c>
      <c r="AO218" t="s">
        <v>142</v>
      </c>
    </row>
    <row r="219" spans="1:41" x14ac:dyDescent="0.25">
      <c r="A219" t="s">
        <v>382</v>
      </c>
      <c r="B219">
        <v>14625</v>
      </c>
      <c r="C219">
        <v>14250</v>
      </c>
      <c r="D219">
        <v>15250</v>
      </c>
      <c r="E219">
        <v>19000</v>
      </c>
      <c r="F219">
        <v>23200</v>
      </c>
      <c r="G219">
        <v>17265</v>
      </c>
      <c r="H219">
        <v>27250</v>
      </c>
      <c r="I219">
        <v>28500</v>
      </c>
      <c r="J219">
        <v>26000</v>
      </c>
      <c r="K219">
        <v>24300</v>
      </c>
      <c r="L219">
        <v>27250</v>
      </c>
      <c r="M219">
        <v>26660</v>
      </c>
      <c r="N219">
        <v>54100</v>
      </c>
      <c r="O219">
        <v>58250</v>
      </c>
      <c r="P219">
        <v>55188</v>
      </c>
      <c r="Q219">
        <v>37000</v>
      </c>
      <c r="R219">
        <v>43875</v>
      </c>
      <c r="S219">
        <v>49682.6</v>
      </c>
      <c r="T219">
        <v>55.2</v>
      </c>
      <c r="U219">
        <v>45.5</v>
      </c>
      <c r="V219">
        <v>43.7</v>
      </c>
      <c r="W219">
        <v>45.6</v>
      </c>
      <c r="X219">
        <v>27</v>
      </c>
      <c r="Y219">
        <v>43.4</v>
      </c>
      <c r="Z219">
        <v>40.299999999999997</v>
      </c>
      <c r="AA219">
        <v>37.9</v>
      </c>
      <c r="AB219">
        <v>33.799999999999997</v>
      </c>
      <c r="AC219">
        <v>36.799999999999997</v>
      </c>
      <c r="AD219">
        <v>14.8</v>
      </c>
      <c r="AE219">
        <v>32.72</v>
      </c>
      <c r="AF219">
        <v>9.5</v>
      </c>
      <c r="AG219">
        <v>11.6</v>
      </c>
      <c r="AH219">
        <v>7.7</v>
      </c>
      <c r="AI219">
        <v>8.3000000000000007</v>
      </c>
      <c r="AJ219">
        <v>9.1</v>
      </c>
      <c r="AK219">
        <v>9.24</v>
      </c>
      <c r="AM219" t="s">
        <v>134</v>
      </c>
      <c r="AO219" t="s">
        <v>135</v>
      </c>
    </row>
    <row r="220" spans="1:41" x14ac:dyDescent="0.25">
      <c r="A220" t="s">
        <v>383</v>
      </c>
      <c r="B220">
        <v>19750</v>
      </c>
      <c r="C220">
        <v>17125</v>
      </c>
      <c r="D220">
        <v>18000</v>
      </c>
      <c r="E220">
        <v>19833</v>
      </c>
      <c r="F220">
        <v>38500</v>
      </c>
      <c r="G220">
        <v>22641.599999999999</v>
      </c>
      <c r="H220">
        <v>38000</v>
      </c>
      <c r="I220">
        <v>38500</v>
      </c>
      <c r="J220">
        <v>38250</v>
      </c>
      <c r="K220">
        <v>51083</v>
      </c>
      <c r="L220">
        <v>58083</v>
      </c>
      <c r="M220">
        <v>44783.199999999997</v>
      </c>
      <c r="N220">
        <v>49750</v>
      </c>
      <c r="O220">
        <v>47100</v>
      </c>
      <c r="P220">
        <v>49625</v>
      </c>
      <c r="Q220">
        <v>53500</v>
      </c>
      <c r="R220">
        <v>59417</v>
      </c>
      <c r="S220">
        <v>51878.400000000001</v>
      </c>
      <c r="T220">
        <v>46.5</v>
      </c>
      <c r="U220">
        <v>50</v>
      </c>
      <c r="V220">
        <v>43.6</v>
      </c>
      <c r="W220">
        <v>45.7</v>
      </c>
      <c r="X220">
        <v>16</v>
      </c>
      <c r="Y220">
        <v>40.36</v>
      </c>
      <c r="Z220">
        <v>27.9</v>
      </c>
      <c r="AA220">
        <v>33.299999999999997</v>
      </c>
      <c r="AB220">
        <v>35.9</v>
      </c>
      <c r="AC220">
        <v>22.9</v>
      </c>
      <c r="AD220">
        <v>12.5</v>
      </c>
      <c r="AE220">
        <v>26.5</v>
      </c>
      <c r="AF220">
        <v>18.399999999999999</v>
      </c>
      <c r="AG220">
        <v>12.5</v>
      </c>
      <c r="AH220">
        <v>11.1</v>
      </c>
      <c r="AI220">
        <v>22.7</v>
      </c>
      <c r="AJ220">
        <v>25</v>
      </c>
      <c r="AK220">
        <v>17.940000000000001</v>
      </c>
      <c r="AM220" t="s">
        <v>134</v>
      </c>
      <c r="AO220" t="s">
        <v>135</v>
      </c>
    </row>
    <row r="221" spans="1:41" x14ac:dyDescent="0.25">
      <c r="A221" t="s">
        <v>384</v>
      </c>
      <c r="B221">
        <v>31140</v>
      </c>
      <c r="C221">
        <v>26468</v>
      </c>
      <c r="D221">
        <v>24285</v>
      </c>
      <c r="E221">
        <v>28536</v>
      </c>
      <c r="F221">
        <v>21962</v>
      </c>
      <c r="G221">
        <v>26478.2</v>
      </c>
      <c r="H221">
        <v>50052</v>
      </c>
      <c r="I221">
        <v>41891</v>
      </c>
      <c r="J221">
        <v>42045</v>
      </c>
      <c r="K221">
        <v>52429</v>
      </c>
      <c r="L221">
        <v>48324</v>
      </c>
      <c r="M221">
        <v>46948.2</v>
      </c>
      <c r="N221">
        <v>83056</v>
      </c>
      <c r="O221">
        <v>73972</v>
      </c>
      <c r="P221">
        <v>67367</v>
      </c>
      <c r="Q221">
        <v>71820</v>
      </c>
      <c r="R221">
        <v>75263</v>
      </c>
      <c r="S221">
        <v>74295.600000000006</v>
      </c>
      <c r="T221">
        <v>8.1999999999999993</v>
      </c>
      <c r="U221">
        <v>9.4</v>
      </c>
      <c r="V221">
        <v>10.8</v>
      </c>
      <c r="W221">
        <v>8.3000000000000007</v>
      </c>
      <c r="X221">
        <v>1505</v>
      </c>
      <c r="Y221">
        <v>308.34000000000003</v>
      </c>
      <c r="Z221">
        <v>9.9</v>
      </c>
      <c r="AA221">
        <v>11.2</v>
      </c>
      <c r="AB221">
        <v>14.6</v>
      </c>
      <c r="AC221">
        <v>13</v>
      </c>
      <c r="AD221">
        <v>15.3</v>
      </c>
      <c r="AE221">
        <v>12.8</v>
      </c>
      <c r="AF221">
        <v>52</v>
      </c>
      <c r="AG221">
        <v>49</v>
      </c>
      <c r="AH221">
        <v>50.6</v>
      </c>
      <c r="AI221">
        <v>52.3</v>
      </c>
      <c r="AJ221">
        <v>53.2</v>
      </c>
      <c r="AK221">
        <v>51.419999999999995</v>
      </c>
      <c r="AM221" t="s">
        <v>134</v>
      </c>
      <c r="AO221" t="s">
        <v>135</v>
      </c>
    </row>
    <row r="222" spans="1:41" x14ac:dyDescent="0.25">
      <c r="A222" t="s">
        <v>385</v>
      </c>
      <c r="B222">
        <v>10250</v>
      </c>
      <c r="C222">
        <v>11500</v>
      </c>
      <c r="D222">
        <v>12500</v>
      </c>
      <c r="E222">
        <v>18500</v>
      </c>
      <c r="F222">
        <v>18600</v>
      </c>
      <c r="G222">
        <v>14270</v>
      </c>
      <c r="H222">
        <v>21500</v>
      </c>
      <c r="I222">
        <v>24955</v>
      </c>
      <c r="J222">
        <v>28333</v>
      </c>
      <c r="K222">
        <v>47625</v>
      </c>
      <c r="L222">
        <v>32750</v>
      </c>
      <c r="M222">
        <v>31032.6</v>
      </c>
      <c r="N222">
        <v>37100</v>
      </c>
      <c r="O222">
        <v>40667</v>
      </c>
      <c r="P222">
        <v>43636</v>
      </c>
      <c r="Q222">
        <v>72333</v>
      </c>
      <c r="R222">
        <v>53222</v>
      </c>
      <c r="S222">
        <v>49391.6</v>
      </c>
      <c r="T222">
        <v>18.100000000000001</v>
      </c>
      <c r="U222">
        <v>15.9</v>
      </c>
      <c r="V222">
        <v>15.5</v>
      </c>
      <c r="W222">
        <v>18.899999999999999</v>
      </c>
      <c r="X222">
        <v>86</v>
      </c>
      <c r="Y222">
        <v>30.880000000000003</v>
      </c>
      <c r="Z222">
        <v>29.9</v>
      </c>
      <c r="AA222">
        <v>22</v>
      </c>
      <c r="AB222">
        <v>20</v>
      </c>
      <c r="AC222">
        <v>21.1</v>
      </c>
      <c r="AD222">
        <v>23.3</v>
      </c>
      <c r="AE222">
        <v>23.259999999999998</v>
      </c>
      <c r="AF222">
        <v>37.4</v>
      </c>
      <c r="AG222">
        <v>43.3</v>
      </c>
      <c r="AH222">
        <v>44.1</v>
      </c>
      <c r="AI222">
        <v>50</v>
      </c>
      <c r="AJ222">
        <v>40.799999999999997</v>
      </c>
      <c r="AK222">
        <v>43.11999999999999</v>
      </c>
      <c r="AL222">
        <v>80</v>
      </c>
      <c r="AM222" t="s">
        <v>386</v>
      </c>
      <c r="AO222" t="s">
        <v>142</v>
      </c>
    </row>
    <row r="223" spans="1:41" x14ac:dyDescent="0.25">
      <c r="A223" t="s">
        <v>387</v>
      </c>
      <c r="B223">
        <v>22250</v>
      </c>
      <c r="C223">
        <v>13875</v>
      </c>
      <c r="D223">
        <v>12875</v>
      </c>
      <c r="E223" t="s">
        <v>159</v>
      </c>
      <c r="F223" t="s">
        <v>159</v>
      </c>
      <c r="G223">
        <v>16333.333333333334</v>
      </c>
      <c r="H223">
        <v>33250</v>
      </c>
      <c r="I223">
        <v>31500</v>
      </c>
      <c r="J223">
        <v>30250</v>
      </c>
      <c r="K223">
        <v>15857</v>
      </c>
      <c r="L223">
        <v>19250</v>
      </c>
      <c r="M223">
        <v>26021.4</v>
      </c>
      <c r="N223">
        <v>53500</v>
      </c>
      <c r="O223">
        <v>48250</v>
      </c>
      <c r="P223">
        <v>38500</v>
      </c>
      <c r="Q223">
        <v>44000</v>
      </c>
      <c r="R223">
        <v>49250</v>
      </c>
      <c r="S223">
        <v>46700</v>
      </c>
      <c r="T223">
        <v>46.2</v>
      </c>
      <c r="U223">
        <v>41.5</v>
      </c>
      <c r="V223">
        <v>36.799999999999997</v>
      </c>
      <c r="W223">
        <v>36</v>
      </c>
      <c r="X223">
        <v>57</v>
      </c>
      <c r="Y223">
        <v>43.5</v>
      </c>
      <c r="Z223">
        <v>17.899999999999999</v>
      </c>
      <c r="AA223">
        <v>26.8</v>
      </c>
      <c r="AB223">
        <v>31.6</v>
      </c>
      <c r="AC223">
        <v>38</v>
      </c>
      <c r="AD223">
        <v>42.1</v>
      </c>
      <c r="AE223">
        <v>31.28</v>
      </c>
      <c r="AF223">
        <v>21.1</v>
      </c>
      <c r="AG223">
        <v>24.2</v>
      </c>
      <c r="AH223">
        <v>26.8</v>
      </c>
      <c r="AI223">
        <v>22.1</v>
      </c>
      <c r="AJ223">
        <v>28.1</v>
      </c>
      <c r="AK223">
        <v>24.459999999999997</v>
      </c>
      <c r="AM223" t="s">
        <v>134</v>
      </c>
      <c r="AO223" t="s">
        <v>135</v>
      </c>
    </row>
    <row r="224" spans="1:41" x14ac:dyDescent="0.25">
      <c r="A224" t="s">
        <v>388</v>
      </c>
      <c r="B224">
        <v>22750</v>
      </c>
      <c r="C224">
        <v>14500</v>
      </c>
      <c r="D224">
        <v>13500</v>
      </c>
      <c r="E224">
        <v>33750</v>
      </c>
      <c r="F224" t="s">
        <v>88</v>
      </c>
      <c r="G224">
        <v>21125</v>
      </c>
      <c r="H224">
        <v>33000</v>
      </c>
      <c r="I224">
        <v>32000</v>
      </c>
      <c r="J224">
        <v>32250</v>
      </c>
      <c r="K224">
        <v>37500</v>
      </c>
      <c r="L224" t="s">
        <v>88</v>
      </c>
      <c r="M224">
        <v>33687.5</v>
      </c>
      <c r="N224">
        <v>38250</v>
      </c>
      <c r="O224">
        <v>48000</v>
      </c>
      <c r="P224">
        <v>38000</v>
      </c>
      <c r="Q224">
        <v>45000</v>
      </c>
      <c r="R224" t="s">
        <v>88</v>
      </c>
      <c r="S224">
        <v>42312.5</v>
      </c>
      <c r="T224">
        <v>0</v>
      </c>
      <c r="U224" t="s">
        <v>88</v>
      </c>
      <c r="V224">
        <v>8.3000000000000007</v>
      </c>
      <c r="W224">
        <v>11.1</v>
      </c>
      <c r="X224">
        <v>2</v>
      </c>
      <c r="Y224">
        <v>5.35</v>
      </c>
      <c r="Z224">
        <v>18.8</v>
      </c>
      <c r="AA224">
        <v>21.4</v>
      </c>
      <c r="AB224">
        <v>25</v>
      </c>
      <c r="AC224">
        <v>22.2</v>
      </c>
      <c r="AD224">
        <v>0</v>
      </c>
      <c r="AE224">
        <v>17.48</v>
      </c>
      <c r="AF224">
        <v>14.3</v>
      </c>
      <c r="AG224">
        <v>13.3</v>
      </c>
      <c r="AH224">
        <v>15.4</v>
      </c>
      <c r="AI224">
        <v>25</v>
      </c>
      <c r="AJ224">
        <v>33.299999999999997</v>
      </c>
      <c r="AK224">
        <v>20.259999999999998</v>
      </c>
      <c r="AM224" t="s">
        <v>134</v>
      </c>
      <c r="AO224" t="s">
        <v>135</v>
      </c>
    </row>
    <row r="225" spans="1:41" x14ac:dyDescent="0.25">
      <c r="A225" t="s">
        <v>390</v>
      </c>
      <c r="B225">
        <v>23700</v>
      </c>
      <c r="C225">
        <v>19368</v>
      </c>
      <c r="D225">
        <v>19326</v>
      </c>
      <c r="E225">
        <v>17273</v>
      </c>
      <c r="F225">
        <v>20107</v>
      </c>
      <c r="G225">
        <v>19954.8</v>
      </c>
      <c r="H225">
        <v>36955</v>
      </c>
      <c r="I225">
        <v>35600</v>
      </c>
      <c r="J225">
        <v>38167</v>
      </c>
      <c r="K225">
        <v>36500</v>
      </c>
      <c r="L225">
        <v>40250</v>
      </c>
      <c r="M225">
        <v>37494.400000000001</v>
      </c>
      <c r="N225">
        <v>64600</v>
      </c>
      <c r="O225">
        <v>64500</v>
      </c>
      <c r="P225">
        <v>65462</v>
      </c>
      <c r="Q225">
        <v>60682</v>
      </c>
      <c r="R225">
        <v>62400</v>
      </c>
      <c r="S225">
        <v>63528.800000000003</v>
      </c>
      <c r="T225">
        <v>4.5</v>
      </c>
      <c r="U225">
        <v>6.3</v>
      </c>
      <c r="V225">
        <v>7.9</v>
      </c>
      <c r="W225">
        <v>8.1</v>
      </c>
      <c r="X225">
        <v>408</v>
      </c>
      <c r="Y225">
        <v>86.960000000000008</v>
      </c>
      <c r="Z225">
        <v>7.0000000000000009</v>
      </c>
      <c r="AA225">
        <v>9.8000000000000007</v>
      </c>
      <c r="AB225">
        <v>12.2</v>
      </c>
      <c r="AC225">
        <v>13.4</v>
      </c>
      <c r="AD225">
        <v>20.8</v>
      </c>
      <c r="AE225">
        <v>12.64</v>
      </c>
      <c r="AF225">
        <v>48.7</v>
      </c>
      <c r="AG225">
        <v>52.7</v>
      </c>
      <c r="AH225">
        <v>48.4</v>
      </c>
      <c r="AI225">
        <v>47.8</v>
      </c>
      <c r="AJ225">
        <v>42</v>
      </c>
      <c r="AK225">
        <v>47.92</v>
      </c>
      <c r="AM225" t="s">
        <v>134</v>
      </c>
      <c r="AO225" t="s">
        <v>135</v>
      </c>
    </row>
    <row r="226" spans="1:41" x14ac:dyDescent="0.25">
      <c r="A226" t="s">
        <v>391</v>
      </c>
      <c r="B226">
        <v>23000</v>
      </c>
      <c r="C226">
        <v>22583</v>
      </c>
      <c r="D226">
        <v>24000</v>
      </c>
      <c r="E226">
        <v>27250</v>
      </c>
      <c r="F226">
        <v>43000</v>
      </c>
      <c r="G226">
        <v>27966.6</v>
      </c>
      <c r="H226">
        <v>40000</v>
      </c>
      <c r="I226">
        <v>38500</v>
      </c>
      <c r="J226">
        <v>42800</v>
      </c>
      <c r="K226">
        <v>51500</v>
      </c>
      <c r="L226">
        <v>57722</v>
      </c>
      <c r="M226">
        <v>46104.4</v>
      </c>
      <c r="N226">
        <v>57500</v>
      </c>
      <c r="O226">
        <v>62167</v>
      </c>
      <c r="P226">
        <v>65500</v>
      </c>
      <c r="Q226">
        <v>66167</v>
      </c>
      <c r="R226">
        <v>78250</v>
      </c>
      <c r="S226">
        <v>65916.800000000003</v>
      </c>
      <c r="T226">
        <v>51.800000000000004</v>
      </c>
      <c r="U226">
        <v>50</v>
      </c>
      <c r="V226">
        <v>51.1</v>
      </c>
      <c r="W226">
        <v>50.5</v>
      </c>
      <c r="X226">
        <v>102</v>
      </c>
      <c r="Y226">
        <v>61.08</v>
      </c>
      <c r="Z226">
        <v>27.1</v>
      </c>
      <c r="AA226">
        <v>22.9</v>
      </c>
      <c r="AB226">
        <v>20.2</v>
      </c>
      <c r="AC226">
        <v>21.5</v>
      </c>
      <c r="AD226">
        <v>12.7</v>
      </c>
      <c r="AE226">
        <v>20.880000000000003</v>
      </c>
      <c r="AF226">
        <v>30.599999999999998</v>
      </c>
      <c r="AG226">
        <v>27.6</v>
      </c>
      <c r="AH226">
        <v>27.1</v>
      </c>
      <c r="AI226">
        <v>10.4</v>
      </c>
      <c r="AJ226">
        <v>25.9</v>
      </c>
      <c r="AK226">
        <v>24.320000000000004</v>
      </c>
      <c r="AL226">
        <v>138</v>
      </c>
      <c r="AM226" t="s">
        <v>173</v>
      </c>
      <c r="AO226" t="s">
        <v>142</v>
      </c>
    </row>
    <row r="227" spans="1:41" x14ac:dyDescent="0.25">
      <c r="A227" t="s">
        <v>392</v>
      </c>
      <c r="B227">
        <v>33714</v>
      </c>
      <c r="C227">
        <v>34750</v>
      </c>
      <c r="D227">
        <v>39700</v>
      </c>
      <c r="E227">
        <v>46590</v>
      </c>
      <c r="F227">
        <v>50295</v>
      </c>
      <c r="G227">
        <v>41009.800000000003</v>
      </c>
      <c r="H227">
        <v>59944</v>
      </c>
      <c r="I227">
        <v>62250</v>
      </c>
      <c r="J227">
        <v>64667</v>
      </c>
      <c r="K227">
        <v>72882</v>
      </c>
      <c r="L227">
        <v>83885</v>
      </c>
      <c r="M227">
        <v>68725.600000000006</v>
      </c>
      <c r="N227">
        <v>91231</v>
      </c>
      <c r="O227">
        <v>93870</v>
      </c>
      <c r="P227">
        <v>94577</v>
      </c>
      <c r="Q227">
        <v>105370</v>
      </c>
      <c r="R227">
        <v>117485</v>
      </c>
      <c r="S227">
        <v>100506.6</v>
      </c>
      <c r="T227">
        <v>12.8</v>
      </c>
      <c r="U227">
        <v>12.1</v>
      </c>
      <c r="V227">
        <v>12.4</v>
      </c>
      <c r="W227">
        <v>13</v>
      </c>
      <c r="X227">
        <v>1173</v>
      </c>
      <c r="Y227">
        <v>244.66</v>
      </c>
      <c r="Z227">
        <v>9.6999999999999993</v>
      </c>
      <c r="AA227">
        <v>10</v>
      </c>
      <c r="AB227">
        <v>7.7</v>
      </c>
      <c r="AC227">
        <v>5.8</v>
      </c>
      <c r="AD227">
        <v>3.9</v>
      </c>
      <c r="AE227">
        <v>7.419999999999999</v>
      </c>
      <c r="AF227">
        <v>57.4</v>
      </c>
      <c r="AG227">
        <v>56.3</v>
      </c>
      <c r="AH227">
        <v>57.3</v>
      </c>
      <c r="AI227">
        <v>56.2</v>
      </c>
      <c r="AJ227">
        <v>58.7</v>
      </c>
      <c r="AK227">
        <v>57.179999999999993</v>
      </c>
      <c r="AM227" t="s">
        <v>134</v>
      </c>
      <c r="AO227" t="s">
        <v>135</v>
      </c>
    </row>
    <row r="228" spans="1:41" x14ac:dyDescent="0.25">
      <c r="A228" t="s">
        <v>393</v>
      </c>
      <c r="B228">
        <v>17714</v>
      </c>
      <c r="C228">
        <v>21500</v>
      </c>
      <c r="D228">
        <v>18500</v>
      </c>
      <c r="E228">
        <v>29167</v>
      </c>
      <c r="F228">
        <v>32125</v>
      </c>
      <c r="G228">
        <v>23801.200000000001</v>
      </c>
      <c r="H228">
        <v>28500</v>
      </c>
      <c r="I228">
        <v>32750</v>
      </c>
      <c r="J228">
        <v>34750</v>
      </c>
      <c r="K228">
        <v>43333</v>
      </c>
      <c r="L228">
        <v>48167</v>
      </c>
      <c r="M228">
        <v>37500</v>
      </c>
      <c r="N228">
        <v>41000</v>
      </c>
      <c r="O228">
        <v>57000</v>
      </c>
      <c r="P228">
        <v>62700</v>
      </c>
      <c r="Q228">
        <v>63750</v>
      </c>
      <c r="R228">
        <v>67667</v>
      </c>
      <c r="S228">
        <v>58423.4</v>
      </c>
      <c r="T228">
        <v>30.9</v>
      </c>
      <c r="U228">
        <v>23.3</v>
      </c>
      <c r="V228">
        <v>22.7</v>
      </c>
      <c r="W228">
        <v>22.7</v>
      </c>
      <c r="X228">
        <v>40.9</v>
      </c>
      <c r="Y228">
        <v>28.1</v>
      </c>
      <c r="Z228">
        <v>22.1</v>
      </c>
      <c r="AA228">
        <v>16.3</v>
      </c>
      <c r="AB228">
        <v>15.9</v>
      </c>
      <c r="AC228">
        <v>13.6</v>
      </c>
      <c r="AD228">
        <v>0</v>
      </c>
      <c r="AE228">
        <v>13.580000000000002</v>
      </c>
      <c r="AF228">
        <v>21.6</v>
      </c>
      <c r="AG228">
        <v>41.3</v>
      </c>
      <c r="AH228">
        <v>34.299999999999997</v>
      </c>
      <c r="AI228">
        <v>33.299999999999997</v>
      </c>
      <c r="AJ228">
        <v>0</v>
      </c>
      <c r="AK228">
        <v>26.1</v>
      </c>
      <c r="AL228">
        <v>60</v>
      </c>
      <c r="AM228" t="s">
        <v>173</v>
      </c>
      <c r="AO228" t="s">
        <v>142</v>
      </c>
    </row>
    <row r="229" spans="1:41" x14ac:dyDescent="0.25">
      <c r="A229" t="s">
        <v>394</v>
      </c>
      <c r="B229">
        <v>22143</v>
      </c>
      <c r="C229">
        <v>24500</v>
      </c>
      <c r="D229">
        <v>20500</v>
      </c>
      <c r="E229">
        <v>17000</v>
      </c>
      <c r="F229">
        <v>19444</v>
      </c>
      <c r="G229">
        <v>20717.400000000001</v>
      </c>
      <c r="H229">
        <v>32083</v>
      </c>
      <c r="I229">
        <v>38167</v>
      </c>
      <c r="J229">
        <v>35167</v>
      </c>
      <c r="K229">
        <v>41167</v>
      </c>
      <c r="L229">
        <v>50000</v>
      </c>
      <c r="M229">
        <v>39316.800000000003</v>
      </c>
      <c r="N229">
        <v>60000</v>
      </c>
      <c r="O229">
        <v>65100</v>
      </c>
      <c r="P229">
        <v>64875</v>
      </c>
      <c r="Q229">
        <v>68000</v>
      </c>
      <c r="R229">
        <v>79000</v>
      </c>
      <c r="S229">
        <v>67395</v>
      </c>
      <c r="T229">
        <v>48.8</v>
      </c>
      <c r="U229">
        <v>48.4</v>
      </c>
      <c r="V229">
        <v>50.8</v>
      </c>
      <c r="W229">
        <v>54.3</v>
      </c>
      <c r="X229">
        <v>45</v>
      </c>
      <c r="Y229">
        <v>49.46</v>
      </c>
      <c r="Z229">
        <v>33.6</v>
      </c>
      <c r="AA229">
        <v>30.3</v>
      </c>
      <c r="AB229">
        <v>29.7</v>
      </c>
      <c r="AC229">
        <v>37.9</v>
      </c>
      <c r="AD229">
        <v>30.8</v>
      </c>
      <c r="AE229">
        <v>32.46</v>
      </c>
      <c r="AF229">
        <v>23.8</v>
      </c>
      <c r="AG229">
        <v>28.7</v>
      </c>
      <c r="AH229">
        <v>23</v>
      </c>
      <c r="AI229">
        <v>12.6</v>
      </c>
      <c r="AJ229">
        <v>14.6</v>
      </c>
      <c r="AK229">
        <v>20.54</v>
      </c>
      <c r="AM229" t="s">
        <v>395</v>
      </c>
      <c r="AO229" t="s">
        <v>142</v>
      </c>
    </row>
    <row r="230" spans="1:41" x14ac:dyDescent="0.25">
      <c r="A230" t="s">
        <v>396</v>
      </c>
      <c r="B230">
        <v>35159</v>
      </c>
      <c r="C230">
        <v>32300</v>
      </c>
      <c r="D230">
        <v>36400</v>
      </c>
      <c r="E230">
        <v>50760</v>
      </c>
      <c r="F230">
        <v>56114</v>
      </c>
      <c r="G230">
        <v>42146.6</v>
      </c>
      <c r="H230">
        <v>64729</v>
      </c>
      <c r="I230">
        <v>67527</v>
      </c>
      <c r="J230">
        <v>70703</v>
      </c>
      <c r="K230">
        <v>78754</v>
      </c>
      <c r="L230">
        <v>85532</v>
      </c>
      <c r="M230">
        <v>73449</v>
      </c>
      <c r="N230">
        <v>87263</v>
      </c>
      <c r="O230">
        <v>92118</v>
      </c>
      <c r="P230">
        <v>92571</v>
      </c>
      <c r="Q230">
        <v>92774</v>
      </c>
      <c r="R230">
        <v>102250</v>
      </c>
      <c r="S230">
        <v>93395.199999999997</v>
      </c>
      <c r="T230">
        <v>7.1</v>
      </c>
      <c r="U230">
        <v>7.2000000000000011</v>
      </c>
      <c r="V230">
        <v>6.9</v>
      </c>
      <c r="W230">
        <v>6</v>
      </c>
      <c r="X230">
        <v>4</v>
      </c>
      <c r="Y230">
        <v>6.24</v>
      </c>
      <c r="Z230">
        <v>8</v>
      </c>
      <c r="AA230">
        <v>7.7</v>
      </c>
      <c r="AB230">
        <v>7</v>
      </c>
      <c r="AC230">
        <v>4.5999999999999996</v>
      </c>
      <c r="AD230">
        <v>4</v>
      </c>
      <c r="AE230">
        <v>6.26</v>
      </c>
      <c r="AF230">
        <v>60</v>
      </c>
      <c r="AG230">
        <v>61.8</v>
      </c>
      <c r="AH230">
        <v>64.099999999999994</v>
      </c>
      <c r="AI230">
        <v>65.5</v>
      </c>
      <c r="AJ230">
        <v>81.900000000000006</v>
      </c>
      <c r="AK230">
        <v>66.66</v>
      </c>
      <c r="AM230" t="s">
        <v>134</v>
      </c>
      <c r="AO230" t="s">
        <v>135</v>
      </c>
    </row>
    <row r="231" spans="1:41" x14ac:dyDescent="0.25">
      <c r="A231" t="s">
        <v>397</v>
      </c>
      <c r="B231" t="s">
        <v>88</v>
      </c>
      <c r="C231">
        <v>18750</v>
      </c>
      <c r="D231">
        <v>18250</v>
      </c>
      <c r="E231">
        <v>6750</v>
      </c>
      <c r="F231">
        <v>6500</v>
      </c>
      <c r="G231">
        <v>12562.5</v>
      </c>
      <c r="H231">
        <v>51250</v>
      </c>
      <c r="I231">
        <v>58750</v>
      </c>
      <c r="J231">
        <v>55500</v>
      </c>
      <c r="K231">
        <v>20667</v>
      </c>
      <c r="L231">
        <v>14667</v>
      </c>
      <c r="M231">
        <v>40166.800000000003</v>
      </c>
      <c r="N231">
        <v>71250</v>
      </c>
      <c r="O231">
        <v>80000</v>
      </c>
      <c r="P231">
        <v>73500</v>
      </c>
      <c r="Q231">
        <v>61833</v>
      </c>
      <c r="R231">
        <v>49000</v>
      </c>
      <c r="S231">
        <v>67116.600000000006</v>
      </c>
      <c r="T231">
        <v>12</v>
      </c>
      <c r="U231">
        <v>8</v>
      </c>
      <c r="V231">
        <v>11.1</v>
      </c>
      <c r="W231">
        <v>11.8</v>
      </c>
      <c r="X231">
        <v>24.5</v>
      </c>
      <c r="Y231">
        <v>13.48</v>
      </c>
      <c r="Z231">
        <v>36</v>
      </c>
      <c r="AA231">
        <v>32</v>
      </c>
      <c r="AB231">
        <v>33.299999999999997</v>
      </c>
      <c r="AC231">
        <v>29.4</v>
      </c>
      <c r="AD231">
        <v>43.4</v>
      </c>
      <c r="AE231">
        <v>34.82</v>
      </c>
      <c r="AF231">
        <v>38.799999999999997</v>
      </c>
      <c r="AG231">
        <v>43.9</v>
      </c>
      <c r="AH231">
        <v>52.400000000000006</v>
      </c>
      <c r="AI231">
        <v>51.3</v>
      </c>
      <c r="AJ231">
        <v>50</v>
      </c>
      <c r="AK231">
        <v>47.279999999999994</v>
      </c>
      <c r="AM231" t="s">
        <v>134</v>
      </c>
      <c r="AO231" t="s">
        <v>135</v>
      </c>
    </row>
    <row r="232" spans="1:41" x14ac:dyDescent="0.25">
      <c r="A232" t="s">
        <v>398</v>
      </c>
      <c r="B232" t="s">
        <v>88</v>
      </c>
      <c r="C232">
        <v>6500</v>
      </c>
      <c r="D232">
        <v>23000</v>
      </c>
      <c r="G232">
        <v>14750</v>
      </c>
      <c r="H232" t="s">
        <v>88</v>
      </c>
      <c r="I232">
        <v>47750</v>
      </c>
      <c r="J232">
        <v>50500</v>
      </c>
      <c r="L232">
        <v>51500</v>
      </c>
      <c r="M232">
        <v>49916.666666666664</v>
      </c>
      <c r="N232">
        <v>64000</v>
      </c>
      <c r="O232">
        <v>60667</v>
      </c>
      <c r="P232">
        <v>57250</v>
      </c>
      <c r="R232">
        <v>63167</v>
      </c>
      <c r="S232">
        <v>61271</v>
      </c>
      <c r="T232">
        <v>50</v>
      </c>
      <c r="U232">
        <v>38.9</v>
      </c>
      <c r="V232">
        <v>23.1</v>
      </c>
      <c r="W232">
        <v>15.4</v>
      </c>
      <c r="Y232">
        <v>31.85</v>
      </c>
      <c r="Z232">
        <v>38.9</v>
      </c>
      <c r="AA232">
        <v>38.9</v>
      </c>
      <c r="AB232">
        <v>23.1</v>
      </c>
      <c r="AC232">
        <v>15.4</v>
      </c>
      <c r="AE232">
        <v>29.075000000000003</v>
      </c>
      <c r="AF232">
        <v>40</v>
      </c>
      <c r="AG232">
        <v>57.1</v>
      </c>
      <c r="AH232">
        <v>62.5</v>
      </c>
      <c r="AI232">
        <v>64.7</v>
      </c>
      <c r="AK232">
        <v>56.075000000000003</v>
      </c>
      <c r="AM232" t="s">
        <v>134</v>
      </c>
      <c r="AO232" t="s">
        <v>135</v>
      </c>
    </row>
    <row r="233" spans="1:41" x14ac:dyDescent="0.25">
      <c r="A233" t="s">
        <v>399</v>
      </c>
      <c r="B233">
        <v>10750</v>
      </c>
      <c r="C233">
        <v>15250</v>
      </c>
      <c r="D233">
        <v>4625</v>
      </c>
      <c r="G233">
        <v>10208.333333333334</v>
      </c>
      <c r="H233">
        <v>17100</v>
      </c>
      <c r="I233">
        <v>17167</v>
      </c>
      <c r="J233">
        <v>15667</v>
      </c>
      <c r="L233">
        <v>12500</v>
      </c>
      <c r="M233">
        <v>15608.5</v>
      </c>
      <c r="N233">
        <v>21750</v>
      </c>
      <c r="O233">
        <v>21500</v>
      </c>
      <c r="P233">
        <v>21375</v>
      </c>
      <c r="R233">
        <v>18750</v>
      </c>
      <c r="S233">
        <v>20843.75</v>
      </c>
      <c r="T233">
        <v>53.6</v>
      </c>
      <c r="U233">
        <v>52.2</v>
      </c>
      <c r="V233">
        <v>55.6</v>
      </c>
      <c r="W233">
        <v>60</v>
      </c>
      <c r="Y233">
        <v>55.35</v>
      </c>
      <c r="Z233">
        <v>35.700000000000003</v>
      </c>
      <c r="AA233">
        <v>39.1</v>
      </c>
      <c r="AB233">
        <v>55.6</v>
      </c>
      <c r="AC233">
        <v>56</v>
      </c>
      <c r="AE233">
        <v>46.6</v>
      </c>
      <c r="AF233">
        <v>0</v>
      </c>
      <c r="AG233">
        <v>8.3000000000000007</v>
      </c>
      <c r="AH233">
        <v>4.8</v>
      </c>
      <c r="AI233">
        <v>4.8</v>
      </c>
      <c r="AK233">
        <v>4.4750000000000005</v>
      </c>
      <c r="AM233" t="s">
        <v>134</v>
      </c>
      <c r="AO233" t="s">
        <v>135</v>
      </c>
    </row>
    <row r="234" spans="1:41" x14ac:dyDescent="0.25">
      <c r="A234" t="s">
        <v>400</v>
      </c>
      <c r="B234">
        <v>53250</v>
      </c>
      <c r="C234">
        <v>46250</v>
      </c>
      <c r="D234">
        <v>46500</v>
      </c>
      <c r="E234">
        <v>36250</v>
      </c>
      <c r="F234">
        <v>40143</v>
      </c>
      <c r="G234">
        <v>44478.6</v>
      </c>
      <c r="H234">
        <v>74667</v>
      </c>
      <c r="I234">
        <v>71250</v>
      </c>
      <c r="J234">
        <v>70250</v>
      </c>
      <c r="K234">
        <v>61250</v>
      </c>
      <c r="L234">
        <v>66900</v>
      </c>
      <c r="M234">
        <v>68863.399999999994</v>
      </c>
      <c r="N234">
        <v>94750</v>
      </c>
      <c r="O234">
        <v>93750</v>
      </c>
      <c r="P234">
        <v>95750</v>
      </c>
      <c r="Q234">
        <v>78750</v>
      </c>
      <c r="R234">
        <v>82750</v>
      </c>
      <c r="S234">
        <v>89150</v>
      </c>
      <c r="T234">
        <v>16.100000000000001</v>
      </c>
      <c r="U234">
        <v>27.6</v>
      </c>
      <c r="V234">
        <v>27.4</v>
      </c>
      <c r="W234">
        <v>28.7</v>
      </c>
      <c r="X234">
        <v>32.700000000000003</v>
      </c>
      <c r="Y234">
        <v>26.5</v>
      </c>
      <c r="Z234">
        <v>3.2</v>
      </c>
      <c r="AA234">
        <v>8.6</v>
      </c>
      <c r="AB234">
        <v>8.5</v>
      </c>
      <c r="AC234">
        <v>9.3000000000000007</v>
      </c>
      <c r="AD234">
        <v>7.5</v>
      </c>
      <c r="AE234">
        <v>7.42</v>
      </c>
      <c r="AF234">
        <v>37.6</v>
      </c>
      <c r="AG234">
        <v>34.1</v>
      </c>
      <c r="AH234">
        <v>37.9</v>
      </c>
      <c r="AI234">
        <v>45.1</v>
      </c>
      <c r="AJ234">
        <v>45.2</v>
      </c>
      <c r="AK234">
        <v>39.979999999999997</v>
      </c>
      <c r="AM234" t="s">
        <v>134</v>
      </c>
      <c r="AO234" t="s">
        <v>135</v>
      </c>
    </row>
    <row r="235" spans="1:41" x14ac:dyDescent="0.25">
      <c r="A235" t="s">
        <v>401</v>
      </c>
      <c r="B235">
        <v>14214</v>
      </c>
      <c r="C235">
        <v>12333</v>
      </c>
      <c r="D235">
        <v>17125</v>
      </c>
      <c r="E235">
        <v>27833</v>
      </c>
      <c r="F235">
        <v>31571</v>
      </c>
      <c r="G235">
        <v>20615.2</v>
      </c>
      <c r="H235">
        <v>29125</v>
      </c>
      <c r="I235">
        <v>23000</v>
      </c>
      <c r="J235">
        <v>36000</v>
      </c>
      <c r="K235">
        <v>46917</v>
      </c>
      <c r="L235">
        <v>52375</v>
      </c>
      <c r="M235">
        <v>37483.4</v>
      </c>
      <c r="N235">
        <v>40500</v>
      </c>
      <c r="O235">
        <v>43000</v>
      </c>
      <c r="P235">
        <v>50083</v>
      </c>
      <c r="Q235">
        <v>55250</v>
      </c>
      <c r="R235">
        <v>60167</v>
      </c>
      <c r="S235">
        <v>49800</v>
      </c>
      <c r="T235">
        <v>40.5</v>
      </c>
      <c r="U235">
        <v>43.6</v>
      </c>
      <c r="V235">
        <v>37.9</v>
      </c>
      <c r="W235">
        <v>36.5</v>
      </c>
      <c r="X235">
        <v>26</v>
      </c>
      <c r="Y235">
        <v>36.9</v>
      </c>
      <c r="Z235">
        <v>33.299999999999997</v>
      </c>
      <c r="AA235">
        <v>38.299999999999997</v>
      </c>
      <c r="AB235">
        <v>23</v>
      </c>
      <c r="AC235">
        <v>17.600000000000001</v>
      </c>
      <c r="AD235">
        <v>14.3</v>
      </c>
      <c r="AE235">
        <v>25.299999999999997</v>
      </c>
      <c r="AF235">
        <v>32.4</v>
      </c>
      <c r="AG235">
        <v>25.7</v>
      </c>
      <c r="AH235">
        <v>30.3</v>
      </c>
      <c r="AI235">
        <v>42.2</v>
      </c>
      <c r="AJ235">
        <v>40.799999999999997</v>
      </c>
      <c r="AK235">
        <v>34.279999999999994</v>
      </c>
      <c r="AL235">
        <v>112.5</v>
      </c>
      <c r="AM235" t="s">
        <v>402</v>
      </c>
      <c r="AO235" t="s">
        <v>142</v>
      </c>
    </row>
    <row r="236" spans="1:41" x14ac:dyDescent="0.25">
      <c r="A236" t="s">
        <v>403</v>
      </c>
      <c r="B236">
        <v>26000</v>
      </c>
      <c r="C236">
        <v>24375</v>
      </c>
      <c r="D236">
        <v>15833</v>
      </c>
      <c r="E236">
        <v>12500</v>
      </c>
      <c r="F236">
        <v>20167</v>
      </c>
      <c r="G236">
        <v>19775</v>
      </c>
      <c r="H236">
        <v>39000</v>
      </c>
      <c r="I236">
        <v>31250</v>
      </c>
      <c r="J236">
        <v>26250</v>
      </c>
      <c r="K236">
        <v>22500</v>
      </c>
      <c r="L236">
        <v>37643</v>
      </c>
      <c r="M236">
        <v>31328.6</v>
      </c>
      <c r="N236">
        <v>52333</v>
      </c>
      <c r="O236">
        <v>46250</v>
      </c>
      <c r="P236">
        <v>34375</v>
      </c>
      <c r="Q236">
        <v>35833</v>
      </c>
      <c r="R236">
        <v>38786</v>
      </c>
      <c r="S236">
        <v>41515.4</v>
      </c>
      <c r="T236">
        <v>42.4</v>
      </c>
      <c r="U236">
        <v>63.3</v>
      </c>
      <c r="V236">
        <v>60</v>
      </c>
      <c r="W236">
        <v>62.9</v>
      </c>
      <c r="X236">
        <v>56.3</v>
      </c>
      <c r="Y236">
        <v>56.98</v>
      </c>
      <c r="Z236">
        <v>9.1</v>
      </c>
      <c r="AA236">
        <v>36.700000000000003</v>
      </c>
      <c r="AB236">
        <v>50</v>
      </c>
      <c r="AC236">
        <v>54.3</v>
      </c>
      <c r="AD236">
        <v>62.5</v>
      </c>
      <c r="AE236">
        <v>42.52</v>
      </c>
      <c r="AF236">
        <v>37.799999999999997</v>
      </c>
      <c r="AG236">
        <v>15.2</v>
      </c>
      <c r="AH236">
        <v>13.600000000000001</v>
      </c>
      <c r="AI236">
        <v>15.1</v>
      </c>
      <c r="AJ236">
        <v>16.7</v>
      </c>
      <c r="AK236">
        <v>19.68</v>
      </c>
      <c r="AL236" t="s">
        <v>211</v>
      </c>
      <c r="AM236" t="s">
        <v>624</v>
      </c>
      <c r="AO236" t="s">
        <v>142</v>
      </c>
    </row>
    <row r="237" spans="1:41" x14ac:dyDescent="0.25">
      <c r="A237" t="s">
        <v>405</v>
      </c>
      <c r="B237">
        <v>20125</v>
      </c>
      <c r="C237">
        <v>18300</v>
      </c>
      <c r="D237">
        <v>18250</v>
      </c>
      <c r="E237">
        <v>20111</v>
      </c>
      <c r="F237">
        <v>22423</v>
      </c>
      <c r="G237">
        <v>19841.8</v>
      </c>
      <c r="H237">
        <v>31500</v>
      </c>
      <c r="I237">
        <v>29000</v>
      </c>
      <c r="J237">
        <v>29667</v>
      </c>
      <c r="K237">
        <v>36500</v>
      </c>
      <c r="L237">
        <v>38188</v>
      </c>
      <c r="M237">
        <v>32971</v>
      </c>
      <c r="N237">
        <v>49125</v>
      </c>
      <c r="O237">
        <v>49750</v>
      </c>
      <c r="P237">
        <v>52667</v>
      </c>
      <c r="Q237">
        <v>42120</v>
      </c>
      <c r="R237">
        <v>46000</v>
      </c>
      <c r="S237">
        <v>47932.4</v>
      </c>
      <c r="T237">
        <v>57.70000000000001</v>
      </c>
      <c r="U237">
        <v>55.8</v>
      </c>
      <c r="V237">
        <v>58.1</v>
      </c>
      <c r="W237">
        <v>62.2</v>
      </c>
      <c r="X237">
        <v>68.599999999999994</v>
      </c>
      <c r="Y237">
        <v>60.48</v>
      </c>
      <c r="Z237">
        <v>38.700000000000003</v>
      </c>
      <c r="AA237">
        <v>42.5</v>
      </c>
      <c r="AB237">
        <v>43.5</v>
      </c>
      <c r="AC237">
        <v>45.9</v>
      </c>
      <c r="AD237">
        <v>37.9</v>
      </c>
      <c r="AE237">
        <v>41.7</v>
      </c>
      <c r="AF237">
        <v>18.7</v>
      </c>
      <c r="AG237">
        <v>18</v>
      </c>
      <c r="AH237">
        <v>20.399999999999999</v>
      </c>
      <c r="AI237">
        <v>21.8</v>
      </c>
      <c r="AJ237">
        <v>21.2</v>
      </c>
      <c r="AK237">
        <v>20.020000000000003</v>
      </c>
      <c r="AM237" t="s">
        <v>134</v>
      </c>
      <c r="AO237" t="s">
        <v>135</v>
      </c>
    </row>
    <row r="238" spans="1:41" x14ac:dyDescent="0.25">
      <c r="A238" t="s">
        <v>406</v>
      </c>
      <c r="B238">
        <v>13800</v>
      </c>
      <c r="C238">
        <v>14357</v>
      </c>
      <c r="D238">
        <v>12389</v>
      </c>
      <c r="E238">
        <v>11875</v>
      </c>
      <c r="F238">
        <v>8333</v>
      </c>
      <c r="G238">
        <v>12150.8</v>
      </c>
      <c r="H238">
        <v>26500</v>
      </c>
      <c r="I238">
        <v>20500</v>
      </c>
      <c r="J238">
        <v>19500</v>
      </c>
      <c r="K238">
        <v>21458</v>
      </c>
      <c r="L238">
        <v>22500</v>
      </c>
      <c r="M238">
        <v>22091.599999999999</v>
      </c>
      <c r="N238">
        <v>63625</v>
      </c>
      <c r="O238">
        <v>45750</v>
      </c>
      <c r="P238">
        <v>44833</v>
      </c>
      <c r="Q238">
        <v>37188</v>
      </c>
      <c r="R238">
        <v>42500</v>
      </c>
      <c r="S238">
        <v>46779.199999999997</v>
      </c>
      <c r="T238">
        <v>9.1999999999999993</v>
      </c>
      <c r="U238">
        <v>12.1</v>
      </c>
      <c r="V238">
        <v>14.5</v>
      </c>
      <c r="W238">
        <v>13.6</v>
      </c>
      <c r="X238">
        <v>37.299999999999997</v>
      </c>
      <c r="Y238">
        <v>17.339999999999996</v>
      </c>
      <c r="Z238">
        <v>23.5</v>
      </c>
      <c r="AA238">
        <v>26.4</v>
      </c>
      <c r="AB238">
        <v>34.9</v>
      </c>
      <c r="AC238">
        <v>33</v>
      </c>
      <c r="AD238">
        <v>46.7</v>
      </c>
      <c r="AE238">
        <v>32.9</v>
      </c>
      <c r="AF238">
        <v>35.700000000000003</v>
      </c>
      <c r="AG238">
        <v>28.3</v>
      </c>
      <c r="AH238">
        <v>19.7</v>
      </c>
      <c r="AI238">
        <v>24.8</v>
      </c>
      <c r="AJ238">
        <v>26.2</v>
      </c>
      <c r="AK238">
        <v>26.939999999999998</v>
      </c>
      <c r="AL238">
        <v>45</v>
      </c>
      <c r="AM238" t="s">
        <v>407</v>
      </c>
      <c r="AO238" t="s">
        <v>142</v>
      </c>
    </row>
    <row r="239" spans="1:41" x14ac:dyDescent="0.25">
      <c r="A239" t="s">
        <v>408</v>
      </c>
      <c r="B239" t="s">
        <v>88</v>
      </c>
      <c r="C239">
        <v>14500</v>
      </c>
      <c r="D239">
        <v>13250</v>
      </c>
      <c r="E239">
        <v>22500</v>
      </c>
      <c r="F239">
        <v>23333</v>
      </c>
      <c r="G239">
        <v>18395.75</v>
      </c>
      <c r="H239">
        <v>26000</v>
      </c>
      <c r="I239">
        <v>29000</v>
      </c>
      <c r="J239">
        <v>29000</v>
      </c>
      <c r="K239">
        <v>88750</v>
      </c>
      <c r="L239">
        <v>43333</v>
      </c>
      <c r="M239">
        <v>43216.6</v>
      </c>
      <c r="N239" t="s">
        <v>88</v>
      </c>
      <c r="O239">
        <v>31000</v>
      </c>
      <c r="P239">
        <v>32250</v>
      </c>
      <c r="Q239">
        <v>115833</v>
      </c>
      <c r="R239">
        <v>101667</v>
      </c>
      <c r="S239">
        <v>70187.5</v>
      </c>
      <c r="T239">
        <v>28.6</v>
      </c>
      <c r="U239">
        <v>25</v>
      </c>
      <c r="V239">
        <v>30.8</v>
      </c>
      <c r="W239">
        <v>44.4</v>
      </c>
      <c r="X239">
        <v>50</v>
      </c>
      <c r="Y239">
        <v>35.760000000000005</v>
      </c>
      <c r="Z239">
        <v>42.9</v>
      </c>
      <c r="AA239">
        <v>37.5</v>
      </c>
      <c r="AB239">
        <v>46.2</v>
      </c>
      <c r="AC239">
        <v>27.8</v>
      </c>
      <c r="AD239">
        <v>20</v>
      </c>
      <c r="AE239">
        <v>34.880000000000003</v>
      </c>
      <c r="AF239">
        <v>0</v>
      </c>
      <c r="AG239">
        <v>25</v>
      </c>
      <c r="AH239">
        <v>35.299999999999997</v>
      </c>
      <c r="AI239">
        <v>32.1</v>
      </c>
      <c r="AJ239">
        <v>38.200000000000003</v>
      </c>
      <c r="AK239">
        <v>26.120000000000005</v>
      </c>
      <c r="AM239" t="s">
        <v>134</v>
      </c>
      <c r="AO239" t="s">
        <v>135</v>
      </c>
    </row>
    <row r="240" spans="1:41" x14ac:dyDescent="0.25">
      <c r="A240" t="s">
        <v>409</v>
      </c>
      <c r="B240">
        <v>17250</v>
      </c>
      <c r="C240">
        <v>16250</v>
      </c>
      <c r="D240">
        <v>19000</v>
      </c>
      <c r="E240">
        <v>24125</v>
      </c>
      <c r="F240">
        <v>24167</v>
      </c>
      <c r="G240">
        <v>20158.400000000001</v>
      </c>
      <c r="H240">
        <v>31800</v>
      </c>
      <c r="I240">
        <v>32000</v>
      </c>
      <c r="J240">
        <v>35000</v>
      </c>
      <c r="K240">
        <v>41833</v>
      </c>
      <c r="L240">
        <v>43750</v>
      </c>
      <c r="M240">
        <v>36876.6</v>
      </c>
      <c r="N240">
        <v>41750</v>
      </c>
      <c r="O240">
        <v>48750</v>
      </c>
      <c r="P240">
        <v>51250</v>
      </c>
      <c r="Q240">
        <v>52375</v>
      </c>
      <c r="R240">
        <v>81667</v>
      </c>
      <c r="S240">
        <v>55158.400000000001</v>
      </c>
      <c r="T240">
        <v>17.600000000000001</v>
      </c>
      <c r="U240">
        <v>18.600000000000001</v>
      </c>
      <c r="V240">
        <v>15.4</v>
      </c>
      <c r="W240">
        <v>11.3</v>
      </c>
      <c r="X240">
        <v>10</v>
      </c>
      <c r="Y240">
        <v>14.580000000000002</v>
      </c>
      <c r="Z240">
        <v>16.2</v>
      </c>
      <c r="AA240">
        <v>17.100000000000001</v>
      </c>
      <c r="AB240">
        <v>24.6</v>
      </c>
      <c r="AC240">
        <v>11.3</v>
      </c>
      <c r="AD240">
        <v>17.5</v>
      </c>
      <c r="AE240">
        <v>17.34</v>
      </c>
      <c r="AF240">
        <v>39.200000000000003</v>
      </c>
      <c r="AG240">
        <v>40</v>
      </c>
      <c r="AH240">
        <v>25.3</v>
      </c>
      <c r="AI240">
        <v>17.100000000000001</v>
      </c>
      <c r="AJ240">
        <v>26.9</v>
      </c>
      <c r="AK240">
        <v>29.7</v>
      </c>
      <c r="AL240">
        <v>90</v>
      </c>
      <c r="AM240" t="s">
        <v>625</v>
      </c>
      <c r="AO240" t="s">
        <v>142</v>
      </c>
    </row>
    <row r="241" spans="1:41" x14ac:dyDescent="0.25">
      <c r="A241" t="s">
        <v>411</v>
      </c>
      <c r="B241">
        <v>25967</v>
      </c>
      <c r="C241">
        <v>27646</v>
      </c>
      <c r="D241">
        <v>28346</v>
      </c>
      <c r="E241">
        <v>28600</v>
      </c>
      <c r="F241">
        <v>30867</v>
      </c>
      <c r="G241">
        <v>28285.200000000001</v>
      </c>
      <c r="H241">
        <v>46705</v>
      </c>
      <c r="I241">
        <v>47488</v>
      </c>
      <c r="J241">
        <v>48633</v>
      </c>
      <c r="K241">
        <v>50759</v>
      </c>
      <c r="L241">
        <v>55756</v>
      </c>
      <c r="M241">
        <v>49868.2</v>
      </c>
      <c r="N241">
        <v>73778</v>
      </c>
      <c r="O241">
        <v>72597</v>
      </c>
      <c r="P241">
        <v>74050</v>
      </c>
      <c r="Q241">
        <v>75125</v>
      </c>
      <c r="R241">
        <v>82897</v>
      </c>
      <c r="S241">
        <v>75689.399999999994</v>
      </c>
      <c r="T241">
        <v>16.5</v>
      </c>
      <c r="U241">
        <v>16</v>
      </c>
      <c r="V241">
        <v>16.7</v>
      </c>
      <c r="W241">
        <v>16.8</v>
      </c>
      <c r="X241">
        <v>15.9</v>
      </c>
      <c r="Y241">
        <v>16.380000000000003</v>
      </c>
      <c r="Z241">
        <v>9.4</v>
      </c>
      <c r="AA241">
        <v>9.6</v>
      </c>
      <c r="AB241">
        <v>9.1999999999999993</v>
      </c>
      <c r="AC241">
        <v>9.1999999999999993</v>
      </c>
      <c r="AD241">
        <v>10.6</v>
      </c>
      <c r="AE241">
        <v>9.6</v>
      </c>
      <c r="AF241">
        <v>53.1</v>
      </c>
      <c r="AG241">
        <v>53.6</v>
      </c>
      <c r="AH241">
        <v>52.1</v>
      </c>
      <c r="AI241">
        <v>54</v>
      </c>
      <c r="AJ241">
        <v>57.4</v>
      </c>
      <c r="AK241">
        <v>54.04</v>
      </c>
      <c r="AM241" t="s">
        <v>134</v>
      </c>
      <c r="AO241" t="s">
        <v>135</v>
      </c>
    </row>
    <row r="242" spans="1:41" x14ac:dyDescent="0.25">
      <c r="A242" t="s">
        <v>412</v>
      </c>
      <c r="B242" t="s">
        <v>88</v>
      </c>
      <c r="C242" t="s">
        <v>88</v>
      </c>
      <c r="D242" t="s">
        <v>88</v>
      </c>
      <c r="E242" t="s">
        <v>88</v>
      </c>
      <c r="F242" t="s">
        <v>88</v>
      </c>
      <c r="G242" t="e">
        <v>#DIV/0!</v>
      </c>
      <c r="H242" t="s">
        <v>88</v>
      </c>
      <c r="I242" t="s">
        <v>88</v>
      </c>
      <c r="J242" t="s">
        <v>88</v>
      </c>
      <c r="K242" t="s">
        <v>88</v>
      </c>
      <c r="L242" t="s">
        <v>88</v>
      </c>
      <c r="M242" t="e">
        <v>#DIV/0!</v>
      </c>
      <c r="N242" t="s">
        <v>88</v>
      </c>
      <c r="O242" t="s">
        <v>88</v>
      </c>
      <c r="P242" t="s">
        <v>88</v>
      </c>
      <c r="Q242" t="s">
        <v>88</v>
      </c>
      <c r="R242" t="s">
        <v>88</v>
      </c>
      <c r="S242" t="e">
        <v>#DIV/0!</v>
      </c>
      <c r="T242">
        <v>0</v>
      </c>
      <c r="U242" t="s">
        <v>88</v>
      </c>
      <c r="V242" t="s">
        <v>88</v>
      </c>
      <c r="W242" t="s">
        <v>88</v>
      </c>
      <c r="X242" t="s">
        <v>88</v>
      </c>
      <c r="Y242">
        <v>0</v>
      </c>
      <c r="Z242">
        <v>0</v>
      </c>
      <c r="AA242">
        <v>0</v>
      </c>
      <c r="AB242" t="s">
        <v>88</v>
      </c>
      <c r="AC242" t="s">
        <v>88</v>
      </c>
      <c r="AD242" t="s">
        <v>88</v>
      </c>
      <c r="AE242">
        <v>0</v>
      </c>
      <c r="AF242" t="s">
        <v>88</v>
      </c>
      <c r="AG242" t="s">
        <v>88</v>
      </c>
      <c r="AH242" t="s">
        <v>88</v>
      </c>
      <c r="AI242" t="s">
        <v>88</v>
      </c>
      <c r="AJ242" t="s">
        <v>88</v>
      </c>
      <c r="AK242" t="e">
        <v>#DIV/0!</v>
      </c>
      <c r="AM242" t="s">
        <v>134</v>
      </c>
      <c r="AO242" t="s">
        <v>135</v>
      </c>
    </row>
    <row r="243" spans="1:41" x14ac:dyDescent="0.25">
      <c r="A243" t="s">
        <v>413</v>
      </c>
      <c r="B243">
        <v>41000</v>
      </c>
      <c r="C243">
        <v>42000</v>
      </c>
      <c r="D243">
        <v>42000</v>
      </c>
      <c r="E243">
        <v>17250</v>
      </c>
      <c r="F243">
        <v>38750</v>
      </c>
      <c r="G243">
        <v>36200</v>
      </c>
      <c r="H243">
        <v>47000</v>
      </c>
      <c r="I243">
        <v>50500</v>
      </c>
      <c r="J243">
        <v>49500</v>
      </c>
      <c r="K243">
        <v>55375</v>
      </c>
      <c r="L243">
        <v>68750</v>
      </c>
      <c r="M243">
        <v>54225</v>
      </c>
      <c r="N243">
        <v>56500</v>
      </c>
      <c r="O243">
        <v>56000</v>
      </c>
      <c r="P243">
        <v>53667</v>
      </c>
      <c r="Q243">
        <v>56500</v>
      </c>
      <c r="R243">
        <v>76667</v>
      </c>
      <c r="S243">
        <v>59866.8</v>
      </c>
      <c r="T243">
        <v>14.3</v>
      </c>
      <c r="U243" t="s">
        <v>88</v>
      </c>
      <c r="V243">
        <v>11.1</v>
      </c>
      <c r="W243">
        <v>18.2</v>
      </c>
      <c r="X243">
        <v>20</v>
      </c>
      <c r="Y243">
        <v>15.899999999999999</v>
      </c>
      <c r="Z243">
        <v>14.3</v>
      </c>
      <c r="AA243">
        <v>0</v>
      </c>
      <c r="AB243">
        <v>0</v>
      </c>
      <c r="AC243">
        <v>0</v>
      </c>
      <c r="AD243">
        <v>0</v>
      </c>
      <c r="AE243">
        <v>2.8600000000000003</v>
      </c>
      <c r="AF243">
        <v>28.6</v>
      </c>
      <c r="AG243">
        <v>37.5</v>
      </c>
      <c r="AH243">
        <v>36.4</v>
      </c>
      <c r="AI243">
        <v>25</v>
      </c>
      <c r="AJ243">
        <v>33.299999999999997</v>
      </c>
      <c r="AK243">
        <v>32.160000000000004</v>
      </c>
      <c r="AM243" t="s">
        <v>134</v>
      </c>
      <c r="AO243" t="s">
        <v>135</v>
      </c>
    </row>
    <row r="244" spans="1:41" x14ac:dyDescent="0.25">
      <c r="A244" t="s">
        <v>414</v>
      </c>
      <c r="B244">
        <v>38750</v>
      </c>
      <c r="C244">
        <v>43875</v>
      </c>
      <c r="D244">
        <v>34500</v>
      </c>
      <c r="E244">
        <v>24800</v>
      </c>
      <c r="F244">
        <v>27167</v>
      </c>
      <c r="G244">
        <v>33818.400000000001</v>
      </c>
      <c r="H244">
        <v>46667</v>
      </c>
      <c r="I244">
        <v>52700</v>
      </c>
      <c r="J244">
        <v>55250</v>
      </c>
      <c r="K244">
        <v>36500</v>
      </c>
      <c r="L244">
        <v>41600</v>
      </c>
      <c r="M244">
        <v>46543.4</v>
      </c>
      <c r="N244">
        <v>67917</v>
      </c>
      <c r="O244">
        <v>68167</v>
      </c>
      <c r="P244">
        <v>92875</v>
      </c>
      <c r="Q244">
        <v>105400</v>
      </c>
      <c r="R244">
        <v>77000</v>
      </c>
      <c r="S244">
        <v>82271.8</v>
      </c>
      <c r="T244">
        <v>7.5</v>
      </c>
      <c r="U244" t="s">
        <v>88</v>
      </c>
      <c r="V244">
        <v>0</v>
      </c>
      <c r="W244">
        <v>0</v>
      </c>
      <c r="X244">
        <v>0</v>
      </c>
      <c r="Y244">
        <v>1.875</v>
      </c>
      <c r="Z244">
        <v>0</v>
      </c>
      <c r="AA244">
        <v>0</v>
      </c>
      <c r="AB244">
        <v>6.5</v>
      </c>
      <c r="AC244">
        <v>7.7</v>
      </c>
      <c r="AD244">
        <v>16.7</v>
      </c>
      <c r="AE244">
        <v>6.18</v>
      </c>
      <c r="AF244">
        <v>65</v>
      </c>
      <c r="AG244">
        <v>62.1</v>
      </c>
      <c r="AH244">
        <v>47</v>
      </c>
      <c r="AI244">
        <v>39.6</v>
      </c>
      <c r="AJ244">
        <v>26.2</v>
      </c>
      <c r="AK244">
        <v>47.98</v>
      </c>
      <c r="AL244">
        <v>50</v>
      </c>
      <c r="AM244" t="s">
        <v>407</v>
      </c>
      <c r="AO244" t="s">
        <v>142</v>
      </c>
    </row>
    <row r="245" spans="1:41" x14ac:dyDescent="0.25">
      <c r="A245" t="s">
        <v>415</v>
      </c>
      <c r="B245">
        <v>20000</v>
      </c>
      <c r="C245">
        <v>22000</v>
      </c>
      <c r="D245">
        <v>14750</v>
      </c>
      <c r="E245">
        <v>22167</v>
      </c>
      <c r="F245">
        <v>23000</v>
      </c>
      <c r="G245">
        <v>20383.400000000001</v>
      </c>
      <c r="H245">
        <v>28750</v>
      </c>
      <c r="I245">
        <v>34500</v>
      </c>
      <c r="J245">
        <v>24750</v>
      </c>
      <c r="K245">
        <v>24000</v>
      </c>
      <c r="L245">
        <v>25800</v>
      </c>
      <c r="M245">
        <v>27560</v>
      </c>
      <c r="N245">
        <v>40000</v>
      </c>
      <c r="O245">
        <v>42833</v>
      </c>
      <c r="P245">
        <v>40500</v>
      </c>
      <c r="Q245">
        <v>32250</v>
      </c>
      <c r="R245">
        <v>34250</v>
      </c>
      <c r="S245">
        <v>37966.6</v>
      </c>
      <c r="T245">
        <v>50</v>
      </c>
      <c r="U245">
        <v>44.8</v>
      </c>
      <c r="V245">
        <v>41.7</v>
      </c>
      <c r="W245">
        <v>31</v>
      </c>
      <c r="X245">
        <v>45.8</v>
      </c>
      <c r="Y245">
        <v>42.660000000000004</v>
      </c>
      <c r="Z245">
        <v>30</v>
      </c>
      <c r="AA245">
        <v>31</v>
      </c>
      <c r="AB245">
        <v>37.5</v>
      </c>
      <c r="AC245">
        <v>27.6</v>
      </c>
      <c r="AD245">
        <v>25</v>
      </c>
      <c r="AE245">
        <v>30.22</v>
      </c>
      <c r="AF245">
        <v>2.1</v>
      </c>
      <c r="AG245">
        <v>3.8</v>
      </c>
      <c r="AH245">
        <v>1.9</v>
      </c>
      <c r="AI245">
        <v>3.3</v>
      </c>
      <c r="AJ245">
        <v>14.6</v>
      </c>
      <c r="AK245">
        <v>5.1400000000000006</v>
      </c>
      <c r="AL245">
        <v>30</v>
      </c>
      <c r="AM245" t="s">
        <v>386</v>
      </c>
      <c r="AO245" t="s">
        <v>142</v>
      </c>
    </row>
    <row r="246" spans="1:41" x14ac:dyDescent="0.25">
      <c r="A246" t="s">
        <v>416</v>
      </c>
      <c r="B246">
        <v>22337</v>
      </c>
      <c r="C246">
        <v>27054</v>
      </c>
      <c r="D246">
        <v>30745</v>
      </c>
      <c r="E246">
        <v>32814</v>
      </c>
      <c r="F246">
        <v>35278</v>
      </c>
      <c r="G246">
        <v>29645.599999999999</v>
      </c>
      <c r="H246">
        <v>51593</v>
      </c>
      <c r="I246">
        <v>52625</v>
      </c>
      <c r="J246">
        <v>58400</v>
      </c>
      <c r="K246">
        <v>58278</v>
      </c>
      <c r="L246">
        <v>61167</v>
      </c>
      <c r="M246">
        <v>56412.6</v>
      </c>
      <c r="N246">
        <v>78000</v>
      </c>
      <c r="O246">
        <v>78200</v>
      </c>
      <c r="P246">
        <v>84045</v>
      </c>
      <c r="Q246">
        <v>84194</v>
      </c>
      <c r="R246">
        <v>87237</v>
      </c>
      <c r="S246">
        <v>82335.199999999997</v>
      </c>
      <c r="T246">
        <v>10.5</v>
      </c>
      <c r="U246">
        <v>10.4</v>
      </c>
      <c r="V246">
        <v>11.8</v>
      </c>
      <c r="W246">
        <v>13</v>
      </c>
      <c r="X246">
        <v>10.9</v>
      </c>
      <c r="Y246">
        <v>11.32</v>
      </c>
      <c r="Z246">
        <v>8.6</v>
      </c>
      <c r="AA246">
        <v>9</v>
      </c>
      <c r="AB246">
        <v>8.5</v>
      </c>
      <c r="AC246">
        <v>5.8</v>
      </c>
      <c r="AD246">
        <v>5.2</v>
      </c>
      <c r="AE246">
        <v>7.42</v>
      </c>
      <c r="AF246">
        <v>46.6</v>
      </c>
      <c r="AG246">
        <v>47.2</v>
      </c>
      <c r="AH246">
        <v>49</v>
      </c>
      <c r="AI246">
        <v>50.1</v>
      </c>
      <c r="AJ246">
        <v>54.7</v>
      </c>
      <c r="AK246">
        <v>49.52</v>
      </c>
      <c r="AM246" t="s">
        <v>134</v>
      </c>
      <c r="AO246" t="s">
        <v>135</v>
      </c>
    </row>
    <row r="247" spans="1:41" x14ac:dyDescent="0.25">
      <c r="A247" t="s">
        <v>417</v>
      </c>
      <c r="B247" t="s">
        <v>88</v>
      </c>
      <c r="C247" t="s">
        <v>88</v>
      </c>
      <c r="D247" t="s">
        <v>88</v>
      </c>
      <c r="E247" t="s">
        <v>88</v>
      </c>
      <c r="F247" t="s">
        <v>88</v>
      </c>
      <c r="G247" t="e">
        <v>#DIV/0!</v>
      </c>
      <c r="H247" t="s">
        <v>88</v>
      </c>
      <c r="I247" t="s">
        <v>88</v>
      </c>
      <c r="J247" t="s">
        <v>88</v>
      </c>
      <c r="K247" t="s">
        <v>88</v>
      </c>
      <c r="L247" t="s">
        <v>88</v>
      </c>
      <c r="M247" t="e">
        <v>#DIV/0!</v>
      </c>
      <c r="N247" t="s">
        <v>88</v>
      </c>
      <c r="O247" t="s">
        <v>88</v>
      </c>
      <c r="P247" t="s">
        <v>88</v>
      </c>
      <c r="Q247" t="s">
        <v>88</v>
      </c>
      <c r="R247" t="s">
        <v>88</v>
      </c>
      <c r="S247" t="e">
        <v>#DIV/0!</v>
      </c>
      <c r="T247" t="s">
        <v>88</v>
      </c>
      <c r="U247" t="s">
        <v>88</v>
      </c>
      <c r="V247" t="s">
        <v>88</v>
      </c>
      <c r="W247" t="s">
        <v>88</v>
      </c>
      <c r="X247">
        <v>0</v>
      </c>
      <c r="Y247">
        <v>0</v>
      </c>
      <c r="Z247" t="s">
        <v>88</v>
      </c>
      <c r="AA247" t="s">
        <v>88</v>
      </c>
      <c r="AB247" t="s">
        <v>88</v>
      </c>
      <c r="AC247" t="s">
        <v>88</v>
      </c>
      <c r="AD247">
        <v>0</v>
      </c>
      <c r="AE247">
        <v>0</v>
      </c>
      <c r="AF247" t="s">
        <v>88</v>
      </c>
      <c r="AG247" t="s">
        <v>88</v>
      </c>
      <c r="AH247" t="s">
        <v>88</v>
      </c>
      <c r="AI247" t="s">
        <v>88</v>
      </c>
      <c r="AJ247">
        <v>53.8</v>
      </c>
      <c r="AK247">
        <v>53.8</v>
      </c>
      <c r="AM247" t="s">
        <v>134</v>
      </c>
      <c r="AO247" t="s">
        <v>135</v>
      </c>
    </row>
    <row r="248" spans="1:41" x14ac:dyDescent="0.25">
      <c r="A248" t="s">
        <v>418</v>
      </c>
      <c r="B248">
        <v>17500</v>
      </c>
      <c r="C248">
        <v>19667</v>
      </c>
      <c r="D248">
        <v>24250</v>
      </c>
      <c r="E248">
        <v>28000</v>
      </c>
      <c r="F248">
        <v>30333</v>
      </c>
      <c r="G248">
        <v>23950</v>
      </c>
      <c r="H248">
        <v>26250</v>
      </c>
      <c r="I248">
        <v>27750</v>
      </c>
      <c r="J248">
        <v>43500</v>
      </c>
      <c r="K248">
        <v>46000</v>
      </c>
      <c r="L248">
        <v>49250</v>
      </c>
      <c r="M248">
        <v>38550</v>
      </c>
      <c r="N248">
        <v>45000</v>
      </c>
      <c r="O248">
        <v>42250</v>
      </c>
      <c r="P248">
        <v>55500</v>
      </c>
      <c r="Q248">
        <v>54750</v>
      </c>
      <c r="R248">
        <v>102750</v>
      </c>
      <c r="S248">
        <v>60050</v>
      </c>
      <c r="T248">
        <v>15</v>
      </c>
      <c r="U248">
        <v>17.399999999999999</v>
      </c>
      <c r="V248">
        <v>14.8</v>
      </c>
      <c r="W248">
        <v>33.299999999999997</v>
      </c>
      <c r="X248">
        <v>25.9</v>
      </c>
      <c r="Y248">
        <v>21.28</v>
      </c>
      <c r="Z248">
        <v>25</v>
      </c>
      <c r="AA248">
        <v>17.399999999999999</v>
      </c>
      <c r="AB248">
        <v>7.4</v>
      </c>
      <c r="AC248">
        <v>16.7</v>
      </c>
      <c r="AD248">
        <v>33.299999999999997</v>
      </c>
      <c r="AE248">
        <v>19.96</v>
      </c>
      <c r="AF248">
        <v>30.8</v>
      </c>
      <c r="AG248">
        <v>50</v>
      </c>
      <c r="AH248">
        <v>49</v>
      </c>
      <c r="AI248">
        <v>47.1</v>
      </c>
      <c r="AJ248">
        <v>32.4</v>
      </c>
      <c r="AK248">
        <v>41.86</v>
      </c>
      <c r="AM248" t="s">
        <v>134</v>
      </c>
      <c r="AO248" t="s">
        <v>135</v>
      </c>
    </row>
    <row r="249" spans="1:41" x14ac:dyDescent="0.25">
      <c r="A249" t="s">
        <v>419</v>
      </c>
      <c r="B249">
        <v>18450</v>
      </c>
      <c r="C249">
        <v>15083</v>
      </c>
      <c r="D249">
        <v>13917</v>
      </c>
      <c r="E249">
        <v>28000</v>
      </c>
      <c r="F249">
        <v>29300</v>
      </c>
      <c r="G249">
        <v>20950</v>
      </c>
      <c r="H249">
        <v>27357</v>
      </c>
      <c r="I249">
        <v>22333</v>
      </c>
      <c r="J249">
        <v>21813</v>
      </c>
      <c r="K249">
        <v>20214</v>
      </c>
      <c r="L249">
        <v>37667</v>
      </c>
      <c r="M249">
        <v>25876.799999999999</v>
      </c>
      <c r="N249">
        <v>42200</v>
      </c>
      <c r="O249">
        <v>35500</v>
      </c>
      <c r="P249">
        <v>36500</v>
      </c>
      <c r="Q249">
        <v>34333</v>
      </c>
      <c r="R249">
        <v>44929</v>
      </c>
      <c r="S249">
        <v>38692.400000000001</v>
      </c>
      <c r="T249">
        <v>65.099999999999994</v>
      </c>
      <c r="U249">
        <v>62.5</v>
      </c>
      <c r="V249">
        <v>67.2</v>
      </c>
      <c r="W249">
        <v>65.400000000000006</v>
      </c>
      <c r="X249">
        <v>67.5</v>
      </c>
      <c r="Y249">
        <v>65.540000000000006</v>
      </c>
      <c r="Z249">
        <v>42.6</v>
      </c>
      <c r="AA249">
        <v>47.8</v>
      </c>
      <c r="AB249">
        <v>53.3</v>
      </c>
      <c r="AC249">
        <v>48</v>
      </c>
      <c r="AD249">
        <v>33.700000000000003</v>
      </c>
      <c r="AE249">
        <v>45.08</v>
      </c>
      <c r="AF249">
        <v>16.600000000000001</v>
      </c>
      <c r="AG249">
        <v>16.2</v>
      </c>
      <c r="AH249">
        <v>14.400000000000002</v>
      </c>
      <c r="AI249">
        <v>14.1</v>
      </c>
      <c r="AJ249">
        <v>28.9</v>
      </c>
      <c r="AK249">
        <v>18.04</v>
      </c>
      <c r="AL249">
        <v>100</v>
      </c>
      <c r="AM249" t="s">
        <v>420</v>
      </c>
      <c r="AO249" t="s">
        <v>142</v>
      </c>
    </row>
    <row r="250" spans="1:41" x14ac:dyDescent="0.25">
      <c r="A250" t="s">
        <v>421</v>
      </c>
      <c r="B250">
        <v>22000</v>
      </c>
      <c r="C250">
        <v>21000</v>
      </c>
      <c r="D250">
        <v>17500</v>
      </c>
      <c r="E250">
        <v>13500</v>
      </c>
      <c r="F250">
        <v>18333</v>
      </c>
      <c r="G250">
        <v>18466.599999999999</v>
      </c>
      <c r="H250">
        <v>35500</v>
      </c>
      <c r="I250">
        <v>39000</v>
      </c>
      <c r="J250">
        <v>31875</v>
      </c>
      <c r="K250">
        <v>48375</v>
      </c>
      <c r="L250">
        <v>54000</v>
      </c>
      <c r="M250">
        <v>41750</v>
      </c>
      <c r="N250">
        <v>60667</v>
      </c>
      <c r="O250">
        <v>63000</v>
      </c>
      <c r="P250">
        <v>51250</v>
      </c>
      <c r="Q250">
        <v>64500</v>
      </c>
      <c r="R250">
        <v>59643</v>
      </c>
      <c r="S250">
        <v>59812</v>
      </c>
      <c r="T250">
        <v>64.3</v>
      </c>
      <c r="U250">
        <v>62.1</v>
      </c>
      <c r="V250">
        <v>66.7</v>
      </c>
      <c r="W250">
        <v>66.7</v>
      </c>
      <c r="X250">
        <v>78.2</v>
      </c>
      <c r="Y250">
        <v>67.599999999999994</v>
      </c>
      <c r="Z250">
        <v>25</v>
      </c>
      <c r="AA250">
        <v>24.1</v>
      </c>
      <c r="AB250">
        <v>33.299999999999997</v>
      </c>
      <c r="AC250">
        <v>33.299999999999997</v>
      </c>
      <c r="AD250">
        <v>38.200000000000003</v>
      </c>
      <c r="AE250">
        <v>30.78</v>
      </c>
      <c r="AF250">
        <v>8.6999999999999993</v>
      </c>
      <c r="AG250">
        <v>10.4</v>
      </c>
      <c r="AH250">
        <v>17.3</v>
      </c>
      <c r="AI250">
        <v>21.6</v>
      </c>
      <c r="AJ250">
        <v>13.8</v>
      </c>
      <c r="AK250">
        <v>14.360000000000003</v>
      </c>
      <c r="AL250">
        <v>120</v>
      </c>
      <c r="AM250" t="s">
        <v>422</v>
      </c>
      <c r="AO250" t="s">
        <v>142</v>
      </c>
    </row>
    <row r="251" spans="1:41" x14ac:dyDescent="0.25">
      <c r="A251" t="s">
        <v>423</v>
      </c>
      <c r="B251" t="s">
        <v>88</v>
      </c>
      <c r="C251">
        <v>13000</v>
      </c>
      <c r="D251">
        <v>12750</v>
      </c>
      <c r="E251" t="s">
        <v>88</v>
      </c>
      <c r="F251" t="s">
        <v>88</v>
      </c>
      <c r="G251">
        <v>12875</v>
      </c>
      <c r="H251" t="s">
        <v>88</v>
      </c>
      <c r="I251">
        <v>14750</v>
      </c>
      <c r="J251">
        <v>14250</v>
      </c>
      <c r="K251" t="s">
        <v>88</v>
      </c>
      <c r="L251" t="s">
        <v>88</v>
      </c>
      <c r="M251">
        <v>14500</v>
      </c>
      <c r="N251">
        <v>44500</v>
      </c>
      <c r="O251">
        <v>78000</v>
      </c>
      <c r="P251">
        <v>80750</v>
      </c>
      <c r="Q251" t="s">
        <v>88</v>
      </c>
      <c r="R251" t="s">
        <v>88</v>
      </c>
      <c r="S251">
        <v>67750</v>
      </c>
      <c r="T251">
        <v>37.5</v>
      </c>
      <c r="U251">
        <v>42.9</v>
      </c>
      <c r="V251">
        <v>50</v>
      </c>
      <c r="W251">
        <v>60</v>
      </c>
      <c r="X251">
        <v>0</v>
      </c>
      <c r="Y251">
        <v>38.08</v>
      </c>
      <c r="Z251">
        <v>12.5</v>
      </c>
      <c r="AA251">
        <v>14.3</v>
      </c>
      <c r="AB251">
        <v>16.7</v>
      </c>
      <c r="AC251">
        <v>40</v>
      </c>
      <c r="AD251">
        <v>0</v>
      </c>
      <c r="AE251">
        <v>16.7</v>
      </c>
      <c r="AF251">
        <v>33.299999999999997</v>
      </c>
      <c r="AG251">
        <v>25</v>
      </c>
      <c r="AH251">
        <v>40</v>
      </c>
      <c r="AI251">
        <v>33.299999999999997</v>
      </c>
      <c r="AJ251">
        <v>33.299999999999997</v>
      </c>
      <c r="AK251">
        <v>32.979999999999997</v>
      </c>
      <c r="AL251">
        <v>80</v>
      </c>
      <c r="AM251" t="s">
        <v>424</v>
      </c>
      <c r="AO251" t="s">
        <v>142</v>
      </c>
    </row>
    <row r="252" spans="1:41" x14ac:dyDescent="0.25">
      <c r="A252" t="s">
        <v>425</v>
      </c>
      <c r="B252" t="s">
        <v>88</v>
      </c>
      <c r="C252" t="s">
        <v>88</v>
      </c>
      <c r="D252">
        <v>49571</v>
      </c>
      <c r="E252">
        <v>55635</v>
      </c>
      <c r="F252">
        <v>57375</v>
      </c>
      <c r="G252">
        <v>54193.666666666664</v>
      </c>
      <c r="H252" t="s">
        <v>88</v>
      </c>
      <c r="I252" t="s">
        <v>88</v>
      </c>
      <c r="J252">
        <v>87539</v>
      </c>
      <c r="K252">
        <v>95625</v>
      </c>
      <c r="L252">
        <v>61656</v>
      </c>
      <c r="M252">
        <v>81606.666666666672</v>
      </c>
      <c r="N252">
        <v>69955</v>
      </c>
      <c r="O252" t="s">
        <v>88</v>
      </c>
      <c r="P252">
        <v>88612</v>
      </c>
      <c r="Q252">
        <v>187945</v>
      </c>
      <c r="R252">
        <v>143667</v>
      </c>
      <c r="S252">
        <v>122544.75</v>
      </c>
      <c r="T252">
        <v>0</v>
      </c>
      <c r="U252" t="s">
        <v>88</v>
      </c>
      <c r="V252">
        <v>0</v>
      </c>
      <c r="W252">
        <v>0</v>
      </c>
      <c r="X252">
        <v>0</v>
      </c>
      <c r="Y252">
        <v>0</v>
      </c>
      <c r="Z252">
        <v>27.3</v>
      </c>
      <c r="AA252">
        <v>18</v>
      </c>
      <c r="AB252">
        <v>7.9</v>
      </c>
      <c r="AC252">
        <v>0</v>
      </c>
      <c r="AD252">
        <v>0</v>
      </c>
      <c r="AE252">
        <v>10.639999999999999</v>
      </c>
      <c r="AF252">
        <v>72.7</v>
      </c>
      <c r="AG252">
        <v>45.7</v>
      </c>
      <c r="AH252">
        <v>51.4</v>
      </c>
      <c r="AI252">
        <v>53.2</v>
      </c>
      <c r="AJ252">
        <v>61.1</v>
      </c>
      <c r="AK252">
        <v>56.820000000000007</v>
      </c>
      <c r="AM252" t="s">
        <v>134</v>
      </c>
      <c r="AO252" t="s">
        <v>135</v>
      </c>
    </row>
    <row r="253" spans="1:41" x14ac:dyDescent="0.25">
      <c r="A253" t="s">
        <v>426</v>
      </c>
      <c r="B253" t="s">
        <v>88</v>
      </c>
      <c r="C253" t="s">
        <v>88</v>
      </c>
      <c r="D253" t="s">
        <v>88</v>
      </c>
      <c r="E253" t="s">
        <v>88</v>
      </c>
      <c r="F253" t="s">
        <v>88</v>
      </c>
      <c r="G253" t="e">
        <v>#DIV/0!</v>
      </c>
      <c r="H253" t="s">
        <v>88</v>
      </c>
      <c r="I253" t="s">
        <v>88</v>
      </c>
      <c r="J253" t="s">
        <v>88</v>
      </c>
      <c r="K253" t="s">
        <v>88</v>
      </c>
      <c r="L253" t="s">
        <v>88</v>
      </c>
      <c r="M253" t="e">
        <v>#DIV/0!</v>
      </c>
      <c r="N253" t="s">
        <v>88</v>
      </c>
      <c r="O253" t="s">
        <v>88</v>
      </c>
      <c r="P253" t="s">
        <v>88</v>
      </c>
      <c r="Q253" t="s">
        <v>88</v>
      </c>
      <c r="R253" t="s">
        <v>88</v>
      </c>
      <c r="S253" t="e">
        <v>#DIV/0!</v>
      </c>
      <c r="T253">
        <v>70.8</v>
      </c>
      <c r="U253">
        <v>100</v>
      </c>
      <c r="V253" t="s">
        <v>88</v>
      </c>
      <c r="W253" t="s">
        <v>88</v>
      </c>
      <c r="X253" t="s">
        <v>88</v>
      </c>
      <c r="Y253">
        <v>85.4</v>
      </c>
      <c r="Z253">
        <v>70.8</v>
      </c>
      <c r="AA253">
        <v>100</v>
      </c>
      <c r="AB253" t="s">
        <v>88</v>
      </c>
      <c r="AC253" t="s">
        <v>88</v>
      </c>
      <c r="AD253" t="s">
        <v>88</v>
      </c>
      <c r="AE253">
        <v>85.4</v>
      </c>
      <c r="AF253">
        <v>0</v>
      </c>
      <c r="AG253">
        <v>0</v>
      </c>
      <c r="AH253" t="s">
        <v>88</v>
      </c>
      <c r="AI253" t="s">
        <v>88</v>
      </c>
      <c r="AJ253" t="s">
        <v>88</v>
      </c>
      <c r="AK253">
        <v>0</v>
      </c>
      <c r="AM253" t="s">
        <v>134</v>
      </c>
      <c r="AO253" t="s">
        <v>135</v>
      </c>
    </row>
    <row r="254" spans="1:41" x14ac:dyDescent="0.25">
      <c r="A254" t="s">
        <v>427</v>
      </c>
      <c r="B254">
        <v>32550</v>
      </c>
      <c r="C254">
        <v>32000</v>
      </c>
      <c r="D254">
        <v>31200</v>
      </c>
      <c r="E254">
        <v>29750</v>
      </c>
      <c r="F254">
        <v>23250</v>
      </c>
      <c r="G254">
        <v>29750</v>
      </c>
      <c r="H254">
        <v>50200</v>
      </c>
      <c r="I254">
        <v>49750</v>
      </c>
      <c r="J254">
        <v>54000</v>
      </c>
      <c r="K254">
        <v>47357</v>
      </c>
      <c r="L254">
        <v>45800</v>
      </c>
      <c r="M254">
        <v>49421.4</v>
      </c>
      <c r="N254">
        <v>70885</v>
      </c>
      <c r="O254">
        <v>70643</v>
      </c>
      <c r="P254">
        <v>74000</v>
      </c>
      <c r="Q254">
        <v>79900</v>
      </c>
      <c r="R254">
        <v>77000</v>
      </c>
      <c r="S254">
        <v>74485.600000000006</v>
      </c>
      <c r="T254">
        <v>29.2</v>
      </c>
      <c r="U254">
        <v>29.799999999999997</v>
      </c>
      <c r="V254">
        <v>28.3</v>
      </c>
      <c r="W254">
        <v>31.5</v>
      </c>
      <c r="X254">
        <v>38.9</v>
      </c>
      <c r="Y254">
        <v>31.54</v>
      </c>
      <c r="Z254">
        <v>15.8</v>
      </c>
      <c r="AA254">
        <v>19</v>
      </c>
      <c r="AB254">
        <v>18.399999999999999</v>
      </c>
      <c r="AC254">
        <v>18.100000000000001</v>
      </c>
      <c r="AD254">
        <v>22.1</v>
      </c>
      <c r="AE254">
        <v>18.68</v>
      </c>
      <c r="AF254">
        <v>40.1</v>
      </c>
      <c r="AG254">
        <v>33.9</v>
      </c>
      <c r="AH254">
        <v>38.299999999999997</v>
      </c>
      <c r="AI254">
        <v>40.299999999999997</v>
      </c>
      <c r="AJ254">
        <v>40</v>
      </c>
      <c r="AK254">
        <v>38.519999999999996</v>
      </c>
      <c r="AM254" t="s">
        <v>134</v>
      </c>
      <c r="AO254" t="s">
        <v>135</v>
      </c>
    </row>
    <row r="255" spans="1:41" x14ac:dyDescent="0.25">
      <c r="A255" t="s">
        <v>428</v>
      </c>
      <c r="B255">
        <v>21000</v>
      </c>
      <c r="C255">
        <v>31000</v>
      </c>
      <c r="D255">
        <v>33000</v>
      </c>
      <c r="E255">
        <v>53750</v>
      </c>
      <c r="F255">
        <v>51625</v>
      </c>
      <c r="G255">
        <v>38075</v>
      </c>
      <c r="H255">
        <v>48167</v>
      </c>
      <c r="I255">
        <v>48667</v>
      </c>
      <c r="J255">
        <v>53000</v>
      </c>
      <c r="K255">
        <v>66250</v>
      </c>
      <c r="L255">
        <v>67750</v>
      </c>
      <c r="M255">
        <v>56766.8</v>
      </c>
      <c r="N255">
        <v>75500</v>
      </c>
      <c r="O255">
        <v>70250</v>
      </c>
      <c r="P255">
        <v>74500</v>
      </c>
      <c r="Q255">
        <v>86500</v>
      </c>
      <c r="R255">
        <v>110667</v>
      </c>
      <c r="S255">
        <v>83483.399999999994</v>
      </c>
      <c r="T255">
        <v>11.7</v>
      </c>
      <c r="U255">
        <v>13.4</v>
      </c>
      <c r="V255">
        <v>19.600000000000001</v>
      </c>
      <c r="W255">
        <v>17.3</v>
      </c>
      <c r="X255">
        <v>27.9</v>
      </c>
      <c r="Y255">
        <v>17.98</v>
      </c>
      <c r="Z255">
        <v>27.3</v>
      </c>
      <c r="AA255">
        <v>23.9</v>
      </c>
      <c r="AB255">
        <v>25</v>
      </c>
      <c r="AC255">
        <v>28.8</v>
      </c>
      <c r="AD255">
        <v>16.3</v>
      </c>
      <c r="AE255">
        <v>24.259999999999998</v>
      </c>
      <c r="AF255">
        <v>37.799999999999997</v>
      </c>
      <c r="AG255">
        <v>35.799999999999997</v>
      </c>
      <c r="AH255">
        <v>37.299999999999997</v>
      </c>
      <c r="AI255">
        <v>37.9</v>
      </c>
      <c r="AJ255">
        <v>54.8</v>
      </c>
      <c r="AK255">
        <v>40.719999999999992</v>
      </c>
      <c r="AM255" t="s">
        <v>134</v>
      </c>
      <c r="AO255" t="s">
        <v>135</v>
      </c>
    </row>
    <row r="256" spans="1:41" x14ac:dyDescent="0.25">
      <c r="A256" t="s">
        <v>429</v>
      </c>
      <c r="B256">
        <v>24667</v>
      </c>
      <c r="C256">
        <v>32563</v>
      </c>
      <c r="D256">
        <v>50625</v>
      </c>
      <c r="E256">
        <v>52850</v>
      </c>
      <c r="F256">
        <v>26500</v>
      </c>
      <c r="G256">
        <v>37441</v>
      </c>
      <c r="H256" t="s">
        <v>88</v>
      </c>
      <c r="I256">
        <v>80167</v>
      </c>
      <c r="J256">
        <v>89167</v>
      </c>
      <c r="K256">
        <v>66813</v>
      </c>
      <c r="L256">
        <v>90550</v>
      </c>
      <c r="M256">
        <v>81674.25</v>
      </c>
      <c r="N256">
        <v>84333</v>
      </c>
      <c r="O256">
        <v>87357</v>
      </c>
      <c r="P256">
        <v>107500</v>
      </c>
      <c r="Q256">
        <v>95423</v>
      </c>
      <c r="R256">
        <v>106118</v>
      </c>
      <c r="S256">
        <v>96146.2</v>
      </c>
      <c r="T256">
        <v>3.2</v>
      </c>
      <c r="U256">
        <v>5.2</v>
      </c>
      <c r="V256">
        <v>4.4000000000000004</v>
      </c>
      <c r="W256">
        <v>0</v>
      </c>
      <c r="X256">
        <v>11.9</v>
      </c>
      <c r="Y256">
        <v>4.9400000000000004</v>
      </c>
      <c r="Z256">
        <v>8.5</v>
      </c>
      <c r="AA256">
        <v>9.4</v>
      </c>
      <c r="AB256">
        <v>0</v>
      </c>
      <c r="AC256">
        <v>0</v>
      </c>
      <c r="AD256">
        <v>13.5</v>
      </c>
      <c r="AE256">
        <v>6.2799999999999994</v>
      </c>
      <c r="AF256">
        <v>40.200000000000003</v>
      </c>
      <c r="AG256">
        <v>39.799999999999997</v>
      </c>
      <c r="AH256">
        <v>36.4</v>
      </c>
      <c r="AI256">
        <v>26.7</v>
      </c>
      <c r="AJ256">
        <v>10.9</v>
      </c>
      <c r="AK256">
        <v>30.8</v>
      </c>
      <c r="AM256" t="s">
        <v>134</v>
      </c>
      <c r="AO256" t="s">
        <v>135</v>
      </c>
    </row>
    <row r="257" spans="1:41" x14ac:dyDescent="0.25">
      <c r="A257" t="s">
        <v>430</v>
      </c>
      <c r="B257" t="s">
        <v>88</v>
      </c>
      <c r="C257" t="s">
        <v>88</v>
      </c>
      <c r="D257" t="s">
        <v>88</v>
      </c>
      <c r="E257" t="s">
        <v>88</v>
      </c>
      <c r="F257" t="s">
        <v>88</v>
      </c>
      <c r="G257" t="e">
        <v>#DIV/0!</v>
      </c>
      <c r="H257" t="s">
        <v>88</v>
      </c>
      <c r="I257" t="s">
        <v>88</v>
      </c>
      <c r="J257" t="s">
        <v>88</v>
      </c>
      <c r="K257" t="s">
        <v>88</v>
      </c>
      <c r="L257" t="s">
        <v>88</v>
      </c>
      <c r="M257" t="e">
        <v>#DIV/0!</v>
      </c>
      <c r="N257" t="s">
        <v>88</v>
      </c>
      <c r="O257" t="s">
        <v>88</v>
      </c>
      <c r="P257" t="s">
        <v>88</v>
      </c>
      <c r="Q257" t="s">
        <v>88</v>
      </c>
      <c r="R257" t="s">
        <v>88</v>
      </c>
      <c r="S257" t="e">
        <v>#DIV/0!</v>
      </c>
      <c r="T257" t="s">
        <v>88</v>
      </c>
      <c r="U257" t="s">
        <v>88</v>
      </c>
      <c r="V257" t="s">
        <v>88</v>
      </c>
      <c r="W257" t="s">
        <v>88</v>
      </c>
      <c r="X257" t="s">
        <v>88</v>
      </c>
      <c r="Y257" t="e">
        <v>#DIV/0!</v>
      </c>
      <c r="Z257" t="s">
        <v>88</v>
      </c>
      <c r="AA257" t="s">
        <v>88</v>
      </c>
      <c r="AB257" t="s">
        <v>88</v>
      </c>
      <c r="AC257" t="s">
        <v>88</v>
      </c>
      <c r="AD257" t="s">
        <v>88</v>
      </c>
      <c r="AE257" t="e">
        <v>#DIV/0!</v>
      </c>
      <c r="AF257" t="s">
        <v>88</v>
      </c>
      <c r="AG257" t="s">
        <v>88</v>
      </c>
      <c r="AH257" t="s">
        <v>88</v>
      </c>
      <c r="AI257" t="s">
        <v>88</v>
      </c>
      <c r="AJ257" t="s">
        <v>88</v>
      </c>
      <c r="AK257" t="e">
        <v>#DIV/0!</v>
      </c>
      <c r="AM257" t="s">
        <v>134</v>
      </c>
      <c r="AO257" t="s">
        <v>135</v>
      </c>
    </row>
    <row r="258" spans="1:41" x14ac:dyDescent="0.25">
      <c r="A258" t="s">
        <v>431</v>
      </c>
      <c r="B258" t="s">
        <v>88</v>
      </c>
      <c r="C258" t="s">
        <v>88</v>
      </c>
      <c r="D258" t="s">
        <v>88</v>
      </c>
      <c r="E258" t="s">
        <v>88</v>
      </c>
      <c r="F258" t="s">
        <v>88</v>
      </c>
      <c r="G258" t="e">
        <v>#DIV/0!</v>
      </c>
      <c r="H258" t="s">
        <v>88</v>
      </c>
      <c r="I258" t="s">
        <v>88</v>
      </c>
      <c r="J258" t="s">
        <v>88</v>
      </c>
      <c r="K258" t="s">
        <v>88</v>
      </c>
      <c r="L258" t="s">
        <v>88</v>
      </c>
      <c r="M258" t="e">
        <v>#DIV/0!</v>
      </c>
      <c r="N258" t="s">
        <v>88</v>
      </c>
      <c r="O258" t="s">
        <v>88</v>
      </c>
      <c r="P258" t="s">
        <v>88</v>
      </c>
      <c r="Q258" t="s">
        <v>88</v>
      </c>
      <c r="R258" t="s">
        <v>88</v>
      </c>
      <c r="S258" t="e">
        <v>#DIV/0!</v>
      </c>
      <c r="T258" t="s">
        <v>88</v>
      </c>
      <c r="U258" t="s">
        <v>88</v>
      </c>
      <c r="V258" t="s">
        <v>88</v>
      </c>
      <c r="W258" t="s">
        <v>88</v>
      </c>
      <c r="X258" t="s">
        <v>88</v>
      </c>
      <c r="Y258" t="e">
        <v>#DIV/0!</v>
      </c>
      <c r="Z258" t="s">
        <v>88</v>
      </c>
      <c r="AA258" t="s">
        <v>88</v>
      </c>
      <c r="AB258" t="s">
        <v>88</v>
      </c>
      <c r="AC258" t="s">
        <v>88</v>
      </c>
      <c r="AD258" t="s">
        <v>88</v>
      </c>
      <c r="AE258" t="e">
        <v>#DIV/0!</v>
      </c>
      <c r="AF258" t="s">
        <v>88</v>
      </c>
      <c r="AG258" t="s">
        <v>88</v>
      </c>
      <c r="AH258" t="s">
        <v>88</v>
      </c>
      <c r="AI258" t="s">
        <v>88</v>
      </c>
      <c r="AJ258" t="s">
        <v>88</v>
      </c>
      <c r="AK258" t="e">
        <v>#DIV/0!</v>
      </c>
      <c r="AM258" t="s">
        <v>134</v>
      </c>
      <c r="AO258" t="s">
        <v>135</v>
      </c>
    </row>
    <row r="259" spans="1:41" x14ac:dyDescent="0.25">
      <c r="A259" t="s">
        <v>432</v>
      </c>
      <c r="B259">
        <v>62700</v>
      </c>
      <c r="C259">
        <v>53750</v>
      </c>
      <c r="D259">
        <v>33250</v>
      </c>
      <c r="E259">
        <v>14750</v>
      </c>
      <c r="F259">
        <v>14833</v>
      </c>
      <c r="G259">
        <v>35856.6</v>
      </c>
      <c r="H259">
        <v>63900</v>
      </c>
      <c r="I259">
        <v>65625</v>
      </c>
      <c r="J259">
        <v>68000</v>
      </c>
      <c r="K259">
        <v>36333</v>
      </c>
      <c r="L259">
        <v>36083</v>
      </c>
      <c r="M259">
        <v>53988.2</v>
      </c>
      <c r="N259">
        <v>82667</v>
      </c>
      <c r="O259">
        <v>85833</v>
      </c>
      <c r="P259">
        <v>86125</v>
      </c>
      <c r="Q259">
        <v>50333</v>
      </c>
      <c r="R259">
        <v>49250</v>
      </c>
      <c r="S259">
        <v>70841.600000000006</v>
      </c>
      <c r="T259">
        <v>0</v>
      </c>
      <c r="U259" t="s">
        <v>88</v>
      </c>
      <c r="V259">
        <v>0</v>
      </c>
      <c r="W259">
        <v>0</v>
      </c>
      <c r="X259">
        <v>0</v>
      </c>
      <c r="Y259">
        <v>0</v>
      </c>
      <c r="Z259">
        <v>0</v>
      </c>
      <c r="AA259">
        <v>0</v>
      </c>
      <c r="AB259">
        <v>18.2</v>
      </c>
      <c r="AC259">
        <v>15.2</v>
      </c>
      <c r="AD259">
        <v>20.8</v>
      </c>
      <c r="AE259">
        <v>10.84</v>
      </c>
      <c r="AF259">
        <v>46.2</v>
      </c>
      <c r="AG259">
        <v>40</v>
      </c>
      <c r="AH259">
        <v>41.5</v>
      </c>
      <c r="AI259">
        <v>42.9</v>
      </c>
      <c r="AJ259">
        <v>0</v>
      </c>
      <c r="AK259">
        <v>34.119999999999997</v>
      </c>
      <c r="AM259" t="s">
        <v>134</v>
      </c>
      <c r="AO259" t="s">
        <v>135</v>
      </c>
    </row>
    <row r="260" spans="1:41" x14ac:dyDescent="0.25">
      <c r="A260" t="s">
        <v>433</v>
      </c>
      <c r="B260">
        <v>53500</v>
      </c>
      <c r="C260">
        <v>54000</v>
      </c>
      <c r="D260">
        <v>60500</v>
      </c>
      <c r="E260">
        <v>65500</v>
      </c>
      <c r="F260">
        <v>64000</v>
      </c>
      <c r="G260">
        <v>59500</v>
      </c>
      <c r="H260">
        <v>71000</v>
      </c>
      <c r="I260">
        <v>79000</v>
      </c>
      <c r="J260">
        <v>81750</v>
      </c>
      <c r="K260">
        <v>85500</v>
      </c>
      <c r="L260">
        <v>100333</v>
      </c>
      <c r="M260">
        <v>83516.600000000006</v>
      </c>
      <c r="N260">
        <v>84500</v>
      </c>
      <c r="O260">
        <v>94000</v>
      </c>
      <c r="P260">
        <v>95500</v>
      </c>
      <c r="Q260">
        <v>99750</v>
      </c>
      <c r="R260">
        <v>132800</v>
      </c>
      <c r="S260">
        <v>101310</v>
      </c>
      <c r="T260">
        <v>0</v>
      </c>
      <c r="U260" t="s">
        <v>88</v>
      </c>
      <c r="V260">
        <v>0</v>
      </c>
      <c r="W260">
        <v>0</v>
      </c>
      <c r="X260">
        <v>0</v>
      </c>
      <c r="Y260">
        <v>0</v>
      </c>
      <c r="Z260">
        <v>4.3</v>
      </c>
      <c r="AA260">
        <v>2.6</v>
      </c>
      <c r="AB260">
        <v>2.7</v>
      </c>
      <c r="AC260">
        <v>6.3</v>
      </c>
      <c r="AD260">
        <v>4.8</v>
      </c>
      <c r="AE260">
        <v>4.1400000000000006</v>
      </c>
      <c r="AF260">
        <v>41.8</v>
      </c>
      <c r="AG260">
        <v>44.2</v>
      </c>
      <c r="AH260">
        <v>49.3</v>
      </c>
      <c r="AI260">
        <v>55.4</v>
      </c>
      <c r="AJ260">
        <v>70</v>
      </c>
      <c r="AK260">
        <v>52.140000000000008</v>
      </c>
      <c r="AM260" t="s">
        <v>134</v>
      </c>
      <c r="AO260" t="s">
        <v>135</v>
      </c>
    </row>
    <row r="261" spans="1:41" x14ac:dyDescent="0.25">
      <c r="A261" t="s">
        <v>434</v>
      </c>
      <c r="B261" t="s">
        <v>88</v>
      </c>
      <c r="C261" t="s">
        <v>88</v>
      </c>
      <c r="D261" t="s">
        <v>88</v>
      </c>
      <c r="E261" t="s">
        <v>88</v>
      </c>
      <c r="F261" t="s">
        <v>88</v>
      </c>
      <c r="G261" t="e">
        <v>#DIV/0!</v>
      </c>
      <c r="H261" t="s">
        <v>88</v>
      </c>
      <c r="I261" t="s">
        <v>88</v>
      </c>
      <c r="J261" t="s">
        <v>88</v>
      </c>
      <c r="K261" t="s">
        <v>88</v>
      </c>
      <c r="L261" t="s">
        <v>88</v>
      </c>
      <c r="M261" t="e">
        <v>#DIV/0!</v>
      </c>
      <c r="N261" t="s">
        <v>88</v>
      </c>
      <c r="O261" t="s">
        <v>88</v>
      </c>
      <c r="P261" t="s">
        <v>88</v>
      </c>
      <c r="Q261" t="s">
        <v>88</v>
      </c>
      <c r="R261" t="s">
        <v>88</v>
      </c>
      <c r="S261" t="e">
        <v>#DIV/0!</v>
      </c>
      <c r="T261" t="s">
        <v>88</v>
      </c>
      <c r="U261" t="s">
        <v>88</v>
      </c>
      <c r="V261" t="s">
        <v>88</v>
      </c>
      <c r="W261" t="s">
        <v>88</v>
      </c>
      <c r="X261" t="s">
        <v>88</v>
      </c>
      <c r="Y261" t="e">
        <v>#DIV/0!</v>
      </c>
      <c r="Z261" t="s">
        <v>88</v>
      </c>
      <c r="AA261" t="s">
        <v>88</v>
      </c>
      <c r="AB261" t="s">
        <v>88</v>
      </c>
      <c r="AC261" t="s">
        <v>88</v>
      </c>
      <c r="AD261" t="s">
        <v>88</v>
      </c>
      <c r="AE261" t="e">
        <v>#DIV/0!</v>
      </c>
      <c r="AF261">
        <v>100</v>
      </c>
      <c r="AG261">
        <v>100</v>
      </c>
      <c r="AH261">
        <v>100</v>
      </c>
      <c r="AI261">
        <v>100</v>
      </c>
      <c r="AJ261">
        <v>100</v>
      </c>
      <c r="AK261">
        <v>100</v>
      </c>
      <c r="AM261" t="s">
        <v>134</v>
      </c>
      <c r="AO261" t="s">
        <v>135</v>
      </c>
    </row>
    <row r="262" spans="1:41" x14ac:dyDescent="0.25">
      <c r="A262" t="s">
        <v>435</v>
      </c>
      <c r="B262">
        <v>14800</v>
      </c>
      <c r="C262">
        <v>11500</v>
      </c>
      <c r="D262">
        <v>16500</v>
      </c>
      <c r="E262">
        <v>16250</v>
      </c>
      <c r="F262">
        <v>17500</v>
      </c>
      <c r="G262">
        <v>15310</v>
      </c>
      <c r="H262">
        <v>27600</v>
      </c>
      <c r="I262">
        <v>26286</v>
      </c>
      <c r="J262">
        <v>24500</v>
      </c>
      <c r="K262">
        <v>38750</v>
      </c>
      <c r="L262">
        <v>28750</v>
      </c>
      <c r="M262">
        <v>29177.200000000001</v>
      </c>
      <c r="N262">
        <v>38500</v>
      </c>
      <c r="O262">
        <v>38714</v>
      </c>
      <c r="P262">
        <v>44000</v>
      </c>
      <c r="Q262">
        <v>49167</v>
      </c>
      <c r="R262">
        <v>84167</v>
      </c>
      <c r="S262">
        <v>50909.599999999999</v>
      </c>
      <c r="T262">
        <v>20.6</v>
      </c>
      <c r="U262">
        <v>21.6</v>
      </c>
      <c r="V262">
        <v>18.8</v>
      </c>
      <c r="W262">
        <v>21.4</v>
      </c>
      <c r="X262">
        <v>6.7</v>
      </c>
      <c r="Y262">
        <v>17.82</v>
      </c>
      <c r="Z262">
        <v>23.5</v>
      </c>
      <c r="AA262">
        <v>28.4</v>
      </c>
      <c r="AB262">
        <v>29.7</v>
      </c>
      <c r="AC262">
        <v>42.9</v>
      </c>
      <c r="AD262">
        <v>31.1</v>
      </c>
      <c r="AE262">
        <v>31.119999999999997</v>
      </c>
      <c r="AF262">
        <v>27.399999999999995</v>
      </c>
      <c r="AG262">
        <v>33.299999999999997</v>
      </c>
      <c r="AH262">
        <v>29.600000000000005</v>
      </c>
      <c r="AI262">
        <v>25.8</v>
      </c>
      <c r="AJ262">
        <v>30.8</v>
      </c>
      <c r="AK262">
        <v>29.380000000000003</v>
      </c>
      <c r="AL262">
        <v>20</v>
      </c>
      <c r="AM262" t="s">
        <v>272</v>
      </c>
      <c r="AO262" t="s">
        <v>142</v>
      </c>
    </row>
    <row r="263" spans="1:41" x14ac:dyDescent="0.25">
      <c r="A263" t="s">
        <v>436</v>
      </c>
      <c r="B263">
        <v>28250</v>
      </c>
      <c r="C263">
        <v>30500</v>
      </c>
      <c r="D263">
        <v>19625</v>
      </c>
      <c r="E263">
        <v>19750</v>
      </c>
      <c r="F263">
        <v>20188</v>
      </c>
      <c r="G263">
        <v>23662.6</v>
      </c>
      <c r="H263">
        <v>43500</v>
      </c>
      <c r="I263">
        <v>45333</v>
      </c>
      <c r="J263">
        <v>45667</v>
      </c>
      <c r="K263">
        <v>28250</v>
      </c>
      <c r="L263">
        <v>21938</v>
      </c>
      <c r="M263">
        <v>36937.599999999999</v>
      </c>
      <c r="N263">
        <v>72000</v>
      </c>
      <c r="O263">
        <v>61500</v>
      </c>
      <c r="P263">
        <v>72750</v>
      </c>
      <c r="Q263">
        <v>49250</v>
      </c>
      <c r="R263">
        <v>32250</v>
      </c>
      <c r="S263">
        <v>57550</v>
      </c>
      <c r="T263">
        <v>8.6999999999999993</v>
      </c>
      <c r="U263">
        <v>9.5</v>
      </c>
      <c r="V263">
        <v>3.7</v>
      </c>
      <c r="W263">
        <v>13.8</v>
      </c>
      <c r="X263">
        <v>25</v>
      </c>
      <c r="Y263">
        <v>12.14</v>
      </c>
      <c r="Z263">
        <v>0</v>
      </c>
      <c r="AA263">
        <v>0</v>
      </c>
      <c r="AB263">
        <v>3.7</v>
      </c>
      <c r="AC263">
        <v>13.8</v>
      </c>
      <c r="AD263">
        <v>35.700000000000003</v>
      </c>
      <c r="AE263">
        <v>10.64</v>
      </c>
      <c r="AF263">
        <v>44.9</v>
      </c>
      <c r="AG263">
        <v>33.299999999999997</v>
      </c>
      <c r="AH263">
        <v>26</v>
      </c>
      <c r="AI263">
        <v>14</v>
      </c>
      <c r="AJ263">
        <v>11.8</v>
      </c>
      <c r="AK263">
        <v>26</v>
      </c>
      <c r="AM263" t="s">
        <v>134</v>
      </c>
      <c r="AO263" t="s">
        <v>135</v>
      </c>
    </row>
    <row r="264" spans="1:41" x14ac:dyDescent="0.25">
      <c r="A264" t="s">
        <v>437</v>
      </c>
      <c r="B264">
        <v>16333</v>
      </c>
      <c r="C264">
        <v>15375</v>
      </c>
      <c r="D264">
        <v>15875</v>
      </c>
      <c r="E264">
        <v>32500</v>
      </c>
      <c r="F264">
        <v>36833</v>
      </c>
      <c r="G264">
        <v>23383.200000000001</v>
      </c>
      <c r="H264">
        <v>34250</v>
      </c>
      <c r="I264">
        <v>29000</v>
      </c>
      <c r="J264">
        <v>32200</v>
      </c>
      <c r="K264">
        <v>40833</v>
      </c>
      <c r="L264">
        <v>47938</v>
      </c>
      <c r="M264">
        <v>36844.199999999997</v>
      </c>
      <c r="N264">
        <v>77300</v>
      </c>
      <c r="O264">
        <v>44250</v>
      </c>
      <c r="P264">
        <v>68000</v>
      </c>
      <c r="Q264">
        <v>63750</v>
      </c>
      <c r="R264">
        <v>68833</v>
      </c>
      <c r="S264">
        <v>64426.6</v>
      </c>
      <c r="T264">
        <v>8.3000000000000007</v>
      </c>
      <c r="U264">
        <v>7.5</v>
      </c>
      <c r="V264">
        <v>11</v>
      </c>
      <c r="W264">
        <v>11.5</v>
      </c>
      <c r="X264">
        <v>1.5</v>
      </c>
      <c r="Y264">
        <v>7.9599999999999991</v>
      </c>
      <c r="Z264">
        <v>17.7</v>
      </c>
      <c r="AA264">
        <v>14</v>
      </c>
      <c r="AB264">
        <v>11</v>
      </c>
      <c r="AC264">
        <v>14.1</v>
      </c>
      <c r="AD264">
        <v>6.1</v>
      </c>
      <c r="AE264">
        <v>12.580000000000002</v>
      </c>
      <c r="AF264">
        <v>19.3</v>
      </c>
      <c r="AG264">
        <v>17.5</v>
      </c>
      <c r="AH264">
        <v>23.3</v>
      </c>
      <c r="AI264">
        <v>22.7</v>
      </c>
      <c r="AJ264">
        <v>14.5</v>
      </c>
      <c r="AK264">
        <v>19.46</v>
      </c>
      <c r="AL264">
        <v>71</v>
      </c>
      <c r="AM264" t="s">
        <v>272</v>
      </c>
      <c r="AO264" t="s">
        <v>142</v>
      </c>
    </row>
    <row r="265" spans="1:41" x14ac:dyDescent="0.25">
      <c r="A265" t="s">
        <v>438</v>
      </c>
      <c r="B265">
        <v>5773</v>
      </c>
      <c r="C265">
        <v>6556</v>
      </c>
      <c r="D265">
        <v>6611</v>
      </c>
      <c r="E265" t="s">
        <v>88</v>
      </c>
      <c r="F265" t="s">
        <v>88</v>
      </c>
      <c r="G265">
        <v>6313.333333333333</v>
      </c>
      <c r="H265" t="s">
        <v>88</v>
      </c>
      <c r="I265">
        <v>8111</v>
      </c>
      <c r="J265">
        <v>8150</v>
      </c>
      <c r="K265" t="s">
        <v>88</v>
      </c>
      <c r="L265" t="s">
        <v>88</v>
      </c>
      <c r="M265">
        <v>8130.5</v>
      </c>
      <c r="N265" t="s">
        <v>88</v>
      </c>
      <c r="O265">
        <v>9667</v>
      </c>
      <c r="P265">
        <v>9600</v>
      </c>
      <c r="Q265" t="s">
        <v>88</v>
      </c>
      <c r="R265" t="s">
        <v>88</v>
      </c>
      <c r="S265">
        <v>9633.5</v>
      </c>
      <c r="T265">
        <v>35.299999999999997</v>
      </c>
      <c r="U265">
        <v>32.1</v>
      </c>
      <c r="V265">
        <v>34.5</v>
      </c>
      <c r="W265" t="s">
        <v>88</v>
      </c>
      <c r="X265">
        <v>0</v>
      </c>
      <c r="Y265">
        <v>25.475000000000001</v>
      </c>
      <c r="Z265">
        <v>64.7</v>
      </c>
      <c r="AA265">
        <v>64.3</v>
      </c>
      <c r="AB265">
        <v>65.5</v>
      </c>
      <c r="AC265" t="s">
        <v>88</v>
      </c>
      <c r="AD265">
        <v>0</v>
      </c>
      <c r="AE265">
        <v>48.625</v>
      </c>
      <c r="AF265">
        <v>37.5</v>
      </c>
      <c r="AG265">
        <v>35.700000000000003</v>
      </c>
      <c r="AH265">
        <v>35.700000000000003</v>
      </c>
      <c r="AI265" t="s">
        <v>88</v>
      </c>
      <c r="AJ265" t="s">
        <v>88</v>
      </c>
      <c r="AK265">
        <v>36.300000000000004</v>
      </c>
      <c r="AM265" t="s">
        <v>134</v>
      </c>
      <c r="AO265" t="s">
        <v>135</v>
      </c>
    </row>
    <row r="266" spans="1:41" x14ac:dyDescent="0.25">
      <c r="A266" t="s">
        <v>439</v>
      </c>
      <c r="B266" t="s">
        <v>88</v>
      </c>
      <c r="C266" t="s">
        <v>88</v>
      </c>
      <c r="D266" t="s">
        <v>88</v>
      </c>
      <c r="E266" t="s">
        <v>88</v>
      </c>
      <c r="F266" t="s">
        <v>88</v>
      </c>
      <c r="G266" t="e">
        <v>#DIV/0!</v>
      </c>
      <c r="H266" t="s">
        <v>88</v>
      </c>
      <c r="I266" t="s">
        <v>88</v>
      </c>
      <c r="J266" t="s">
        <v>88</v>
      </c>
      <c r="K266" t="s">
        <v>88</v>
      </c>
      <c r="L266" t="s">
        <v>88</v>
      </c>
      <c r="M266" t="e">
        <v>#DIV/0!</v>
      </c>
      <c r="N266" t="s">
        <v>88</v>
      </c>
      <c r="O266" t="s">
        <v>88</v>
      </c>
      <c r="P266" t="s">
        <v>88</v>
      </c>
      <c r="Q266" t="s">
        <v>88</v>
      </c>
      <c r="R266" t="s">
        <v>88</v>
      </c>
      <c r="S266" t="e">
        <v>#DIV/0!</v>
      </c>
      <c r="T266" t="s">
        <v>88</v>
      </c>
      <c r="U266" t="s">
        <v>88</v>
      </c>
      <c r="V266" t="s">
        <v>88</v>
      </c>
      <c r="W266">
        <v>0</v>
      </c>
      <c r="X266">
        <v>0</v>
      </c>
      <c r="Y266">
        <v>0</v>
      </c>
      <c r="Z266" t="s">
        <v>88</v>
      </c>
      <c r="AA266" t="s">
        <v>88</v>
      </c>
      <c r="AB266" t="s">
        <v>88</v>
      </c>
      <c r="AC266">
        <v>0</v>
      </c>
      <c r="AD266">
        <v>0</v>
      </c>
      <c r="AE266">
        <v>0</v>
      </c>
      <c r="AF266" t="s">
        <v>88</v>
      </c>
      <c r="AG266" t="s">
        <v>88</v>
      </c>
      <c r="AH266" t="s">
        <v>88</v>
      </c>
      <c r="AI266">
        <v>33.299999999999997</v>
      </c>
      <c r="AJ266">
        <v>66.7</v>
      </c>
      <c r="AK266">
        <v>50</v>
      </c>
      <c r="AM266" t="s">
        <v>134</v>
      </c>
      <c r="AO266" t="s">
        <v>135</v>
      </c>
    </row>
    <row r="267" spans="1:41" x14ac:dyDescent="0.25">
      <c r="A267" t="s">
        <v>440</v>
      </c>
      <c r="B267" t="s">
        <v>88</v>
      </c>
      <c r="C267">
        <v>51119</v>
      </c>
      <c r="D267">
        <v>53632</v>
      </c>
      <c r="E267">
        <v>56417</v>
      </c>
      <c r="F267" t="s">
        <v>88</v>
      </c>
      <c r="G267">
        <v>53722.666666666664</v>
      </c>
      <c r="H267">
        <v>80500</v>
      </c>
      <c r="I267">
        <v>70731</v>
      </c>
      <c r="J267">
        <v>54763</v>
      </c>
      <c r="K267">
        <v>75240</v>
      </c>
      <c r="L267" t="s">
        <v>88</v>
      </c>
      <c r="M267">
        <v>70308.5</v>
      </c>
      <c r="N267">
        <v>133250</v>
      </c>
      <c r="O267">
        <v>84222</v>
      </c>
      <c r="P267">
        <v>73917</v>
      </c>
      <c r="Q267">
        <v>76260</v>
      </c>
      <c r="R267" t="s">
        <v>88</v>
      </c>
      <c r="S267">
        <v>91912.25</v>
      </c>
      <c r="T267">
        <v>0</v>
      </c>
      <c r="U267" t="s">
        <v>88</v>
      </c>
      <c r="V267">
        <v>0</v>
      </c>
      <c r="W267">
        <v>0</v>
      </c>
      <c r="X267">
        <v>0</v>
      </c>
      <c r="Y267">
        <v>0</v>
      </c>
      <c r="Z267">
        <v>13.600000000000001</v>
      </c>
      <c r="AA267">
        <v>7.8</v>
      </c>
      <c r="AB267">
        <v>0</v>
      </c>
      <c r="AC267">
        <v>0</v>
      </c>
      <c r="AD267">
        <v>0</v>
      </c>
      <c r="AE267">
        <v>4.28</v>
      </c>
      <c r="AF267">
        <v>47.5</v>
      </c>
      <c r="AG267">
        <v>43.3</v>
      </c>
      <c r="AH267">
        <v>0</v>
      </c>
      <c r="AI267">
        <v>37.1</v>
      </c>
      <c r="AJ267">
        <v>100</v>
      </c>
      <c r="AK267">
        <v>45.58</v>
      </c>
      <c r="AM267" t="s">
        <v>134</v>
      </c>
      <c r="AO267" t="s">
        <v>135</v>
      </c>
    </row>
    <row r="268" spans="1:41" x14ac:dyDescent="0.25">
      <c r="A268" t="s">
        <v>441</v>
      </c>
      <c r="B268" t="s">
        <v>88</v>
      </c>
      <c r="C268" t="s">
        <v>88</v>
      </c>
      <c r="D268" t="s">
        <v>88</v>
      </c>
      <c r="E268" t="s">
        <v>88</v>
      </c>
      <c r="F268" t="s">
        <v>88</v>
      </c>
      <c r="G268" t="e">
        <v>#DIV/0!</v>
      </c>
      <c r="H268" t="s">
        <v>88</v>
      </c>
      <c r="I268" t="s">
        <v>88</v>
      </c>
      <c r="J268" t="s">
        <v>88</v>
      </c>
      <c r="K268" t="s">
        <v>88</v>
      </c>
      <c r="L268" t="s">
        <v>88</v>
      </c>
      <c r="M268" t="e">
        <v>#DIV/0!</v>
      </c>
      <c r="N268" t="s">
        <v>88</v>
      </c>
      <c r="O268" t="s">
        <v>88</v>
      </c>
      <c r="P268" t="s">
        <v>88</v>
      </c>
      <c r="Q268" t="s">
        <v>88</v>
      </c>
      <c r="R268" t="s">
        <v>88</v>
      </c>
      <c r="S268" t="e">
        <v>#DIV/0!</v>
      </c>
      <c r="T268" t="s">
        <v>88</v>
      </c>
      <c r="U268" t="s">
        <v>88</v>
      </c>
      <c r="V268" t="s">
        <v>88</v>
      </c>
      <c r="W268" t="s">
        <v>88</v>
      </c>
      <c r="X268" t="s">
        <v>88</v>
      </c>
      <c r="Y268" t="e">
        <v>#DIV/0!</v>
      </c>
      <c r="Z268" t="s">
        <v>88</v>
      </c>
      <c r="AA268" t="s">
        <v>88</v>
      </c>
      <c r="AB268" t="s">
        <v>88</v>
      </c>
      <c r="AC268" t="s">
        <v>88</v>
      </c>
      <c r="AD268" t="s">
        <v>88</v>
      </c>
      <c r="AE268" t="e">
        <v>#DIV/0!</v>
      </c>
      <c r="AF268">
        <v>78.400000000000006</v>
      </c>
      <c r="AG268">
        <v>93.9</v>
      </c>
      <c r="AH268">
        <v>99.7</v>
      </c>
      <c r="AI268">
        <v>100</v>
      </c>
      <c r="AJ268">
        <v>95.3</v>
      </c>
      <c r="AK268">
        <v>93.460000000000008</v>
      </c>
      <c r="AM268" t="s">
        <v>134</v>
      </c>
      <c r="AO268" t="s">
        <v>135</v>
      </c>
    </row>
    <row r="269" spans="1:41" x14ac:dyDescent="0.25">
      <c r="A269" t="s">
        <v>442</v>
      </c>
      <c r="B269">
        <v>17875</v>
      </c>
      <c r="C269">
        <v>19056</v>
      </c>
      <c r="D269">
        <v>15625</v>
      </c>
      <c r="E269">
        <v>13750</v>
      </c>
      <c r="F269">
        <v>17818</v>
      </c>
      <c r="G269">
        <v>16824.8</v>
      </c>
      <c r="H269">
        <v>30111</v>
      </c>
      <c r="I269">
        <v>30688</v>
      </c>
      <c r="J269">
        <v>25833</v>
      </c>
      <c r="K269">
        <v>25192</v>
      </c>
      <c r="L269">
        <v>34214</v>
      </c>
      <c r="M269">
        <v>29207.599999999999</v>
      </c>
      <c r="N269">
        <v>49667</v>
      </c>
      <c r="O269">
        <v>50333</v>
      </c>
      <c r="P269">
        <v>42500</v>
      </c>
      <c r="Q269">
        <v>40000</v>
      </c>
      <c r="R269">
        <v>56500</v>
      </c>
      <c r="S269">
        <v>47800</v>
      </c>
      <c r="T269">
        <v>52.800000000000004</v>
      </c>
      <c r="U269">
        <v>53.400000000000006</v>
      </c>
      <c r="V269">
        <v>57.6</v>
      </c>
      <c r="W269">
        <v>54</v>
      </c>
      <c r="X269">
        <v>63.7</v>
      </c>
      <c r="Y269">
        <v>56.3</v>
      </c>
      <c r="Z269">
        <v>31.1</v>
      </c>
      <c r="AA269">
        <v>28.2</v>
      </c>
      <c r="AB269">
        <v>37.6</v>
      </c>
      <c r="AC269">
        <v>35</v>
      </c>
      <c r="AD269">
        <v>37.1</v>
      </c>
      <c r="AE269">
        <v>33.799999999999997</v>
      </c>
      <c r="AF269">
        <v>12.2</v>
      </c>
      <c r="AG269">
        <v>11.6</v>
      </c>
      <c r="AH269">
        <v>10.8</v>
      </c>
      <c r="AI269">
        <v>14.3</v>
      </c>
      <c r="AJ269">
        <v>21.8</v>
      </c>
      <c r="AK269">
        <v>14.139999999999997</v>
      </c>
      <c r="AL269">
        <v>87.55</v>
      </c>
      <c r="AM269" t="s">
        <v>443</v>
      </c>
      <c r="AO269" t="s">
        <v>142</v>
      </c>
    </row>
    <row r="270" spans="1:41" x14ac:dyDescent="0.25">
      <c r="A270" t="s">
        <v>444</v>
      </c>
      <c r="B270" t="s">
        <v>88</v>
      </c>
      <c r="C270">
        <v>34000</v>
      </c>
      <c r="D270">
        <v>21250</v>
      </c>
      <c r="E270">
        <v>24167</v>
      </c>
      <c r="F270">
        <v>4625</v>
      </c>
      <c r="G270">
        <v>21010.5</v>
      </c>
      <c r="H270" t="s">
        <v>88</v>
      </c>
      <c r="I270">
        <v>49250</v>
      </c>
      <c r="J270">
        <v>34000</v>
      </c>
      <c r="K270">
        <v>36875</v>
      </c>
      <c r="L270">
        <v>26750</v>
      </c>
      <c r="M270">
        <v>36718.75</v>
      </c>
      <c r="N270" t="s">
        <v>88</v>
      </c>
      <c r="O270">
        <v>52000</v>
      </c>
      <c r="P270">
        <v>53750</v>
      </c>
      <c r="Q270">
        <v>77500</v>
      </c>
      <c r="R270">
        <v>38600</v>
      </c>
      <c r="S270">
        <v>55462.5</v>
      </c>
      <c r="T270">
        <v>0</v>
      </c>
      <c r="U270">
        <v>18.2</v>
      </c>
      <c r="V270">
        <v>40</v>
      </c>
      <c r="W270">
        <v>37.5</v>
      </c>
      <c r="X270">
        <v>47.1</v>
      </c>
      <c r="Y270">
        <v>28.560000000000002</v>
      </c>
      <c r="Z270">
        <v>0</v>
      </c>
      <c r="AA270">
        <v>0</v>
      </c>
      <c r="AB270">
        <v>25</v>
      </c>
      <c r="AC270">
        <v>25</v>
      </c>
      <c r="AD270">
        <v>47.1</v>
      </c>
      <c r="AE270">
        <v>19.419999999999998</v>
      </c>
      <c r="AF270">
        <v>50</v>
      </c>
      <c r="AG270">
        <v>70.599999999999994</v>
      </c>
      <c r="AH270">
        <v>57.100000000000009</v>
      </c>
      <c r="AI270">
        <v>57.9</v>
      </c>
      <c r="AJ270">
        <v>0</v>
      </c>
      <c r="AK270">
        <v>47.12</v>
      </c>
      <c r="AM270" t="s">
        <v>134</v>
      </c>
      <c r="AO270" t="s">
        <v>135</v>
      </c>
    </row>
    <row r="271" spans="1:41" x14ac:dyDescent="0.25">
      <c r="A271" t="s">
        <v>445</v>
      </c>
      <c r="B271" t="s">
        <v>88</v>
      </c>
      <c r="C271">
        <v>16833</v>
      </c>
      <c r="D271">
        <v>19500</v>
      </c>
      <c r="E271" t="s">
        <v>88</v>
      </c>
      <c r="F271" t="s">
        <v>88</v>
      </c>
      <c r="G271">
        <v>18166.5</v>
      </c>
      <c r="H271">
        <v>46625</v>
      </c>
      <c r="I271">
        <v>52833</v>
      </c>
      <c r="J271">
        <v>75167</v>
      </c>
      <c r="K271" t="s">
        <v>88</v>
      </c>
      <c r="L271" t="s">
        <v>88</v>
      </c>
      <c r="M271">
        <v>58208.333333333336</v>
      </c>
      <c r="N271">
        <v>51167</v>
      </c>
      <c r="O271">
        <v>54667</v>
      </c>
      <c r="P271">
        <v>76500</v>
      </c>
      <c r="Q271" t="s">
        <v>88</v>
      </c>
      <c r="R271" t="s">
        <v>88</v>
      </c>
      <c r="S271">
        <v>60778</v>
      </c>
      <c r="T271">
        <v>28.6</v>
      </c>
      <c r="U271">
        <v>9.1</v>
      </c>
      <c r="V271">
        <v>12.5</v>
      </c>
      <c r="W271">
        <v>14.3</v>
      </c>
      <c r="X271">
        <v>0</v>
      </c>
      <c r="Y271">
        <v>12.9</v>
      </c>
      <c r="Z271">
        <v>14.3</v>
      </c>
      <c r="AA271">
        <v>0</v>
      </c>
      <c r="AB271">
        <v>0</v>
      </c>
      <c r="AC271">
        <v>0</v>
      </c>
      <c r="AD271">
        <v>0</v>
      </c>
      <c r="AE271">
        <v>2.8600000000000003</v>
      </c>
      <c r="AF271">
        <v>58.3</v>
      </c>
      <c r="AG271">
        <v>70</v>
      </c>
      <c r="AH271">
        <v>0</v>
      </c>
      <c r="AI271">
        <v>0</v>
      </c>
      <c r="AJ271">
        <v>0</v>
      </c>
      <c r="AK271">
        <v>25.660000000000004</v>
      </c>
      <c r="AM271" t="s">
        <v>134</v>
      </c>
      <c r="AO271" t="s">
        <v>135</v>
      </c>
    </row>
    <row r="272" spans="1:41" x14ac:dyDescent="0.25">
      <c r="A272" t="s">
        <v>446</v>
      </c>
      <c r="B272" t="s">
        <v>88</v>
      </c>
      <c r="C272" t="s">
        <v>88</v>
      </c>
      <c r="D272" t="s">
        <v>88</v>
      </c>
      <c r="E272" t="s">
        <v>88</v>
      </c>
      <c r="F272" t="s">
        <v>88</v>
      </c>
      <c r="G272" t="e">
        <v>#DIV/0!</v>
      </c>
      <c r="H272" t="s">
        <v>88</v>
      </c>
      <c r="I272" t="s">
        <v>88</v>
      </c>
      <c r="J272" t="s">
        <v>88</v>
      </c>
      <c r="K272" t="s">
        <v>88</v>
      </c>
      <c r="L272" t="s">
        <v>88</v>
      </c>
      <c r="M272" t="e">
        <v>#DIV/0!</v>
      </c>
      <c r="N272" t="s">
        <v>88</v>
      </c>
      <c r="O272" t="s">
        <v>88</v>
      </c>
      <c r="P272" t="s">
        <v>88</v>
      </c>
      <c r="Q272" t="s">
        <v>88</v>
      </c>
      <c r="R272" t="s">
        <v>88</v>
      </c>
      <c r="S272" t="e">
        <v>#DIV/0!</v>
      </c>
      <c r="T272" t="s">
        <v>88</v>
      </c>
      <c r="U272" t="s">
        <v>88</v>
      </c>
      <c r="V272" t="s">
        <v>88</v>
      </c>
      <c r="W272" t="s">
        <v>88</v>
      </c>
      <c r="X272" t="s">
        <v>88</v>
      </c>
      <c r="Y272" t="e">
        <v>#DIV/0!</v>
      </c>
      <c r="Z272" t="s">
        <v>88</v>
      </c>
      <c r="AA272" t="s">
        <v>88</v>
      </c>
      <c r="AB272" t="s">
        <v>88</v>
      </c>
      <c r="AC272" t="s">
        <v>88</v>
      </c>
      <c r="AD272" t="s">
        <v>88</v>
      </c>
      <c r="AE272" t="e">
        <v>#DIV/0!</v>
      </c>
      <c r="AF272">
        <v>38.200000000000003</v>
      </c>
      <c r="AG272">
        <v>59.5</v>
      </c>
      <c r="AH272">
        <v>80.5</v>
      </c>
      <c r="AI272">
        <v>73.900000000000006</v>
      </c>
      <c r="AJ272" t="s">
        <v>88</v>
      </c>
      <c r="AK272">
        <v>63.024999999999999</v>
      </c>
      <c r="AM272" t="s">
        <v>134</v>
      </c>
      <c r="AO272" t="s">
        <v>135</v>
      </c>
    </row>
    <row r="273" spans="1:41" x14ac:dyDescent="0.25">
      <c r="A273" t="s">
        <v>447</v>
      </c>
      <c r="B273">
        <v>55558</v>
      </c>
      <c r="C273">
        <v>33357</v>
      </c>
      <c r="D273">
        <v>32167</v>
      </c>
      <c r="E273">
        <v>26684</v>
      </c>
      <c r="F273">
        <v>44563</v>
      </c>
      <c r="G273">
        <v>38465.800000000003</v>
      </c>
      <c r="H273">
        <v>92786</v>
      </c>
      <c r="I273">
        <v>77633</v>
      </c>
      <c r="J273">
        <v>71879</v>
      </c>
      <c r="K273">
        <v>79040</v>
      </c>
      <c r="L273">
        <v>90472</v>
      </c>
      <c r="M273">
        <v>82362</v>
      </c>
      <c r="N273">
        <v>113476</v>
      </c>
      <c r="O273">
        <v>111100</v>
      </c>
      <c r="P273">
        <v>114290</v>
      </c>
      <c r="Q273">
        <v>101395</v>
      </c>
      <c r="R273">
        <v>125796</v>
      </c>
      <c r="S273">
        <v>113211.4</v>
      </c>
      <c r="T273">
        <v>4.0999999999999996</v>
      </c>
      <c r="U273">
        <v>5.2</v>
      </c>
      <c r="V273">
        <v>8.1</v>
      </c>
      <c r="W273">
        <v>7.9</v>
      </c>
      <c r="X273">
        <v>6.2</v>
      </c>
      <c r="Y273">
        <v>6.2999999999999989</v>
      </c>
      <c r="Z273">
        <v>7.0000000000000009</v>
      </c>
      <c r="AA273">
        <v>7.7</v>
      </c>
      <c r="AB273">
        <v>5.0999999999999996</v>
      </c>
      <c r="AC273">
        <v>4.4000000000000004</v>
      </c>
      <c r="AD273">
        <v>7.1</v>
      </c>
      <c r="AE273">
        <v>6.2600000000000007</v>
      </c>
      <c r="AF273">
        <v>58.20000000000001</v>
      </c>
      <c r="AG273">
        <v>52.7</v>
      </c>
      <c r="AH273">
        <v>54</v>
      </c>
      <c r="AI273">
        <v>53.7</v>
      </c>
      <c r="AJ273">
        <v>56.7</v>
      </c>
      <c r="AK273">
        <v>55.06</v>
      </c>
      <c r="AM273" t="s">
        <v>134</v>
      </c>
      <c r="AO273" t="s">
        <v>135</v>
      </c>
    </row>
    <row r="274" spans="1:41" x14ac:dyDescent="0.25">
      <c r="A274" t="s">
        <v>448</v>
      </c>
      <c r="B274">
        <v>16500</v>
      </c>
      <c r="C274">
        <v>17875</v>
      </c>
      <c r="D274">
        <v>16900</v>
      </c>
      <c r="E274">
        <v>19000</v>
      </c>
      <c r="F274">
        <v>14500</v>
      </c>
      <c r="G274">
        <v>16955</v>
      </c>
      <c r="H274">
        <v>23500</v>
      </c>
      <c r="I274">
        <v>25611</v>
      </c>
      <c r="J274">
        <v>26438</v>
      </c>
      <c r="K274">
        <v>29750</v>
      </c>
      <c r="L274">
        <v>27000</v>
      </c>
      <c r="M274">
        <v>26459.8</v>
      </c>
      <c r="N274">
        <v>27100</v>
      </c>
      <c r="O274">
        <v>38143</v>
      </c>
      <c r="P274">
        <v>40875</v>
      </c>
      <c r="Q274">
        <v>56625</v>
      </c>
      <c r="R274">
        <v>38750</v>
      </c>
      <c r="S274">
        <v>40298.6</v>
      </c>
      <c r="T274">
        <v>44.9</v>
      </c>
      <c r="U274">
        <v>45.6</v>
      </c>
      <c r="V274">
        <v>34.799999999999997</v>
      </c>
      <c r="W274">
        <v>32.200000000000003</v>
      </c>
      <c r="X274">
        <v>18.600000000000001</v>
      </c>
      <c r="Y274">
        <v>35.22</v>
      </c>
      <c r="Z274">
        <v>30.4</v>
      </c>
      <c r="AA274">
        <v>30.9</v>
      </c>
      <c r="AB274">
        <v>30.4</v>
      </c>
      <c r="AC274">
        <v>25.4</v>
      </c>
      <c r="AD274">
        <v>21.4</v>
      </c>
      <c r="AE274">
        <v>27.7</v>
      </c>
      <c r="AF274">
        <v>19</v>
      </c>
      <c r="AG274">
        <v>22.7</v>
      </c>
      <c r="AH274">
        <v>28.7</v>
      </c>
      <c r="AI274">
        <v>31.5</v>
      </c>
      <c r="AJ274">
        <v>24.4</v>
      </c>
      <c r="AK274">
        <v>25.26</v>
      </c>
      <c r="AM274" t="s">
        <v>134</v>
      </c>
      <c r="AO274" t="s">
        <v>135</v>
      </c>
    </row>
    <row r="275" spans="1:41" x14ac:dyDescent="0.25">
      <c r="A275" t="s">
        <v>449</v>
      </c>
      <c r="B275">
        <v>23500</v>
      </c>
      <c r="C275">
        <v>20875</v>
      </c>
      <c r="D275">
        <v>18750</v>
      </c>
      <c r="E275">
        <v>22786</v>
      </c>
      <c r="F275">
        <v>21833</v>
      </c>
      <c r="G275">
        <v>21548.799999999999</v>
      </c>
      <c r="H275">
        <v>32944</v>
      </c>
      <c r="I275">
        <v>29125</v>
      </c>
      <c r="J275">
        <v>28125</v>
      </c>
      <c r="K275">
        <v>24143</v>
      </c>
      <c r="L275">
        <v>48375</v>
      </c>
      <c r="M275">
        <v>32542.400000000001</v>
      </c>
      <c r="N275">
        <v>47750</v>
      </c>
      <c r="O275">
        <v>36417</v>
      </c>
      <c r="P275">
        <v>37083</v>
      </c>
      <c r="Q275">
        <v>61167</v>
      </c>
      <c r="R275">
        <v>49750</v>
      </c>
      <c r="S275">
        <v>46433.4</v>
      </c>
      <c r="T275">
        <v>71.599999999999994</v>
      </c>
      <c r="U275">
        <v>78.3</v>
      </c>
      <c r="V275">
        <v>84</v>
      </c>
      <c r="W275">
        <v>86.7</v>
      </c>
      <c r="X275">
        <v>27.3</v>
      </c>
      <c r="Y275">
        <v>69.58</v>
      </c>
      <c r="Z275">
        <v>33.799999999999997</v>
      </c>
      <c r="AA275">
        <v>33.299999999999997</v>
      </c>
      <c r="AB275">
        <v>38</v>
      </c>
      <c r="AC275">
        <v>35.6</v>
      </c>
      <c r="AD275">
        <v>27.3</v>
      </c>
      <c r="AE275">
        <v>33.6</v>
      </c>
      <c r="AF275">
        <v>16.899999999999999</v>
      </c>
      <c r="AG275">
        <v>16.399999999999999</v>
      </c>
      <c r="AH275">
        <v>15.9</v>
      </c>
      <c r="AI275">
        <v>19.8</v>
      </c>
      <c r="AJ275">
        <v>33.299999999999997</v>
      </c>
      <c r="AK275">
        <v>20.46</v>
      </c>
      <c r="AL275">
        <v>60</v>
      </c>
      <c r="AM275" t="s">
        <v>272</v>
      </c>
      <c r="AO275" t="s">
        <v>142</v>
      </c>
    </row>
    <row r="276" spans="1:41" x14ac:dyDescent="0.25">
      <c r="A276" t="s">
        <v>450</v>
      </c>
      <c r="B276">
        <v>22773</v>
      </c>
      <c r="C276">
        <v>23167</v>
      </c>
      <c r="D276">
        <v>19500</v>
      </c>
      <c r="E276">
        <v>27400</v>
      </c>
      <c r="F276">
        <v>20188</v>
      </c>
      <c r="G276">
        <v>22605.599999999999</v>
      </c>
      <c r="H276">
        <v>43500</v>
      </c>
      <c r="I276">
        <v>45500</v>
      </c>
      <c r="J276">
        <v>43167</v>
      </c>
      <c r="K276">
        <v>58962</v>
      </c>
      <c r="L276">
        <v>48000</v>
      </c>
      <c r="M276">
        <v>47825.8</v>
      </c>
      <c r="N276">
        <v>73500</v>
      </c>
      <c r="O276">
        <v>77583</v>
      </c>
      <c r="P276">
        <v>74500</v>
      </c>
      <c r="Q276">
        <v>112635</v>
      </c>
      <c r="R276">
        <v>87429</v>
      </c>
      <c r="S276">
        <v>85129.4</v>
      </c>
      <c r="T276">
        <v>14.099999999999998</v>
      </c>
      <c r="U276">
        <v>12.5</v>
      </c>
      <c r="V276">
        <v>16.7</v>
      </c>
      <c r="W276">
        <v>14.5</v>
      </c>
      <c r="X276">
        <v>18.8</v>
      </c>
      <c r="Y276">
        <v>15.319999999999999</v>
      </c>
      <c r="Z276">
        <v>14.099999999999998</v>
      </c>
      <c r="AA276">
        <v>15.1</v>
      </c>
      <c r="AB276">
        <v>17.600000000000001</v>
      </c>
      <c r="AC276">
        <v>16.399999999999999</v>
      </c>
      <c r="AD276">
        <v>17.100000000000001</v>
      </c>
      <c r="AE276">
        <v>16.059999999999999</v>
      </c>
      <c r="AF276">
        <v>38.4</v>
      </c>
      <c r="AG276">
        <v>42.8</v>
      </c>
      <c r="AH276">
        <v>47.2</v>
      </c>
      <c r="AI276">
        <v>48.1</v>
      </c>
      <c r="AJ276">
        <v>39.1</v>
      </c>
      <c r="AK276">
        <v>43.11999999999999</v>
      </c>
      <c r="AM276" t="s">
        <v>134</v>
      </c>
      <c r="AO276" t="s">
        <v>135</v>
      </c>
    </row>
    <row r="277" spans="1:41" x14ac:dyDescent="0.25">
      <c r="A277" t="s">
        <v>451</v>
      </c>
      <c r="B277">
        <v>40167</v>
      </c>
      <c r="C277">
        <v>41500</v>
      </c>
      <c r="D277">
        <v>49115</v>
      </c>
      <c r="E277">
        <v>12462</v>
      </c>
      <c r="F277">
        <v>14985</v>
      </c>
      <c r="G277">
        <v>31645.8</v>
      </c>
      <c r="H277">
        <v>65914</v>
      </c>
      <c r="I277">
        <v>68382</v>
      </c>
      <c r="J277">
        <v>70071</v>
      </c>
      <c r="K277">
        <v>55300</v>
      </c>
      <c r="L277">
        <v>48657</v>
      </c>
      <c r="M277">
        <v>61664.800000000003</v>
      </c>
      <c r="N277">
        <v>95654</v>
      </c>
      <c r="O277">
        <v>102500</v>
      </c>
      <c r="P277">
        <v>115214</v>
      </c>
      <c r="Q277">
        <v>76375</v>
      </c>
      <c r="R277">
        <v>83345</v>
      </c>
      <c r="S277">
        <v>94617.600000000006</v>
      </c>
      <c r="T277">
        <v>5.0999999999999996</v>
      </c>
      <c r="U277">
        <v>11.1</v>
      </c>
      <c r="V277">
        <v>4.9000000000000004</v>
      </c>
      <c r="W277">
        <v>10.5</v>
      </c>
      <c r="X277">
        <v>6.5</v>
      </c>
      <c r="Y277">
        <v>7.62</v>
      </c>
      <c r="Z277">
        <v>8</v>
      </c>
      <c r="AA277">
        <v>6.4</v>
      </c>
      <c r="AB277">
        <v>3.2</v>
      </c>
      <c r="AC277">
        <v>0</v>
      </c>
      <c r="AD277">
        <v>20.100000000000001</v>
      </c>
      <c r="AE277">
        <v>7.5400000000000009</v>
      </c>
      <c r="AF277">
        <v>60.3</v>
      </c>
      <c r="AG277">
        <v>60.7</v>
      </c>
      <c r="AH277">
        <v>70.099999999999994</v>
      </c>
      <c r="AI277">
        <v>72.900000000000006</v>
      </c>
      <c r="AJ277">
        <v>60.6</v>
      </c>
      <c r="AK277">
        <v>64.92</v>
      </c>
      <c r="AM277" t="s">
        <v>134</v>
      </c>
      <c r="AO277" t="s">
        <v>135</v>
      </c>
    </row>
    <row r="278" spans="1:41" x14ac:dyDescent="0.25">
      <c r="A278" t="s">
        <v>452</v>
      </c>
      <c r="B278">
        <v>30208</v>
      </c>
      <c r="C278">
        <v>28750</v>
      </c>
      <c r="D278">
        <v>27750</v>
      </c>
      <c r="E278">
        <v>24556</v>
      </c>
      <c r="F278">
        <v>26833</v>
      </c>
      <c r="G278">
        <v>27619.4</v>
      </c>
      <c r="H278">
        <v>52708</v>
      </c>
      <c r="I278">
        <v>54318</v>
      </c>
      <c r="J278">
        <v>56375</v>
      </c>
      <c r="K278">
        <v>59577</v>
      </c>
      <c r="L278">
        <v>61778</v>
      </c>
      <c r="M278">
        <v>56951.199999999997</v>
      </c>
      <c r="N278">
        <v>76167</v>
      </c>
      <c r="O278">
        <v>78125</v>
      </c>
      <c r="P278">
        <v>79292</v>
      </c>
      <c r="Q278">
        <v>107625</v>
      </c>
      <c r="R278">
        <v>104667</v>
      </c>
      <c r="S278">
        <v>89175.2</v>
      </c>
      <c r="T278">
        <v>11.9</v>
      </c>
      <c r="U278">
        <v>12</v>
      </c>
      <c r="V278">
        <v>12.6</v>
      </c>
      <c r="W278">
        <v>13</v>
      </c>
      <c r="X278">
        <v>10.9</v>
      </c>
      <c r="Y278">
        <v>12.08</v>
      </c>
      <c r="Z278">
        <v>11.9</v>
      </c>
      <c r="AA278">
        <v>14.5</v>
      </c>
      <c r="AB278">
        <v>14.5</v>
      </c>
      <c r="AC278">
        <v>13</v>
      </c>
      <c r="AD278">
        <v>9.6999999999999993</v>
      </c>
      <c r="AE278">
        <v>12.719999999999999</v>
      </c>
      <c r="AF278">
        <v>59</v>
      </c>
      <c r="AG278">
        <v>62.5</v>
      </c>
      <c r="AH278">
        <v>51.800000000000004</v>
      </c>
      <c r="AI278">
        <v>43.2</v>
      </c>
      <c r="AJ278">
        <v>40.1</v>
      </c>
      <c r="AK278">
        <v>51.320000000000007</v>
      </c>
      <c r="AL278">
        <v>59.4</v>
      </c>
      <c r="AM278" t="s">
        <v>272</v>
      </c>
      <c r="AO278" t="s">
        <v>142</v>
      </c>
    </row>
    <row r="279" spans="1:41" x14ac:dyDescent="0.25">
      <c r="A279" t="s">
        <v>453</v>
      </c>
      <c r="B279">
        <v>14029</v>
      </c>
      <c r="C279">
        <v>14750</v>
      </c>
      <c r="D279">
        <v>15667</v>
      </c>
      <c r="E279">
        <v>15615</v>
      </c>
      <c r="F279">
        <v>17656</v>
      </c>
      <c r="G279">
        <v>15543.4</v>
      </c>
      <c r="H279">
        <v>29917</v>
      </c>
      <c r="I279">
        <v>32786</v>
      </c>
      <c r="J279">
        <v>32364</v>
      </c>
      <c r="K279">
        <v>31750</v>
      </c>
      <c r="L279">
        <v>35417</v>
      </c>
      <c r="M279">
        <v>32446.799999999999</v>
      </c>
      <c r="N279">
        <v>39462</v>
      </c>
      <c r="O279">
        <v>48286</v>
      </c>
      <c r="P279">
        <v>49750</v>
      </c>
      <c r="Q279">
        <v>63071</v>
      </c>
      <c r="R279">
        <v>65000</v>
      </c>
      <c r="S279">
        <v>53113.8</v>
      </c>
      <c r="T279">
        <v>73.599999999999994</v>
      </c>
      <c r="U279">
        <v>62.7</v>
      </c>
      <c r="V279">
        <v>61.1</v>
      </c>
      <c r="W279">
        <v>64.8</v>
      </c>
      <c r="X279">
        <v>70.3</v>
      </c>
      <c r="Y279">
        <v>66.5</v>
      </c>
      <c r="Z279">
        <v>49.2</v>
      </c>
      <c r="AA279">
        <v>43.5</v>
      </c>
      <c r="AB279">
        <v>43.6</v>
      </c>
      <c r="AC279">
        <v>38.200000000000003</v>
      </c>
      <c r="AD279">
        <v>37.6</v>
      </c>
      <c r="AE279">
        <v>42.42</v>
      </c>
      <c r="AF279">
        <v>19.8</v>
      </c>
      <c r="AG279">
        <v>16.8</v>
      </c>
      <c r="AH279">
        <v>18</v>
      </c>
      <c r="AI279">
        <v>19</v>
      </c>
      <c r="AJ279">
        <v>33.700000000000003</v>
      </c>
      <c r="AK279">
        <v>21.46</v>
      </c>
      <c r="AL279">
        <v>85</v>
      </c>
      <c r="AM279" t="s">
        <v>422</v>
      </c>
      <c r="AO279" t="s">
        <v>142</v>
      </c>
    </row>
    <row r="280" spans="1:41" x14ac:dyDescent="0.25">
      <c r="A280" t="s">
        <v>454</v>
      </c>
      <c r="B280">
        <v>18929</v>
      </c>
      <c r="C280">
        <v>15875</v>
      </c>
      <c r="D280">
        <v>18000</v>
      </c>
      <c r="E280">
        <v>17833</v>
      </c>
      <c r="F280">
        <v>18833</v>
      </c>
      <c r="G280">
        <v>17894</v>
      </c>
      <c r="H280">
        <v>36250</v>
      </c>
      <c r="I280">
        <v>31167</v>
      </c>
      <c r="J280">
        <v>31750</v>
      </c>
      <c r="K280">
        <v>33500</v>
      </c>
      <c r="L280">
        <v>45045</v>
      </c>
      <c r="M280">
        <v>35542.400000000001</v>
      </c>
      <c r="N280">
        <v>63750</v>
      </c>
      <c r="O280">
        <v>50500</v>
      </c>
      <c r="P280">
        <v>60400</v>
      </c>
      <c r="Q280">
        <v>54250</v>
      </c>
      <c r="R280">
        <v>60900</v>
      </c>
      <c r="S280">
        <v>57960</v>
      </c>
      <c r="T280">
        <v>35.4</v>
      </c>
      <c r="U280">
        <v>40.200000000000003</v>
      </c>
      <c r="V280">
        <v>42.4</v>
      </c>
      <c r="W280">
        <v>40</v>
      </c>
      <c r="X280">
        <v>39</v>
      </c>
      <c r="Y280">
        <v>39.4</v>
      </c>
      <c r="Z280">
        <v>16.899999999999999</v>
      </c>
      <c r="AA280">
        <v>20.5</v>
      </c>
      <c r="AB280">
        <v>22</v>
      </c>
      <c r="AC280">
        <v>22.4</v>
      </c>
      <c r="AD280">
        <v>16.899999999999999</v>
      </c>
      <c r="AE280">
        <v>19.739999999999998</v>
      </c>
      <c r="AF280">
        <v>52.1</v>
      </c>
      <c r="AG280">
        <v>46.4</v>
      </c>
      <c r="AH280">
        <v>51.1</v>
      </c>
      <c r="AI280">
        <v>51.8</v>
      </c>
      <c r="AJ280">
        <v>52.4</v>
      </c>
      <c r="AK280">
        <v>50.76</v>
      </c>
      <c r="AL280">
        <v>126</v>
      </c>
      <c r="AM280" t="s">
        <v>272</v>
      </c>
      <c r="AO280" t="s">
        <v>142</v>
      </c>
    </row>
    <row r="281" spans="1:41" x14ac:dyDescent="0.25">
      <c r="A281" t="s">
        <v>455</v>
      </c>
      <c r="B281">
        <v>13857</v>
      </c>
      <c r="C281">
        <v>13688</v>
      </c>
      <c r="D281">
        <v>15400</v>
      </c>
      <c r="E281">
        <v>19250</v>
      </c>
      <c r="F281">
        <v>13875</v>
      </c>
      <c r="G281">
        <v>15214</v>
      </c>
      <c r="H281">
        <v>24000</v>
      </c>
      <c r="I281">
        <v>24056</v>
      </c>
      <c r="J281">
        <v>24650</v>
      </c>
      <c r="K281">
        <v>28833</v>
      </c>
      <c r="L281">
        <v>26333</v>
      </c>
      <c r="M281">
        <v>25574.400000000001</v>
      </c>
      <c r="N281">
        <v>43700</v>
      </c>
      <c r="O281">
        <v>39200</v>
      </c>
      <c r="P281">
        <v>39200</v>
      </c>
      <c r="Q281">
        <v>41500</v>
      </c>
      <c r="R281">
        <v>43042</v>
      </c>
      <c r="S281">
        <v>41328.400000000001</v>
      </c>
      <c r="T281">
        <v>62.3</v>
      </c>
      <c r="U281">
        <v>62.3</v>
      </c>
      <c r="V281">
        <v>63</v>
      </c>
      <c r="W281">
        <v>62.8</v>
      </c>
      <c r="X281">
        <v>65.099999999999994</v>
      </c>
      <c r="Y281">
        <v>63.1</v>
      </c>
      <c r="Z281">
        <v>45.6</v>
      </c>
      <c r="AA281">
        <v>48.2</v>
      </c>
      <c r="AB281">
        <v>47.1</v>
      </c>
      <c r="AC281">
        <v>47.9</v>
      </c>
      <c r="AD281">
        <v>41.3</v>
      </c>
      <c r="AE281">
        <v>46.02</v>
      </c>
      <c r="AF281">
        <v>11.3</v>
      </c>
      <c r="AG281">
        <v>12.5</v>
      </c>
      <c r="AH281">
        <v>11</v>
      </c>
      <c r="AI281">
        <v>13.3</v>
      </c>
      <c r="AJ281">
        <v>14.5</v>
      </c>
      <c r="AK281">
        <v>12.52</v>
      </c>
      <c r="AL281">
        <v>128.63</v>
      </c>
      <c r="AM281" t="s">
        <v>272</v>
      </c>
      <c r="AO281" t="s">
        <v>142</v>
      </c>
    </row>
    <row r="282" spans="1:41" x14ac:dyDescent="0.25">
      <c r="A282" t="s">
        <v>456</v>
      </c>
      <c r="B282">
        <v>20192</v>
      </c>
      <c r="C282">
        <v>11550</v>
      </c>
      <c r="D282">
        <v>10536</v>
      </c>
      <c r="E282">
        <v>12056</v>
      </c>
      <c r="F282">
        <v>20417</v>
      </c>
      <c r="G282">
        <v>14950.2</v>
      </c>
      <c r="H282">
        <v>32857</v>
      </c>
      <c r="I282">
        <v>27125</v>
      </c>
      <c r="J282">
        <v>29375</v>
      </c>
      <c r="K282">
        <v>37833</v>
      </c>
      <c r="L282">
        <v>44643</v>
      </c>
      <c r="M282">
        <v>34366.6</v>
      </c>
      <c r="N282">
        <v>53750</v>
      </c>
      <c r="O282">
        <v>41643</v>
      </c>
      <c r="P282">
        <v>43750</v>
      </c>
      <c r="Q282">
        <v>57600</v>
      </c>
      <c r="R282">
        <v>67500</v>
      </c>
      <c r="S282">
        <v>52848.6</v>
      </c>
      <c r="T282">
        <v>69.7</v>
      </c>
      <c r="U282">
        <v>60.8</v>
      </c>
      <c r="V282">
        <v>57.1</v>
      </c>
      <c r="W282">
        <v>56.8</v>
      </c>
      <c r="X282">
        <v>65</v>
      </c>
      <c r="Y282">
        <v>61.879999999999995</v>
      </c>
      <c r="Z282">
        <v>36.4</v>
      </c>
      <c r="AA282">
        <v>46.2</v>
      </c>
      <c r="AB282">
        <v>47.4</v>
      </c>
      <c r="AC282">
        <v>54.2</v>
      </c>
      <c r="AD282">
        <v>34.200000000000003</v>
      </c>
      <c r="AE282">
        <v>43.679999999999993</v>
      </c>
      <c r="AF282">
        <v>27.200000000000003</v>
      </c>
      <c r="AG282">
        <v>23.5</v>
      </c>
      <c r="AH282">
        <v>26.5</v>
      </c>
      <c r="AI282">
        <v>19.100000000000001</v>
      </c>
      <c r="AJ282">
        <v>33.1</v>
      </c>
      <c r="AK282">
        <v>25.880000000000003</v>
      </c>
      <c r="AL282">
        <v>85</v>
      </c>
      <c r="AM282" t="s">
        <v>457</v>
      </c>
      <c r="AO282" t="s">
        <v>142</v>
      </c>
    </row>
    <row r="283" spans="1:41" x14ac:dyDescent="0.25">
      <c r="A283" t="s">
        <v>458</v>
      </c>
      <c r="B283">
        <v>23563</v>
      </c>
      <c r="C283">
        <v>24125</v>
      </c>
      <c r="D283">
        <v>25571</v>
      </c>
      <c r="E283">
        <v>53375</v>
      </c>
      <c r="F283">
        <v>55375</v>
      </c>
      <c r="G283">
        <v>36401.800000000003</v>
      </c>
      <c r="H283">
        <v>36167</v>
      </c>
      <c r="I283">
        <v>43188</v>
      </c>
      <c r="J283">
        <v>45750</v>
      </c>
      <c r="K283">
        <v>74235</v>
      </c>
      <c r="L283">
        <v>79250</v>
      </c>
      <c r="M283">
        <v>55718</v>
      </c>
      <c r="N283">
        <v>53875</v>
      </c>
      <c r="O283">
        <v>61750</v>
      </c>
      <c r="P283">
        <v>76000</v>
      </c>
      <c r="Q283">
        <v>83909</v>
      </c>
      <c r="R283">
        <v>91200</v>
      </c>
      <c r="S283">
        <v>73346.8</v>
      </c>
      <c r="T283">
        <v>4.0999999999999996</v>
      </c>
      <c r="U283">
        <v>7.6</v>
      </c>
      <c r="V283">
        <v>7.4</v>
      </c>
      <c r="W283">
        <v>6.1</v>
      </c>
      <c r="X283">
        <v>3.4</v>
      </c>
      <c r="Y283">
        <v>5.7200000000000006</v>
      </c>
      <c r="Z283">
        <v>4.9000000000000004</v>
      </c>
      <c r="AA283">
        <v>5.9</v>
      </c>
      <c r="AB283">
        <v>6.5</v>
      </c>
      <c r="AC283">
        <v>1</v>
      </c>
      <c r="AD283">
        <v>2.2999999999999998</v>
      </c>
      <c r="AE283">
        <v>4.12</v>
      </c>
      <c r="AF283">
        <v>42.1</v>
      </c>
      <c r="AG283">
        <v>41</v>
      </c>
      <c r="AH283">
        <v>41.7</v>
      </c>
      <c r="AI283">
        <v>41.3</v>
      </c>
      <c r="AJ283">
        <v>55.4</v>
      </c>
      <c r="AK283">
        <v>44.3</v>
      </c>
      <c r="AL283">
        <v>90.93</v>
      </c>
      <c r="AM283" t="s">
        <v>459</v>
      </c>
      <c r="AO283" t="s">
        <v>142</v>
      </c>
    </row>
    <row r="284" spans="1:41" x14ac:dyDescent="0.25">
      <c r="A284" t="s">
        <v>460</v>
      </c>
      <c r="B284">
        <v>25500</v>
      </c>
      <c r="C284">
        <v>31875</v>
      </c>
      <c r="D284">
        <v>29500</v>
      </c>
      <c r="E284">
        <v>21542</v>
      </c>
      <c r="F284">
        <v>22813</v>
      </c>
      <c r="G284">
        <v>26246</v>
      </c>
      <c r="H284">
        <v>54333</v>
      </c>
      <c r="I284">
        <v>61250</v>
      </c>
      <c r="J284">
        <v>56167</v>
      </c>
      <c r="K284">
        <v>49833</v>
      </c>
      <c r="L284">
        <v>38750</v>
      </c>
      <c r="M284">
        <v>52066.6</v>
      </c>
      <c r="N284">
        <v>69500</v>
      </c>
      <c r="O284">
        <v>75000</v>
      </c>
      <c r="P284">
        <v>78833</v>
      </c>
      <c r="Q284">
        <v>85333</v>
      </c>
      <c r="R284">
        <v>77813</v>
      </c>
      <c r="S284">
        <v>77295.8</v>
      </c>
      <c r="T284">
        <v>1.4</v>
      </c>
      <c r="U284">
        <v>1.3</v>
      </c>
      <c r="V284">
        <v>0</v>
      </c>
      <c r="W284">
        <v>0</v>
      </c>
      <c r="X284">
        <v>8.9</v>
      </c>
      <c r="Y284">
        <v>2.3200000000000003</v>
      </c>
      <c r="Z284">
        <v>8.1999999999999993</v>
      </c>
      <c r="AA284">
        <v>5.3</v>
      </c>
      <c r="AB284">
        <v>5.2</v>
      </c>
      <c r="AC284">
        <v>0</v>
      </c>
      <c r="AD284">
        <v>13.3</v>
      </c>
      <c r="AE284">
        <v>6.4</v>
      </c>
      <c r="AF284">
        <v>51.1</v>
      </c>
      <c r="AG284">
        <v>52.6</v>
      </c>
      <c r="AH284">
        <v>59.8</v>
      </c>
      <c r="AI284">
        <v>68.400000000000006</v>
      </c>
      <c r="AJ284">
        <v>51.1</v>
      </c>
      <c r="AK284">
        <v>56.6</v>
      </c>
      <c r="AM284" t="s">
        <v>134</v>
      </c>
      <c r="AO284" t="s">
        <v>135</v>
      </c>
    </row>
    <row r="285" spans="1:41" x14ac:dyDescent="0.25">
      <c r="A285" t="s">
        <v>461</v>
      </c>
      <c r="B285">
        <v>25767</v>
      </c>
      <c r="C285">
        <v>26929</v>
      </c>
      <c r="D285">
        <v>21964</v>
      </c>
      <c r="E285">
        <v>23422</v>
      </c>
      <c r="F285">
        <v>26857</v>
      </c>
      <c r="G285">
        <v>24987.8</v>
      </c>
      <c r="H285">
        <v>53853</v>
      </c>
      <c r="I285">
        <v>61472</v>
      </c>
      <c r="J285">
        <v>70306</v>
      </c>
      <c r="K285">
        <v>48477</v>
      </c>
      <c r="L285">
        <v>51656</v>
      </c>
      <c r="M285">
        <v>57152.800000000003</v>
      </c>
      <c r="N285">
        <v>81289</v>
      </c>
      <c r="O285">
        <v>88337</v>
      </c>
      <c r="P285">
        <v>90887</v>
      </c>
      <c r="Q285">
        <v>81083</v>
      </c>
      <c r="R285">
        <v>84653</v>
      </c>
      <c r="S285">
        <v>85249.8</v>
      </c>
      <c r="T285">
        <v>9.3000000000000007</v>
      </c>
      <c r="U285">
        <v>8</v>
      </c>
      <c r="V285">
        <v>9.1</v>
      </c>
      <c r="W285">
        <v>8.8000000000000007</v>
      </c>
      <c r="X285">
        <v>5.3</v>
      </c>
      <c r="Y285">
        <v>8.1</v>
      </c>
      <c r="Z285">
        <v>10.6</v>
      </c>
      <c r="AA285">
        <v>7.9</v>
      </c>
      <c r="AB285">
        <v>12.7</v>
      </c>
      <c r="AC285">
        <v>11.9</v>
      </c>
      <c r="AD285">
        <v>10.7</v>
      </c>
      <c r="AE285">
        <v>10.76</v>
      </c>
      <c r="AF285">
        <v>55.1</v>
      </c>
      <c r="AG285">
        <v>60.5</v>
      </c>
      <c r="AH285">
        <v>57.999999999999993</v>
      </c>
      <c r="AI285">
        <v>53.3</v>
      </c>
      <c r="AJ285">
        <v>62.1</v>
      </c>
      <c r="AK285">
        <v>57.8</v>
      </c>
      <c r="AM285" t="s">
        <v>134</v>
      </c>
      <c r="AO285" t="s">
        <v>135</v>
      </c>
    </row>
    <row r="286" spans="1:41" x14ac:dyDescent="0.25">
      <c r="A286" t="s">
        <v>462</v>
      </c>
      <c r="B286">
        <v>7500</v>
      </c>
      <c r="C286">
        <v>6750</v>
      </c>
      <c r="D286">
        <v>4000</v>
      </c>
      <c r="E286" t="s">
        <v>159</v>
      </c>
      <c r="F286" t="s">
        <v>159</v>
      </c>
      <c r="G286">
        <v>6083.333333333333</v>
      </c>
      <c r="H286">
        <v>12500</v>
      </c>
      <c r="I286">
        <v>10500</v>
      </c>
      <c r="J286">
        <v>7833</v>
      </c>
      <c r="K286" t="s">
        <v>159</v>
      </c>
      <c r="L286">
        <v>27250</v>
      </c>
      <c r="M286">
        <v>14520.75</v>
      </c>
      <c r="N286" t="s">
        <v>88</v>
      </c>
      <c r="O286">
        <v>14625</v>
      </c>
      <c r="P286">
        <v>19000</v>
      </c>
      <c r="Q286">
        <v>19000</v>
      </c>
      <c r="R286">
        <v>33833</v>
      </c>
      <c r="S286">
        <v>21614.5</v>
      </c>
      <c r="T286">
        <v>52</v>
      </c>
      <c r="U286">
        <v>55.2</v>
      </c>
      <c r="V286">
        <v>65.400000000000006</v>
      </c>
      <c r="W286">
        <v>58.3</v>
      </c>
      <c r="X286">
        <v>47.1</v>
      </c>
      <c r="Y286">
        <v>55.600000000000009</v>
      </c>
      <c r="Z286">
        <v>48</v>
      </c>
      <c r="AA286">
        <v>62.1</v>
      </c>
      <c r="AB286">
        <v>65.400000000000006</v>
      </c>
      <c r="AC286">
        <v>58.3</v>
      </c>
      <c r="AD286">
        <v>47.1</v>
      </c>
      <c r="AE286">
        <v>56.180000000000007</v>
      </c>
      <c r="AF286">
        <v>45</v>
      </c>
      <c r="AG286">
        <v>28.3</v>
      </c>
      <c r="AH286">
        <v>31.900000000000002</v>
      </c>
      <c r="AI286">
        <v>34.200000000000003</v>
      </c>
      <c r="AJ286">
        <v>48.1</v>
      </c>
      <c r="AK286">
        <v>37.5</v>
      </c>
      <c r="AM286" t="s">
        <v>134</v>
      </c>
      <c r="AO286" t="s">
        <v>135</v>
      </c>
    </row>
    <row r="287" spans="1:41" x14ac:dyDescent="0.25">
      <c r="A287" t="s">
        <v>463</v>
      </c>
      <c r="B287">
        <v>24500</v>
      </c>
      <c r="C287">
        <v>30714</v>
      </c>
      <c r="D287">
        <v>31600</v>
      </c>
      <c r="E287">
        <v>37500</v>
      </c>
      <c r="F287">
        <v>34000</v>
      </c>
      <c r="G287">
        <v>31662.799999999999</v>
      </c>
      <c r="H287">
        <v>40667</v>
      </c>
      <c r="I287">
        <v>45000</v>
      </c>
      <c r="J287">
        <v>47833</v>
      </c>
      <c r="K287">
        <v>54583</v>
      </c>
      <c r="L287">
        <v>50750</v>
      </c>
      <c r="M287">
        <v>47766.6</v>
      </c>
      <c r="N287">
        <v>75250</v>
      </c>
      <c r="O287">
        <v>71250</v>
      </c>
      <c r="P287">
        <v>64500</v>
      </c>
      <c r="Q287">
        <v>63000</v>
      </c>
      <c r="R287">
        <v>69250</v>
      </c>
      <c r="S287">
        <v>68650</v>
      </c>
      <c r="T287">
        <v>22.2</v>
      </c>
      <c r="U287">
        <v>26.700000000000003</v>
      </c>
      <c r="V287">
        <v>31</v>
      </c>
      <c r="W287">
        <v>34.1</v>
      </c>
      <c r="X287">
        <v>21.6</v>
      </c>
      <c r="Y287">
        <v>27.119999999999997</v>
      </c>
      <c r="Z287">
        <v>18.100000000000001</v>
      </c>
      <c r="AA287">
        <v>14.7</v>
      </c>
      <c r="AB287">
        <v>18.3</v>
      </c>
      <c r="AC287">
        <v>18.8</v>
      </c>
      <c r="AD287">
        <v>14.9</v>
      </c>
      <c r="AE287">
        <v>16.96</v>
      </c>
      <c r="AF287">
        <v>40.200000000000003</v>
      </c>
      <c r="AG287">
        <v>35.5</v>
      </c>
      <c r="AH287">
        <v>39.9</v>
      </c>
      <c r="AI287">
        <v>29.4</v>
      </c>
      <c r="AJ287">
        <v>14.8</v>
      </c>
      <c r="AK287">
        <v>31.96</v>
      </c>
      <c r="AL287">
        <v>80</v>
      </c>
      <c r="AM287" t="s">
        <v>272</v>
      </c>
      <c r="AO287" t="s">
        <v>142</v>
      </c>
    </row>
    <row r="288" spans="1:41" x14ac:dyDescent="0.25">
      <c r="A288" t="s">
        <v>464</v>
      </c>
      <c r="B288">
        <v>17167</v>
      </c>
      <c r="C288">
        <v>13063</v>
      </c>
      <c r="D288">
        <v>14417</v>
      </c>
      <c r="E288">
        <v>23313</v>
      </c>
      <c r="F288">
        <v>26389</v>
      </c>
      <c r="G288">
        <v>18869.8</v>
      </c>
      <c r="H288">
        <v>24500</v>
      </c>
      <c r="I288">
        <v>25818</v>
      </c>
      <c r="J288">
        <v>26821</v>
      </c>
      <c r="K288">
        <v>41857</v>
      </c>
      <c r="L288">
        <v>47143</v>
      </c>
      <c r="M288">
        <v>33227.800000000003</v>
      </c>
      <c r="N288">
        <v>37438</v>
      </c>
      <c r="O288">
        <v>43500</v>
      </c>
      <c r="P288">
        <v>51000</v>
      </c>
      <c r="Q288">
        <v>57429</v>
      </c>
      <c r="R288">
        <v>62222</v>
      </c>
      <c r="S288">
        <v>50317.8</v>
      </c>
      <c r="T288">
        <v>58.599999999999994</v>
      </c>
      <c r="U288">
        <v>54</v>
      </c>
      <c r="V288">
        <v>58</v>
      </c>
      <c r="W288">
        <v>52.9</v>
      </c>
      <c r="X288">
        <v>51.3</v>
      </c>
      <c r="Y288">
        <v>54.96</v>
      </c>
      <c r="Z288">
        <v>39.1</v>
      </c>
      <c r="AA288">
        <v>38.1</v>
      </c>
      <c r="AB288">
        <v>39.9</v>
      </c>
      <c r="AC288">
        <v>39</v>
      </c>
      <c r="AD288">
        <v>26.7</v>
      </c>
      <c r="AE288">
        <v>36.559999999999995</v>
      </c>
      <c r="AF288">
        <v>29.799999999999997</v>
      </c>
      <c r="AG288">
        <v>31.9</v>
      </c>
      <c r="AH288">
        <v>27.699999999999996</v>
      </c>
      <c r="AI288">
        <v>28</v>
      </c>
      <c r="AJ288">
        <v>18.899999999999999</v>
      </c>
      <c r="AK288">
        <v>27.259999999999998</v>
      </c>
      <c r="AM288" t="s">
        <v>134</v>
      </c>
      <c r="AO288" t="s">
        <v>135</v>
      </c>
    </row>
    <row r="289" spans="1:41" x14ac:dyDescent="0.25">
      <c r="A289" t="s">
        <v>465</v>
      </c>
      <c r="B289">
        <v>21167</v>
      </c>
      <c r="C289">
        <v>20625</v>
      </c>
      <c r="D289">
        <v>20875</v>
      </c>
      <c r="E289">
        <v>27000</v>
      </c>
      <c r="F289">
        <v>35250</v>
      </c>
      <c r="G289">
        <v>24983.4</v>
      </c>
      <c r="H289">
        <v>33500</v>
      </c>
      <c r="I289">
        <v>35833</v>
      </c>
      <c r="J289">
        <v>32250</v>
      </c>
      <c r="K289">
        <v>46500</v>
      </c>
      <c r="L289">
        <v>65200</v>
      </c>
      <c r="M289">
        <v>42656.6</v>
      </c>
      <c r="N289">
        <v>51500</v>
      </c>
      <c r="O289">
        <v>55000</v>
      </c>
      <c r="P289">
        <v>45500</v>
      </c>
      <c r="Q289">
        <v>64000</v>
      </c>
      <c r="R289">
        <v>74500</v>
      </c>
      <c r="S289">
        <v>58100</v>
      </c>
      <c r="T289">
        <v>48.1</v>
      </c>
      <c r="U289">
        <v>41.8</v>
      </c>
      <c r="V289">
        <v>40.299999999999997</v>
      </c>
      <c r="W289">
        <v>32.799999999999997</v>
      </c>
      <c r="X289">
        <v>41.3</v>
      </c>
      <c r="Y289">
        <v>40.86</v>
      </c>
      <c r="Z289">
        <v>20.399999999999999</v>
      </c>
      <c r="AA289">
        <v>23.6</v>
      </c>
      <c r="AB289">
        <v>22.6</v>
      </c>
      <c r="AC289">
        <v>24.1</v>
      </c>
      <c r="AD289">
        <v>28.3</v>
      </c>
      <c r="AE289">
        <v>23.799999999999997</v>
      </c>
      <c r="AF289">
        <v>28.1</v>
      </c>
      <c r="AG289">
        <v>33.700000000000003</v>
      </c>
      <c r="AH289">
        <v>37</v>
      </c>
      <c r="AI289">
        <v>24.1</v>
      </c>
      <c r="AJ289">
        <v>30.4</v>
      </c>
      <c r="AK289">
        <v>30.660000000000004</v>
      </c>
      <c r="AL289">
        <v>85.68</v>
      </c>
      <c r="AM289" t="s">
        <v>272</v>
      </c>
      <c r="AO289" t="s">
        <v>142</v>
      </c>
    </row>
    <row r="290" spans="1:41" x14ac:dyDescent="0.25">
      <c r="A290" t="s">
        <v>466</v>
      </c>
      <c r="B290" t="s">
        <v>88</v>
      </c>
      <c r="C290">
        <v>47500</v>
      </c>
      <c r="D290">
        <v>29375</v>
      </c>
      <c r="E290">
        <v>37500</v>
      </c>
      <c r="F290">
        <v>40000</v>
      </c>
      <c r="G290">
        <v>38593.75</v>
      </c>
      <c r="H290">
        <v>71500</v>
      </c>
      <c r="I290">
        <v>68125</v>
      </c>
      <c r="J290">
        <v>52083</v>
      </c>
      <c r="K290">
        <v>71875</v>
      </c>
      <c r="L290">
        <v>116000</v>
      </c>
      <c r="M290">
        <v>75916.600000000006</v>
      </c>
      <c r="N290">
        <v>85857</v>
      </c>
      <c r="O290">
        <v>88750</v>
      </c>
      <c r="P290">
        <v>101250</v>
      </c>
      <c r="Q290">
        <v>125000</v>
      </c>
      <c r="R290">
        <v>146250</v>
      </c>
      <c r="S290">
        <v>109421.4</v>
      </c>
      <c r="T290">
        <v>13.600000000000001</v>
      </c>
      <c r="U290">
        <v>5.7</v>
      </c>
      <c r="V290">
        <v>0</v>
      </c>
      <c r="W290">
        <v>0</v>
      </c>
      <c r="X290">
        <v>0</v>
      </c>
      <c r="Y290">
        <v>3.8600000000000003</v>
      </c>
      <c r="Z290">
        <v>13.600000000000001</v>
      </c>
      <c r="AA290">
        <v>11.4</v>
      </c>
      <c r="AB290">
        <v>5</v>
      </c>
      <c r="AC290">
        <v>10.3</v>
      </c>
      <c r="AD290">
        <v>0</v>
      </c>
      <c r="AE290">
        <v>8.0599999999999987</v>
      </c>
      <c r="AF290">
        <v>43.2</v>
      </c>
      <c r="AG290">
        <v>47.3</v>
      </c>
      <c r="AH290">
        <v>68</v>
      </c>
      <c r="AI290">
        <v>81.599999999999994</v>
      </c>
      <c r="AJ290">
        <v>88.1</v>
      </c>
      <c r="AK290">
        <v>65.64</v>
      </c>
      <c r="AM290" t="s">
        <v>134</v>
      </c>
      <c r="AO290" t="s">
        <v>135</v>
      </c>
    </row>
    <row r="291" spans="1:41" x14ac:dyDescent="0.25">
      <c r="A291" t="s">
        <v>467</v>
      </c>
      <c r="B291">
        <v>33434</v>
      </c>
      <c r="C291">
        <v>34301</v>
      </c>
      <c r="D291">
        <v>32290</v>
      </c>
      <c r="E291">
        <v>37291</v>
      </c>
      <c r="F291">
        <v>42096</v>
      </c>
      <c r="G291">
        <v>35882.400000000001</v>
      </c>
      <c r="H291">
        <v>59269</v>
      </c>
      <c r="I291">
        <v>58864</v>
      </c>
      <c r="J291">
        <v>60011</v>
      </c>
      <c r="K291">
        <v>67819</v>
      </c>
      <c r="L291">
        <v>78567</v>
      </c>
      <c r="M291">
        <v>64906</v>
      </c>
      <c r="N291">
        <v>83419</v>
      </c>
      <c r="O291">
        <v>84058</v>
      </c>
      <c r="P291">
        <v>86543</v>
      </c>
      <c r="Q291">
        <v>95780</v>
      </c>
      <c r="R291">
        <v>108776</v>
      </c>
      <c r="S291">
        <v>91715.199999999997</v>
      </c>
      <c r="T291">
        <v>8.8000000000000007</v>
      </c>
      <c r="U291">
        <v>9.1999999999999993</v>
      </c>
      <c r="V291">
        <v>8.3000000000000007</v>
      </c>
      <c r="W291">
        <v>7.4</v>
      </c>
      <c r="X291">
        <v>6.2</v>
      </c>
      <c r="Y291">
        <v>7.9800000000000013</v>
      </c>
      <c r="Z291">
        <v>7.8</v>
      </c>
      <c r="AA291">
        <v>8.3000000000000007</v>
      </c>
      <c r="AB291">
        <v>8.1999999999999993</v>
      </c>
      <c r="AC291">
        <v>8.3000000000000007</v>
      </c>
      <c r="AD291">
        <v>6</v>
      </c>
      <c r="AE291">
        <v>7.7200000000000006</v>
      </c>
      <c r="AF291">
        <v>53.79999999999999</v>
      </c>
      <c r="AG291">
        <v>56.4</v>
      </c>
      <c r="AH291">
        <v>55.7</v>
      </c>
      <c r="AI291">
        <v>57.1</v>
      </c>
      <c r="AJ291">
        <v>66.2</v>
      </c>
      <c r="AK291">
        <v>57.839999999999996</v>
      </c>
      <c r="AM291" t="s">
        <v>272</v>
      </c>
      <c r="AO291" t="s">
        <v>142</v>
      </c>
    </row>
    <row r="292" spans="1:41" x14ac:dyDescent="0.25">
      <c r="A292" t="s">
        <v>468</v>
      </c>
      <c r="B292">
        <v>42375</v>
      </c>
      <c r="C292">
        <v>45096</v>
      </c>
      <c r="D292">
        <v>44667</v>
      </c>
      <c r="E292">
        <v>47357</v>
      </c>
      <c r="F292">
        <v>47625</v>
      </c>
      <c r="G292">
        <v>45424</v>
      </c>
      <c r="H292">
        <v>56500</v>
      </c>
      <c r="I292">
        <v>56875</v>
      </c>
      <c r="J292">
        <v>59281</v>
      </c>
      <c r="K292">
        <v>72050</v>
      </c>
      <c r="L292">
        <v>76958</v>
      </c>
      <c r="M292">
        <v>64332.800000000003</v>
      </c>
      <c r="N292">
        <v>76400</v>
      </c>
      <c r="O292">
        <v>82500</v>
      </c>
      <c r="P292">
        <v>84125</v>
      </c>
      <c r="Q292">
        <v>94750</v>
      </c>
      <c r="R292">
        <v>99667</v>
      </c>
      <c r="S292">
        <v>87488.4</v>
      </c>
      <c r="T292">
        <v>3.4000000000000004</v>
      </c>
      <c r="U292">
        <v>4.5</v>
      </c>
      <c r="V292">
        <v>2.9</v>
      </c>
      <c r="W292">
        <v>3.7</v>
      </c>
      <c r="X292">
        <v>2</v>
      </c>
      <c r="Y292">
        <v>3.3</v>
      </c>
      <c r="Z292">
        <v>5.9</v>
      </c>
      <c r="AA292">
        <v>5</v>
      </c>
      <c r="AB292">
        <v>3.7</v>
      </c>
      <c r="AC292">
        <v>4.5</v>
      </c>
      <c r="AD292">
        <v>5.8</v>
      </c>
      <c r="AE292">
        <v>4.9800000000000004</v>
      </c>
      <c r="AF292">
        <v>58.3</v>
      </c>
      <c r="AG292">
        <v>56.9</v>
      </c>
      <c r="AH292">
        <v>61</v>
      </c>
      <c r="AI292">
        <v>61.2</v>
      </c>
      <c r="AJ292">
        <v>68.400000000000006</v>
      </c>
      <c r="AK292">
        <v>61.159999999999989</v>
      </c>
      <c r="AM292" t="s">
        <v>272</v>
      </c>
      <c r="AO292" t="s">
        <v>142</v>
      </c>
    </row>
    <row r="293" spans="1:41" x14ac:dyDescent="0.25">
      <c r="A293" t="s">
        <v>469</v>
      </c>
      <c r="B293" t="s">
        <v>88</v>
      </c>
      <c r="C293">
        <v>30500</v>
      </c>
      <c r="D293">
        <v>4700</v>
      </c>
      <c r="E293">
        <v>12917</v>
      </c>
      <c r="F293">
        <v>12600</v>
      </c>
      <c r="G293">
        <v>15179.25</v>
      </c>
      <c r="H293">
        <v>31250</v>
      </c>
      <c r="I293">
        <v>55417</v>
      </c>
      <c r="J293">
        <v>12375</v>
      </c>
      <c r="K293">
        <v>23571</v>
      </c>
      <c r="L293">
        <v>25857</v>
      </c>
      <c r="M293">
        <v>29694</v>
      </c>
      <c r="N293">
        <v>54000</v>
      </c>
      <c r="O293">
        <v>68750</v>
      </c>
      <c r="P293">
        <v>82600</v>
      </c>
      <c r="Q293">
        <v>46429</v>
      </c>
      <c r="R293">
        <v>48583</v>
      </c>
      <c r="S293">
        <v>60072.4</v>
      </c>
      <c r="T293">
        <v>0</v>
      </c>
      <c r="U293" t="s">
        <v>88</v>
      </c>
      <c r="V293">
        <v>18.2</v>
      </c>
      <c r="W293">
        <v>16.7</v>
      </c>
      <c r="X293">
        <v>13.9</v>
      </c>
      <c r="Y293">
        <v>12.2</v>
      </c>
      <c r="Z293">
        <v>16</v>
      </c>
      <c r="AA293">
        <v>16</v>
      </c>
      <c r="AB293">
        <v>40.9</v>
      </c>
      <c r="AC293">
        <v>16.7</v>
      </c>
      <c r="AD293">
        <v>33.299999999999997</v>
      </c>
      <c r="AE293">
        <v>24.580000000000002</v>
      </c>
      <c r="AF293">
        <v>61.9</v>
      </c>
      <c r="AG293">
        <v>64</v>
      </c>
      <c r="AH293">
        <v>17.399999999999999</v>
      </c>
      <c r="AI293">
        <v>0</v>
      </c>
      <c r="AJ293">
        <v>0</v>
      </c>
      <c r="AK293">
        <v>28.660000000000004</v>
      </c>
      <c r="AM293" t="s">
        <v>134</v>
      </c>
      <c r="AO293" t="s">
        <v>135</v>
      </c>
    </row>
    <row r="294" spans="1:41" x14ac:dyDescent="0.25">
      <c r="A294" t="s">
        <v>470</v>
      </c>
      <c r="B294" t="s">
        <v>88</v>
      </c>
      <c r="C294" t="s">
        <v>88</v>
      </c>
      <c r="D294" t="s">
        <v>88</v>
      </c>
      <c r="E294">
        <v>12115</v>
      </c>
      <c r="F294">
        <v>14000</v>
      </c>
      <c r="G294">
        <v>13057.5</v>
      </c>
      <c r="H294" t="s">
        <v>88</v>
      </c>
      <c r="I294" t="s">
        <v>88</v>
      </c>
      <c r="J294" t="s">
        <v>88</v>
      </c>
      <c r="K294">
        <v>25750</v>
      </c>
      <c r="L294">
        <v>27917</v>
      </c>
      <c r="M294">
        <v>26833.5</v>
      </c>
      <c r="N294" t="s">
        <v>88</v>
      </c>
      <c r="O294" t="s">
        <v>88</v>
      </c>
      <c r="P294" t="s">
        <v>88</v>
      </c>
      <c r="Q294">
        <v>26667</v>
      </c>
      <c r="R294">
        <v>29167</v>
      </c>
      <c r="S294">
        <v>27917</v>
      </c>
      <c r="T294" t="s">
        <v>88</v>
      </c>
      <c r="U294" t="s">
        <v>88</v>
      </c>
      <c r="V294" t="s">
        <v>88</v>
      </c>
      <c r="W294" t="s">
        <v>88</v>
      </c>
      <c r="X294">
        <v>0</v>
      </c>
      <c r="Y294">
        <v>0</v>
      </c>
      <c r="Z294" t="s">
        <v>88</v>
      </c>
      <c r="AA294" t="s">
        <v>88</v>
      </c>
      <c r="AB294" t="s">
        <v>88</v>
      </c>
      <c r="AC294" t="s">
        <v>88</v>
      </c>
      <c r="AD294">
        <v>33.299999999999997</v>
      </c>
      <c r="AE294">
        <v>33.299999999999997</v>
      </c>
      <c r="AF294" t="s">
        <v>88</v>
      </c>
      <c r="AG294" t="s">
        <v>88</v>
      </c>
      <c r="AH294" t="s">
        <v>88</v>
      </c>
      <c r="AI294" t="s">
        <v>88</v>
      </c>
      <c r="AJ294" t="s">
        <v>88</v>
      </c>
      <c r="AK294" t="e">
        <v>#DIV/0!</v>
      </c>
      <c r="AM294" t="s">
        <v>134</v>
      </c>
      <c r="AO294" t="s">
        <v>135</v>
      </c>
    </row>
    <row r="295" spans="1:41" x14ac:dyDescent="0.25">
      <c r="A295" t="s">
        <v>471</v>
      </c>
      <c r="B295" t="s">
        <v>88</v>
      </c>
      <c r="C295">
        <v>12000</v>
      </c>
      <c r="D295">
        <v>15000</v>
      </c>
      <c r="E295">
        <v>13750</v>
      </c>
      <c r="F295">
        <v>16250</v>
      </c>
      <c r="G295">
        <v>14250</v>
      </c>
      <c r="H295">
        <v>31200</v>
      </c>
      <c r="I295">
        <v>31333</v>
      </c>
      <c r="J295">
        <v>30000</v>
      </c>
      <c r="K295">
        <v>23750</v>
      </c>
      <c r="L295">
        <v>25000</v>
      </c>
      <c r="M295">
        <v>28256.6</v>
      </c>
      <c r="N295" t="s">
        <v>88</v>
      </c>
      <c r="O295">
        <v>56750</v>
      </c>
      <c r="P295">
        <v>70625</v>
      </c>
      <c r="Q295">
        <v>50833</v>
      </c>
      <c r="R295">
        <v>35000</v>
      </c>
      <c r="S295">
        <v>53302</v>
      </c>
      <c r="T295">
        <v>57.70000000000001</v>
      </c>
      <c r="U295">
        <v>45.8</v>
      </c>
      <c r="V295">
        <v>40</v>
      </c>
      <c r="W295">
        <v>53.1</v>
      </c>
      <c r="X295">
        <v>72</v>
      </c>
      <c r="Y295">
        <v>53.720000000000006</v>
      </c>
      <c r="Z295">
        <v>34.6</v>
      </c>
      <c r="AA295">
        <v>29.2</v>
      </c>
      <c r="AB295">
        <v>26.7</v>
      </c>
      <c r="AC295">
        <v>18.8</v>
      </c>
      <c r="AD295">
        <v>28</v>
      </c>
      <c r="AE295">
        <v>27.46</v>
      </c>
      <c r="AF295">
        <v>9.3000000000000007</v>
      </c>
      <c r="AG295">
        <v>5</v>
      </c>
      <c r="AH295">
        <v>4.0999999999999996</v>
      </c>
      <c r="AI295">
        <v>4.3</v>
      </c>
      <c r="AJ295">
        <v>0</v>
      </c>
      <c r="AK295">
        <v>4.54</v>
      </c>
      <c r="AL295">
        <v>156.25</v>
      </c>
      <c r="AM295" t="s">
        <v>472</v>
      </c>
      <c r="AO295" t="s">
        <v>142</v>
      </c>
    </row>
    <row r="296" spans="1:41" x14ac:dyDescent="0.25">
      <c r="A296" t="s">
        <v>473</v>
      </c>
      <c r="B296">
        <v>29030</v>
      </c>
      <c r="C296">
        <v>26459</v>
      </c>
      <c r="D296">
        <v>24798</v>
      </c>
      <c r="E296">
        <v>23077</v>
      </c>
      <c r="F296">
        <v>25912</v>
      </c>
      <c r="G296">
        <v>25855.200000000001</v>
      </c>
      <c r="H296">
        <v>57136</v>
      </c>
      <c r="I296">
        <v>53708</v>
      </c>
      <c r="J296">
        <v>53162</v>
      </c>
      <c r="K296">
        <v>43966</v>
      </c>
      <c r="L296">
        <v>49282</v>
      </c>
      <c r="M296">
        <v>51450.8</v>
      </c>
      <c r="N296">
        <v>74150</v>
      </c>
      <c r="O296">
        <v>85542</v>
      </c>
      <c r="P296">
        <v>75797</v>
      </c>
      <c r="Q296">
        <v>77104</v>
      </c>
      <c r="R296">
        <v>85544</v>
      </c>
      <c r="S296">
        <v>79627.399999999994</v>
      </c>
      <c r="T296">
        <v>8.8000000000000007</v>
      </c>
      <c r="U296">
        <v>8.3000000000000007</v>
      </c>
      <c r="V296">
        <v>8</v>
      </c>
      <c r="W296">
        <v>10.7</v>
      </c>
      <c r="X296">
        <v>19</v>
      </c>
      <c r="Y296">
        <v>10.959999999999999</v>
      </c>
      <c r="Z296">
        <v>6.4</v>
      </c>
      <c r="AA296">
        <v>8.3000000000000007</v>
      </c>
      <c r="AB296">
        <v>7.2</v>
      </c>
      <c r="AC296">
        <v>9.9</v>
      </c>
      <c r="AD296">
        <v>14.1</v>
      </c>
      <c r="AE296">
        <v>9.1800000000000015</v>
      </c>
      <c r="AF296">
        <v>53.5</v>
      </c>
      <c r="AG296">
        <v>55.6</v>
      </c>
      <c r="AH296">
        <v>59.599999999999994</v>
      </c>
      <c r="AI296">
        <v>67.3</v>
      </c>
      <c r="AJ296">
        <v>61.7</v>
      </c>
      <c r="AK296">
        <v>59.54</v>
      </c>
      <c r="AM296" t="s">
        <v>272</v>
      </c>
      <c r="AO296" t="s">
        <v>142</v>
      </c>
    </row>
    <row r="297" spans="1:41" x14ac:dyDescent="0.25">
      <c r="A297" t="s">
        <v>474</v>
      </c>
      <c r="B297">
        <v>18700</v>
      </c>
      <c r="C297">
        <v>18250</v>
      </c>
      <c r="D297">
        <v>18833</v>
      </c>
      <c r="E297">
        <v>30000</v>
      </c>
      <c r="F297">
        <v>30250</v>
      </c>
      <c r="G297">
        <v>23206.6</v>
      </c>
      <c r="H297">
        <v>26500</v>
      </c>
      <c r="I297">
        <v>25500</v>
      </c>
      <c r="J297">
        <v>32750</v>
      </c>
      <c r="K297">
        <v>46250</v>
      </c>
      <c r="L297">
        <v>42000</v>
      </c>
      <c r="M297">
        <v>34600</v>
      </c>
      <c r="N297" t="s">
        <v>88</v>
      </c>
      <c r="O297">
        <v>63500</v>
      </c>
      <c r="P297">
        <v>67000</v>
      </c>
      <c r="Q297">
        <v>53750</v>
      </c>
      <c r="R297">
        <v>50800</v>
      </c>
      <c r="S297">
        <v>58762.5</v>
      </c>
      <c r="T297">
        <v>22.2</v>
      </c>
      <c r="U297">
        <v>20.8</v>
      </c>
      <c r="V297">
        <v>27.8</v>
      </c>
      <c r="W297">
        <v>25</v>
      </c>
      <c r="X297">
        <v>7.7</v>
      </c>
      <c r="Y297">
        <v>20.7</v>
      </c>
      <c r="Z297">
        <v>3.7000000000000006</v>
      </c>
      <c r="AA297">
        <v>8.3000000000000007</v>
      </c>
      <c r="AB297">
        <v>5.6</v>
      </c>
      <c r="AC297">
        <v>5</v>
      </c>
      <c r="AD297">
        <v>0</v>
      </c>
      <c r="AE297">
        <v>4.5200000000000005</v>
      </c>
      <c r="AF297">
        <v>36.4</v>
      </c>
      <c r="AG297">
        <v>32.299999999999997</v>
      </c>
      <c r="AH297">
        <v>15.4</v>
      </c>
      <c r="AI297">
        <v>11.1</v>
      </c>
      <c r="AJ297">
        <v>50</v>
      </c>
      <c r="AK297">
        <v>29.04</v>
      </c>
      <c r="AL297">
        <v>90</v>
      </c>
      <c r="AM297" t="s">
        <v>475</v>
      </c>
      <c r="AO297" t="s">
        <v>142</v>
      </c>
    </row>
    <row r="298" spans="1:41" x14ac:dyDescent="0.25">
      <c r="A298" t="s">
        <v>476</v>
      </c>
      <c r="B298">
        <v>22813</v>
      </c>
      <c r="C298">
        <v>34200</v>
      </c>
      <c r="D298">
        <v>37922</v>
      </c>
      <c r="E298">
        <v>57595</v>
      </c>
      <c r="F298">
        <v>53204</v>
      </c>
      <c r="G298">
        <v>41146.800000000003</v>
      </c>
      <c r="H298">
        <v>41304</v>
      </c>
      <c r="I298">
        <v>44704</v>
      </c>
      <c r="J298">
        <v>43271</v>
      </c>
      <c r="K298">
        <v>59649</v>
      </c>
      <c r="L298">
        <v>63556</v>
      </c>
      <c r="M298">
        <v>50496.800000000003</v>
      </c>
      <c r="N298">
        <v>74318</v>
      </c>
      <c r="O298">
        <v>74538</v>
      </c>
      <c r="P298">
        <v>73100</v>
      </c>
      <c r="Q298">
        <v>80534</v>
      </c>
      <c r="R298">
        <v>85237</v>
      </c>
      <c r="S298">
        <v>77545.399999999994</v>
      </c>
      <c r="T298">
        <v>22.8</v>
      </c>
      <c r="U298">
        <v>13</v>
      </c>
      <c r="V298">
        <v>16.600000000000001</v>
      </c>
      <c r="W298">
        <v>16.100000000000001</v>
      </c>
      <c r="X298">
        <v>0</v>
      </c>
      <c r="Y298">
        <v>13.7</v>
      </c>
      <c r="Z298">
        <v>18.600000000000001</v>
      </c>
      <c r="AA298">
        <v>13</v>
      </c>
      <c r="AB298">
        <v>2.7</v>
      </c>
      <c r="AC298">
        <v>7.4</v>
      </c>
      <c r="AD298">
        <v>3.5</v>
      </c>
      <c r="AE298">
        <v>9.0400000000000009</v>
      </c>
      <c r="AF298">
        <v>69.7</v>
      </c>
      <c r="AG298">
        <v>64.3</v>
      </c>
      <c r="AH298">
        <v>49.4</v>
      </c>
      <c r="AI298">
        <v>46.7</v>
      </c>
      <c r="AJ298">
        <v>58.4</v>
      </c>
      <c r="AK298">
        <v>57.7</v>
      </c>
      <c r="AM298" t="s">
        <v>134</v>
      </c>
      <c r="AO298" t="s">
        <v>135</v>
      </c>
    </row>
    <row r="299" spans="1:41" x14ac:dyDescent="0.25">
      <c r="A299" t="s">
        <v>477</v>
      </c>
      <c r="B299" t="s">
        <v>88</v>
      </c>
      <c r="C299">
        <v>43750</v>
      </c>
      <c r="D299">
        <v>45333</v>
      </c>
      <c r="E299">
        <v>50500</v>
      </c>
      <c r="F299">
        <v>50000</v>
      </c>
      <c r="G299">
        <v>47395.75</v>
      </c>
      <c r="H299">
        <v>49000</v>
      </c>
      <c r="I299">
        <v>50833</v>
      </c>
      <c r="J299">
        <v>51500</v>
      </c>
      <c r="K299">
        <v>57200</v>
      </c>
      <c r="L299">
        <v>80000</v>
      </c>
      <c r="M299">
        <v>57706.6</v>
      </c>
      <c r="N299">
        <v>76000</v>
      </c>
      <c r="O299">
        <v>67500</v>
      </c>
      <c r="P299">
        <v>72750</v>
      </c>
      <c r="Q299">
        <v>82167</v>
      </c>
      <c r="R299">
        <v>103750</v>
      </c>
      <c r="S299">
        <v>80433.399999999994</v>
      </c>
      <c r="T299">
        <v>8.3000000000000007</v>
      </c>
      <c r="U299">
        <v>8</v>
      </c>
      <c r="V299">
        <v>7.4</v>
      </c>
      <c r="W299">
        <v>7.7</v>
      </c>
      <c r="X299">
        <v>20</v>
      </c>
      <c r="Y299">
        <v>10.280000000000001</v>
      </c>
      <c r="Z299">
        <v>4.2</v>
      </c>
      <c r="AA299">
        <v>0</v>
      </c>
      <c r="AB299">
        <v>0</v>
      </c>
      <c r="AC299">
        <v>0</v>
      </c>
      <c r="AD299">
        <v>20</v>
      </c>
      <c r="AE299">
        <v>4.84</v>
      </c>
      <c r="AF299">
        <v>25.7</v>
      </c>
      <c r="AG299">
        <v>26.7</v>
      </c>
      <c r="AH299">
        <v>30.8</v>
      </c>
      <c r="AI299">
        <v>40</v>
      </c>
      <c r="AJ299">
        <v>65.400000000000006</v>
      </c>
      <c r="AK299">
        <v>37.720000000000006</v>
      </c>
      <c r="AM299" t="s">
        <v>134</v>
      </c>
      <c r="AO299" t="s">
        <v>135</v>
      </c>
    </row>
    <row r="300" spans="1:41" x14ac:dyDescent="0.25">
      <c r="A300" t="s">
        <v>478</v>
      </c>
      <c r="B300">
        <v>19625</v>
      </c>
      <c r="C300">
        <v>22500</v>
      </c>
      <c r="D300">
        <v>23083</v>
      </c>
      <c r="E300">
        <v>23425</v>
      </c>
      <c r="F300">
        <v>25219</v>
      </c>
      <c r="G300">
        <v>22770.400000000001</v>
      </c>
      <c r="H300">
        <v>36611</v>
      </c>
      <c r="I300">
        <v>36667</v>
      </c>
      <c r="J300">
        <v>34071</v>
      </c>
      <c r="K300">
        <v>33833</v>
      </c>
      <c r="L300">
        <v>37150</v>
      </c>
      <c r="M300">
        <v>35666.400000000001</v>
      </c>
      <c r="N300">
        <v>49714</v>
      </c>
      <c r="O300">
        <v>48889</v>
      </c>
      <c r="P300">
        <v>50500</v>
      </c>
      <c r="Q300">
        <v>49889</v>
      </c>
      <c r="R300">
        <v>52214</v>
      </c>
      <c r="S300">
        <v>50241.2</v>
      </c>
      <c r="T300">
        <v>38.1</v>
      </c>
      <c r="U300">
        <v>43.3</v>
      </c>
      <c r="V300">
        <v>46.7</v>
      </c>
      <c r="W300">
        <v>52</v>
      </c>
      <c r="X300">
        <v>50.4</v>
      </c>
      <c r="Y300">
        <v>46.100000000000009</v>
      </c>
      <c r="Z300">
        <v>22.4</v>
      </c>
      <c r="AA300">
        <v>24</v>
      </c>
      <c r="AB300">
        <v>25.7</v>
      </c>
      <c r="AC300">
        <v>26.5</v>
      </c>
      <c r="AD300">
        <v>26.5</v>
      </c>
      <c r="AE300">
        <v>25.02</v>
      </c>
      <c r="AF300">
        <v>23.8</v>
      </c>
      <c r="AG300">
        <v>24.4</v>
      </c>
      <c r="AH300">
        <v>24.3</v>
      </c>
      <c r="AI300">
        <v>23.5</v>
      </c>
      <c r="AJ300">
        <v>30.4</v>
      </c>
      <c r="AK300">
        <v>25.28</v>
      </c>
      <c r="AL300">
        <v>111</v>
      </c>
      <c r="AM300" t="s">
        <v>272</v>
      </c>
      <c r="AO300" t="s">
        <v>142</v>
      </c>
    </row>
    <row r="301" spans="1:41" x14ac:dyDescent="0.25">
      <c r="A301" t="s">
        <v>479</v>
      </c>
      <c r="B301">
        <v>17417</v>
      </c>
      <c r="C301">
        <v>21286</v>
      </c>
      <c r="D301">
        <v>20800</v>
      </c>
      <c r="E301">
        <v>16250</v>
      </c>
      <c r="F301">
        <v>24167</v>
      </c>
      <c r="G301">
        <v>19984</v>
      </c>
      <c r="H301">
        <v>26800</v>
      </c>
      <c r="I301">
        <v>35167</v>
      </c>
      <c r="J301">
        <v>37167</v>
      </c>
      <c r="K301">
        <v>27500</v>
      </c>
      <c r="L301">
        <v>32083</v>
      </c>
      <c r="M301">
        <v>31743.4</v>
      </c>
      <c r="N301">
        <v>41000</v>
      </c>
      <c r="O301">
        <v>49833</v>
      </c>
      <c r="P301">
        <v>49750</v>
      </c>
      <c r="Q301">
        <v>50625</v>
      </c>
      <c r="R301">
        <v>51250</v>
      </c>
      <c r="S301">
        <v>48491.6</v>
      </c>
      <c r="T301">
        <v>51.5</v>
      </c>
      <c r="U301">
        <v>52.400000000000006</v>
      </c>
      <c r="V301">
        <v>54.6</v>
      </c>
      <c r="W301">
        <v>52.8</v>
      </c>
      <c r="X301">
        <v>60</v>
      </c>
      <c r="Y301">
        <v>54.260000000000005</v>
      </c>
      <c r="Z301">
        <v>36.4</v>
      </c>
      <c r="AA301">
        <v>26.2</v>
      </c>
      <c r="AB301">
        <v>31.5</v>
      </c>
      <c r="AC301">
        <v>31.5</v>
      </c>
      <c r="AD301">
        <v>30.8</v>
      </c>
      <c r="AE301">
        <v>31.28</v>
      </c>
      <c r="AF301">
        <v>27.200000000000003</v>
      </c>
      <c r="AG301">
        <v>28.7</v>
      </c>
      <c r="AH301">
        <v>26.3</v>
      </c>
      <c r="AI301">
        <v>22.4</v>
      </c>
      <c r="AJ301">
        <v>20.3</v>
      </c>
      <c r="AK301">
        <v>24.979999999999997</v>
      </c>
      <c r="AL301">
        <v>250</v>
      </c>
      <c r="AM301" t="s">
        <v>480</v>
      </c>
      <c r="AO301" t="s">
        <v>142</v>
      </c>
    </row>
    <row r="302" spans="1:41" x14ac:dyDescent="0.25">
      <c r="A302" t="s">
        <v>481</v>
      </c>
      <c r="B302">
        <v>27250</v>
      </c>
      <c r="C302">
        <v>27500</v>
      </c>
      <c r="D302">
        <v>25917</v>
      </c>
      <c r="E302">
        <v>21500</v>
      </c>
      <c r="F302">
        <v>30500</v>
      </c>
      <c r="G302">
        <v>26533.4</v>
      </c>
      <c r="H302">
        <v>46500</v>
      </c>
      <c r="I302">
        <v>52917</v>
      </c>
      <c r="J302">
        <v>48667</v>
      </c>
      <c r="K302">
        <v>48000</v>
      </c>
      <c r="L302">
        <v>63000</v>
      </c>
      <c r="M302">
        <v>51816.800000000003</v>
      </c>
      <c r="N302">
        <v>71929</v>
      </c>
      <c r="O302">
        <v>74375</v>
      </c>
      <c r="P302">
        <v>69125</v>
      </c>
      <c r="Q302">
        <v>75375</v>
      </c>
      <c r="R302">
        <v>94500</v>
      </c>
      <c r="S302">
        <v>77060.800000000003</v>
      </c>
      <c r="T302">
        <v>16.899999999999999</v>
      </c>
      <c r="U302">
        <v>13.3</v>
      </c>
      <c r="V302">
        <v>14.3</v>
      </c>
      <c r="W302">
        <v>19.3</v>
      </c>
      <c r="X302">
        <v>14.1</v>
      </c>
      <c r="Y302">
        <v>15.579999999999998</v>
      </c>
      <c r="Z302">
        <v>17.5</v>
      </c>
      <c r="AA302">
        <v>16</v>
      </c>
      <c r="AB302">
        <v>16.7</v>
      </c>
      <c r="AC302">
        <v>16.8</v>
      </c>
      <c r="AD302">
        <v>14.1</v>
      </c>
      <c r="AE302">
        <v>16.22</v>
      </c>
      <c r="AF302">
        <v>66.3</v>
      </c>
      <c r="AG302">
        <v>66.900000000000006</v>
      </c>
      <c r="AH302">
        <v>64.099999999999994</v>
      </c>
      <c r="AI302">
        <v>65.900000000000006</v>
      </c>
      <c r="AJ302">
        <v>72.5</v>
      </c>
      <c r="AK302">
        <v>67.14</v>
      </c>
      <c r="AL302">
        <v>60</v>
      </c>
      <c r="AM302" t="s">
        <v>272</v>
      </c>
      <c r="AO302" t="s">
        <v>142</v>
      </c>
    </row>
    <row r="303" spans="1:41" x14ac:dyDescent="0.25">
      <c r="A303" t="s">
        <v>482</v>
      </c>
      <c r="B303" t="s">
        <v>88</v>
      </c>
      <c r="C303">
        <v>11333</v>
      </c>
      <c r="D303">
        <v>11000</v>
      </c>
      <c r="E303">
        <v>18167</v>
      </c>
      <c r="F303">
        <v>21813</v>
      </c>
      <c r="G303">
        <v>15578.25</v>
      </c>
      <c r="H303">
        <v>33000</v>
      </c>
      <c r="I303">
        <v>33643</v>
      </c>
      <c r="J303">
        <v>32786</v>
      </c>
      <c r="K303">
        <v>36500</v>
      </c>
      <c r="L303">
        <v>38583</v>
      </c>
      <c r="M303">
        <v>34902.400000000001</v>
      </c>
      <c r="N303">
        <v>45167</v>
      </c>
      <c r="O303">
        <v>44250</v>
      </c>
      <c r="P303">
        <v>46000</v>
      </c>
      <c r="Q303">
        <v>63219</v>
      </c>
      <c r="R303">
        <v>67706</v>
      </c>
      <c r="S303">
        <v>53268.4</v>
      </c>
      <c r="T303">
        <v>53.5</v>
      </c>
      <c r="U303">
        <v>50.4</v>
      </c>
      <c r="V303">
        <v>56.3</v>
      </c>
      <c r="W303">
        <v>61.5</v>
      </c>
      <c r="X303">
        <v>67.7</v>
      </c>
      <c r="Y303">
        <v>57.879999999999995</v>
      </c>
      <c r="Z303">
        <v>36.4</v>
      </c>
      <c r="AA303">
        <v>35.799999999999997</v>
      </c>
      <c r="AB303">
        <v>39.299999999999997</v>
      </c>
      <c r="AC303">
        <v>39.200000000000003</v>
      </c>
      <c r="AD303">
        <v>27.4</v>
      </c>
      <c r="AE303">
        <v>35.619999999999997</v>
      </c>
      <c r="AF303">
        <v>30.4</v>
      </c>
      <c r="AG303">
        <v>29.1</v>
      </c>
      <c r="AH303">
        <v>26</v>
      </c>
      <c r="AI303">
        <v>21.9</v>
      </c>
      <c r="AJ303">
        <v>18</v>
      </c>
      <c r="AK303">
        <v>25.080000000000002</v>
      </c>
      <c r="AM303" t="s">
        <v>134</v>
      </c>
      <c r="AO303" t="s">
        <v>135</v>
      </c>
    </row>
    <row r="304" spans="1:41" x14ac:dyDescent="0.25">
      <c r="A304" t="s">
        <v>483</v>
      </c>
      <c r="B304">
        <v>46242</v>
      </c>
      <c r="C304">
        <v>43095</v>
      </c>
      <c r="D304">
        <v>42115</v>
      </c>
      <c r="E304">
        <v>59964</v>
      </c>
      <c r="F304">
        <v>70195</v>
      </c>
      <c r="G304">
        <v>52322.2</v>
      </c>
      <c r="H304">
        <v>73104</v>
      </c>
      <c r="I304">
        <v>76201</v>
      </c>
      <c r="J304">
        <v>77500</v>
      </c>
      <c r="K304">
        <v>102233</v>
      </c>
      <c r="L304">
        <v>111850</v>
      </c>
      <c r="M304">
        <v>88177.600000000006</v>
      </c>
      <c r="N304">
        <v>98500</v>
      </c>
      <c r="O304">
        <v>104318</v>
      </c>
      <c r="P304">
        <v>108317</v>
      </c>
      <c r="Q304">
        <v>151636</v>
      </c>
      <c r="R304">
        <v>160381</v>
      </c>
      <c r="S304">
        <v>124630.39999999999</v>
      </c>
      <c r="T304">
        <v>5.7</v>
      </c>
      <c r="U304">
        <v>5.8</v>
      </c>
      <c r="V304">
        <v>5.3</v>
      </c>
      <c r="W304">
        <v>4.8</v>
      </c>
      <c r="X304">
        <v>3.9</v>
      </c>
      <c r="Y304">
        <v>5.0999999999999996</v>
      </c>
      <c r="Z304">
        <v>2.2000000000000002</v>
      </c>
      <c r="AA304">
        <v>2.4</v>
      </c>
      <c r="AB304">
        <v>1.8</v>
      </c>
      <c r="AC304">
        <v>0.9</v>
      </c>
      <c r="AD304">
        <v>0</v>
      </c>
      <c r="AE304">
        <v>1.46</v>
      </c>
      <c r="AF304">
        <v>62.1</v>
      </c>
      <c r="AG304">
        <v>62.4</v>
      </c>
      <c r="AH304">
        <v>64.8</v>
      </c>
      <c r="AI304">
        <v>70</v>
      </c>
      <c r="AJ304">
        <v>58.6</v>
      </c>
      <c r="AK304">
        <v>63.580000000000005</v>
      </c>
      <c r="AM304" t="s">
        <v>134</v>
      </c>
      <c r="AO304" t="s">
        <v>135</v>
      </c>
    </row>
    <row r="305" spans="1:41" x14ac:dyDescent="0.25">
      <c r="A305" t="s">
        <v>484</v>
      </c>
      <c r="B305">
        <v>30297</v>
      </c>
      <c r="C305">
        <v>30532</v>
      </c>
      <c r="D305">
        <v>29117</v>
      </c>
      <c r="E305">
        <v>37682</v>
      </c>
      <c r="F305">
        <v>39240</v>
      </c>
      <c r="G305">
        <v>33373.599999999999</v>
      </c>
      <c r="H305">
        <v>62814</v>
      </c>
      <c r="I305">
        <v>65599</v>
      </c>
      <c r="J305">
        <v>67044</v>
      </c>
      <c r="K305">
        <v>74024</v>
      </c>
      <c r="L305">
        <v>79296</v>
      </c>
      <c r="M305">
        <v>69755.399999999994</v>
      </c>
      <c r="N305">
        <v>88414</v>
      </c>
      <c r="O305">
        <v>97917</v>
      </c>
      <c r="P305">
        <v>99528</v>
      </c>
      <c r="Q305">
        <v>114113</v>
      </c>
      <c r="R305">
        <v>119098</v>
      </c>
      <c r="S305">
        <v>103814</v>
      </c>
      <c r="T305">
        <v>4</v>
      </c>
      <c r="U305">
        <v>3.3000000000000003</v>
      </c>
      <c r="V305">
        <v>4.8</v>
      </c>
      <c r="W305">
        <v>4.9000000000000004</v>
      </c>
      <c r="X305">
        <v>4.2</v>
      </c>
      <c r="Y305">
        <v>4.24</v>
      </c>
      <c r="Z305">
        <v>11.4</v>
      </c>
      <c r="AA305">
        <v>10.8</v>
      </c>
      <c r="AB305">
        <v>11.3</v>
      </c>
      <c r="AC305">
        <v>15.3</v>
      </c>
      <c r="AD305">
        <v>9.1999999999999993</v>
      </c>
      <c r="AE305">
        <v>11.6</v>
      </c>
      <c r="AF305">
        <v>49.7</v>
      </c>
      <c r="AG305">
        <v>48.9</v>
      </c>
      <c r="AH305">
        <v>50.5</v>
      </c>
      <c r="AI305">
        <v>47.4</v>
      </c>
      <c r="AJ305">
        <v>55.5</v>
      </c>
      <c r="AK305">
        <v>50.4</v>
      </c>
      <c r="AM305" t="s">
        <v>134</v>
      </c>
      <c r="AO305" t="s">
        <v>135</v>
      </c>
    </row>
    <row r="306" spans="1:41" x14ac:dyDescent="0.25">
      <c r="A306" t="s">
        <v>485</v>
      </c>
      <c r="B306" t="s">
        <v>88</v>
      </c>
      <c r="C306">
        <v>2500</v>
      </c>
      <c r="D306">
        <v>2500</v>
      </c>
      <c r="E306" t="s">
        <v>88</v>
      </c>
      <c r="F306" t="s">
        <v>88</v>
      </c>
      <c r="G306">
        <v>2500</v>
      </c>
      <c r="H306" t="s">
        <v>88</v>
      </c>
      <c r="I306">
        <v>5500</v>
      </c>
      <c r="J306">
        <v>5667</v>
      </c>
      <c r="K306" t="s">
        <v>88</v>
      </c>
      <c r="L306" t="s">
        <v>88</v>
      </c>
      <c r="M306">
        <v>5583.5</v>
      </c>
      <c r="N306" t="s">
        <v>88</v>
      </c>
      <c r="O306">
        <v>7000</v>
      </c>
      <c r="P306">
        <v>6833</v>
      </c>
      <c r="Q306" t="s">
        <v>88</v>
      </c>
      <c r="R306" t="s">
        <v>88</v>
      </c>
      <c r="S306">
        <v>6916.5</v>
      </c>
      <c r="T306">
        <v>83.3</v>
      </c>
      <c r="U306">
        <v>66.7</v>
      </c>
      <c r="V306">
        <v>71.400000000000006</v>
      </c>
      <c r="W306">
        <v>50</v>
      </c>
      <c r="X306">
        <v>0</v>
      </c>
      <c r="Y306">
        <v>54.279999999999994</v>
      </c>
      <c r="Z306">
        <v>83.3</v>
      </c>
      <c r="AA306">
        <v>66.7</v>
      </c>
      <c r="AB306">
        <v>71.400000000000006</v>
      </c>
      <c r="AC306">
        <v>50</v>
      </c>
      <c r="AD306">
        <v>0</v>
      </c>
      <c r="AE306">
        <v>54.279999999999994</v>
      </c>
      <c r="AF306">
        <v>0</v>
      </c>
      <c r="AG306" t="s">
        <v>88</v>
      </c>
      <c r="AH306" t="s">
        <v>88</v>
      </c>
      <c r="AI306">
        <v>0</v>
      </c>
      <c r="AJ306">
        <v>0</v>
      </c>
      <c r="AK306">
        <v>0</v>
      </c>
      <c r="AM306" t="s">
        <v>134</v>
      </c>
      <c r="AO306" t="s">
        <v>135</v>
      </c>
    </row>
    <row r="307" spans="1:41" x14ac:dyDescent="0.25">
      <c r="A307" t="s">
        <v>486</v>
      </c>
      <c r="B307">
        <v>15500</v>
      </c>
      <c r="C307">
        <v>13750</v>
      </c>
      <c r="D307">
        <v>21250</v>
      </c>
      <c r="E307">
        <v>57750</v>
      </c>
      <c r="F307">
        <v>50000</v>
      </c>
      <c r="G307">
        <v>31650</v>
      </c>
      <c r="H307">
        <v>19750</v>
      </c>
      <c r="I307">
        <v>35000</v>
      </c>
      <c r="J307">
        <v>38750</v>
      </c>
      <c r="K307">
        <v>59250</v>
      </c>
      <c r="L307">
        <v>85000</v>
      </c>
      <c r="M307">
        <v>47550</v>
      </c>
      <c r="N307">
        <v>44000</v>
      </c>
      <c r="O307">
        <v>51250</v>
      </c>
      <c r="P307">
        <v>53750</v>
      </c>
      <c r="Q307">
        <v>103250</v>
      </c>
      <c r="R307">
        <v>110000</v>
      </c>
      <c r="S307">
        <v>72450</v>
      </c>
      <c r="T307">
        <v>35.299999999999997</v>
      </c>
      <c r="U307">
        <v>40</v>
      </c>
      <c r="V307">
        <v>20</v>
      </c>
      <c r="W307">
        <v>20</v>
      </c>
      <c r="X307">
        <v>30</v>
      </c>
      <c r="Y307">
        <v>29.060000000000002</v>
      </c>
      <c r="Z307">
        <v>52.900000000000006</v>
      </c>
      <c r="AA307">
        <v>50</v>
      </c>
      <c r="AB307">
        <v>50</v>
      </c>
      <c r="AC307">
        <v>40</v>
      </c>
      <c r="AD307">
        <v>20</v>
      </c>
      <c r="AE307">
        <v>42.58</v>
      </c>
      <c r="AF307">
        <v>0</v>
      </c>
      <c r="AG307">
        <v>0</v>
      </c>
      <c r="AH307">
        <v>11.1</v>
      </c>
      <c r="AI307">
        <v>10</v>
      </c>
      <c r="AJ307">
        <v>21.1</v>
      </c>
      <c r="AK307">
        <v>8.4400000000000013</v>
      </c>
      <c r="AM307" t="s">
        <v>134</v>
      </c>
      <c r="AO307" t="s">
        <v>135</v>
      </c>
    </row>
    <row r="308" spans="1:41" x14ac:dyDescent="0.25">
      <c r="A308" t="s">
        <v>487</v>
      </c>
      <c r="B308" t="s">
        <v>88</v>
      </c>
      <c r="C308" t="s">
        <v>88</v>
      </c>
      <c r="D308" t="s">
        <v>88</v>
      </c>
      <c r="E308" t="s">
        <v>88</v>
      </c>
      <c r="F308" t="s">
        <v>88</v>
      </c>
      <c r="G308" t="e">
        <v>#DIV/0!</v>
      </c>
      <c r="H308" t="s">
        <v>88</v>
      </c>
      <c r="I308" t="s">
        <v>88</v>
      </c>
      <c r="J308" t="s">
        <v>88</v>
      </c>
      <c r="K308" t="s">
        <v>88</v>
      </c>
      <c r="L308" t="s">
        <v>88</v>
      </c>
      <c r="M308" t="e">
        <v>#DIV/0!</v>
      </c>
      <c r="N308">
        <v>170711</v>
      </c>
      <c r="O308" t="s">
        <v>88</v>
      </c>
      <c r="P308" t="s">
        <v>88</v>
      </c>
      <c r="Q308" t="s">
        <v>88</v>
      </c>
      <c r="R308" t="s">
        <v>88</v>
      </c>
      <c r="S308">
        <v>170711</v>
      </c>
      <c r="T308">
        <v>0</v>
      </c>
      <c r="U308" t="s">
        <v>88</v>
      </c>
      <c r="V308">
        <v>0</v>
      </c>
      <c r="W308">
        <v>0</v>
      </c>
      <c r="X308">
        <v>0</v>
      </c>
      <c r="Y308">
        <v>0</v>
      </c>
      <c r="Z308">
        <v>0</v>
      </c>
      <c r="AA308">
        <v>0</v>
      </c>
      <c r="AB308">
        <v>0</v>
      </c>
      <c r="AC308">
        <v>0</v>
      </c>
      <c r="AD308">
        <v>0</v>
      </c>
      <c r="AE308">
        <v>0</v>
      </c>
      <c r="AF308">
        <v>88.7</v>
      </c>
      <c r="AG308">
        <v>84.6</v>
      </c>
      <c r="AH308">
        <v>100</v>
      </c>
      <c r="AI308">
        <v>100</v>
      </c>
      <c r="AJ308" t="s">
        <v>88</v>
      </c>
      <c r="AK308">
        <v>93.325000000000003</v>
      </c>
      <c r="AM308" t="s">
        <v>134</v>
      </c>
      <c r="AO308" t="s">
        <v>135</v>
      </c>
    </row>
    <row r="309" spans="1:41" x14ac:dyDescent="0.25">
      <c r="A309" t="s">
        <v>488</v>
      </c>
      <c r="B309" t="s">
        <v>88</v>
      </c>
      <c r="C309" t="s">
        <v>88</v>
      </c>
      <c r="D309" t="s">
        <v>88</v>
      </c>
      <c r="E309" t="s">
        <v>88</v>
      </c>
      <c r="F309" t="s">
        <v>88</v>
      </c>
      <c r="G309" t="e">
        <v>#DIV/0!</v>
      </c>
      <c r="H309" t="s">
        <v>88</v>
      </c>
      <c r="I309" t="s">
        <v>88</v>
      </c>
      <c r="J309" t="s">
        <v>88</v>
      </c>
      <c r="K309" t="s">
        <v>88</v>
      </c>
      <c r="L309" t="s">
        <v>88</v>
      </c>
      <c r="M309" t="e">
        <v>#DIV/0!</v>
      </c>
      <c r="N309" t="s">
        <v>88</v>
      </c>
      <c r="O309" t="s">
        <v>88</v>
      </c>
      <c r="P309" t="s">
        <v>88</v>
      </c>
      <c r="Q309" t="s">
        <v>88</v>
      </c>
      <c r="R309" t="s">
        <v>88</v>
      </c>
      <c r="S309" t="e">
        <v>#DIV/0!</v>
      </c>
      <c r="T309" t="s">
        <v>88</v>
      </c>
      <c r="U309" t="s">
        <v>88</v>
      </c>
      <c r="V309" t="s">
        <v>88</v>
      </c>
      <c r="W309" t="s">
        <v>88</v>
      </c>
      <c r="X309" t="s">
        <v>88</v>
      </c>
      <c r="Y309" t="e">
        <v>#DIV/0!</v>
      </c>
      <c r="Z309" t="s">
        <v>88</v>
      </c>
      <c r="AA309" t="s">
        <v>88</v>
      </c>
      <c r="AB309" t="s">
        <v>88</v>
      </c>
      <c r="AC309" t="s">
        <v>88</v>
      </c>
      <c r="AD309" t="s">
        <v>88</v>
      </c>
      <c r="AE309" t="e">
        <v>#DIV/0!</v>
      </c>
      <c r="AF309" t="s">
        <v>88</v>
      </c>
      <c r="AG309" t="s">
        <v>88</v>
      </c>
      <c r="AH309" t="s">
        <v>88</v>
      </c>
      <c r="AI309" t="s">
        <v>88</v>
      </c>
      <c r="AJ309" t="s">
        <v>88</v>
      </c>
      <c r="AK309" t="e">
        <v>#DIV/0!</v>
      </c>
      <c r="AM309" t="s">
        <v>134</v>
      </c>
      <c r="AO309" t="s">
        <v>135</v>
      </c>
    </row>
    <row r="310" spans="1:41" x14ac:dyDescent="0.25">
      <c r="A310" t="s">
        <v>489</v>
      </c>
      <c r="B310">
        <v>17281</v>
      </c>
      <c r="C310">
        <v>17233</v>
      </c>
      <c r="D310">
        <v>18806</v>
      </c>
      <c r="E310">
        <v>25431</v>
      </c>
      <c r="F310">
        <v>25275</v>
      </c>
      <c r="G310">
        <v>20805.2</v>
      </c>
      <c r="H310">
        <v>40360</v>
      </c>
      <c r="I310">
        <v>42056</v>
      </c>
      <c r="J310">
        <v>42771</v>
      </c>
      <c r="K310">
        <v>33167</v>
      </c>
      <c r="L310">
        <v>32875</v>
      </c>
      <c r="M310">
        <v>38245.800000000003</v>
      </c>
      <c r="N310">
        <v>59083</v>
      </c>
      <c r="O310">
        <v>53895</v>
      </c>
      <c r="P310">
        <v>55800</v>
      </c>
      <c r="Q310">
        <v>55375</v>
      </c>
      <c r="R310">
        <v>53938</v>
      </c>
      <c r="S310">
        <v>55618.2</v>
      </c>
      <c r="T310">
        <v>7.8</v>
      </c>
      <c r="U310">
        <v>8.6</v>
      </c>
      <c r="V310">
        <v>8.8000000000000007</v>
      </c>
      <c r="W310">
        <v>13.5</v>
      </c>
      <c r="X310">
        <v>14.5</v>
      </c>
      <c r="Y310">
        <v>10.64</v>
      </c>
      <c r="Z310">
        <v>9.5</v>
      </c>
      <c r="AA310">
        <v>14.5</v>
      </c>
      <c r="AB310">
        <v>15.1</v>
      </c>
      <c r="AC310">
        <v>15.3</v>
      </c>
      <c r="AD310">
        <v>14.8</v>
      </c>
      <c r="AE310">
        <v>13.84</v>
      </c>
      <c r="AF310">
        <v>52.1</v>
      </c>
      <c r="AG310">
        <v>50.5</v>
      </c>
      <c r="AH310">
        <v>45.4</v>
      </c>
      <c r="AI310">
        <v>44.9</v>
      </c>
      <c r="AJ310">
        <v>35.5</v>
      </c>
      <c r="AK310">
        <v>45.68</v>
      </c>
      <c r="AM310" t="s">
        <v>134</v>
      </c>
      <c r="AO310" t="s">
        <v>135</v>
      </c>
    </row>
    <row r="311" spans="1:41" x14ac:dyDescent="0.25">
      <c r="A311" t="s">
        <v>490</v>
      </c>
      <c r="B311">
        <v>17306</v>
      </c>
      <c r="C311">
        <v>18206</v>
      </c>
      <c r="D311">
        <v>19333</v>
      </c>
      <c r="E311">
        <v>27000</v>
      </c>
      <c r="F311">
        <v>34026</v>
      </c>
      <c r="G311">
        <v>23174.2</v>
      </c>
      <c r="H311">
        <v>30900</v>
      </c>
      <c r="I311">
        <v>32438</v>
      </c>
      <c r="J311">
        <v>33214</v>
      </c>
      <c r="K311">
        <v>56553</v>
      </c>
      <c r="L311">
        <v>63607</v>
      </c>
      <c r="M311">
        <v>43342.400000000001</v>
      </c>
      <c r="N311">
        <v>52333</v>
      </c>
      <c r="O311">
        <v>53000</v>
      </c>
      <c r="P311">
        <v>57763</v>
      </c>
      <c r="Q311">
        <v>87583</v>
      </c>
      <c r="R311">
        <v>92444</v>
      </c>
      <c r="S311">
        <v>68624.600000000006</v>
      </c>
      <c r="T311">
        <v>21.9</v>
      </c>
      <c r="U311">
        <v>21.7</v>
      </c>
      <c r="V311">
        <v>22.9</v>
      </c>
      <c r="W311">
        <v>18.600000000000001</v>
      </c>
      <c r="X311">
        <v>7.9</v>
      </c>
      <c r="Y311">
        <v>18.600000000000001</v>
      </c>
      <c r="Z311">
        <v>19</v>
      </c>
      <c r="AA311">
        <v>18.2</v>
      </c>
      <c r="AB311">
        <v>17.3</v>
      </c>
      <c r="AC311">
        <v>14.5</v>
      </c>
      <c r="AD311">
        <v>2.7</v>
      </c>
      <c r="AE311">
        <v>14.34</v>
      </c>
      <c r="AF311">
        <v>31.900000000000002</v>
      </c>
      <c r="AG311">
        <v>34.5</v>
      </c>
      <c r="AH311">
        <v>41</v>
      </c>
      <c r="AI311">
        <v>44.2</v>
      </c>
      <c r="AJ311">
        <v>49.5</v>
      </c>
      <c r="AK311">
        <v>40.220000000000006</v>
      </c>
      <c r="AM311" t="s">
        <v>134</v>
      </c>
      <c r="AO311" t="s">
        <v>135</v>
      </c>
    </row>
    <row r="312" spans="1:41" x14ac:dyDescent="0.25">
      <c r="A312" t="s">
        <v>491</v>
      </c>
      <c r="B312">
        <v>15125</v>
      </c>
      <c r="C312">
        <v>9500</v>
      </c>
      <c r="D312">
        <v>4750</v>
      </c>
      <c r="E312">
        <v>23875</v>
      </c>
      <c r="F312">
        <v>26375</v>
      </c>
      <c r="G312">
        <v>15925</v>
      </c>
      <c r="H312">
        <v>18000</v>
      </c>
      <c r="I312">
        <v>19000</v>
      </c>
      <c r="J312">
        <v>8833</v>
      </c>
      <c r="K312">
        <v>33000</v>
      </c>
      <c r="L312">
        <v>35500</v>
      </c>
      <c r="M312">
        <v>22866.6</v>
      </c>
      <c r="N312" t="s">
        <v>88</v>
      </c>
      <c r="O312">
        <v>27250</v>
      </c>
      <c r="P312">
        <v>17833</v>
      </c>
      <c r="Q312">
        <v>41500</v>
      </c>
      <c r="R312">
        <v>71500</v>
      </c>
      <c r="S312">
        <v>39520.75</v>
      </c>
      <c r="T312">
        <v>47.6</v>
      </c>
      <c r="U312">
        <v>44.4</v>
      </c>
      <c r="V312">
        <v>77.8</v>
      </c>
      <c r="W312">
        <v>81.3</v>
      </c>
      <c r="X312">
        <v>54.5</v>
      </c>
      <c r="Y312">
        <v>61.120000000000005</v>
      </c>
      <c r="Z312">
        <v>19</v>
      </c>
      <c r="AA312">
        <v>22.2</v>
      </c>
      <c r="AB312">
        <v>55.6</v>
      </c>
      <c r="AC312">
        <v>68.8</v>
      </c>
      <c r="AD312">
        <v>54.5</v>
      </c>
      <c r="AE312">
        <v>44.02</v>
      </c>
      <c r="AF312">
        <v>52.900000000000006</v>
      </c>
      <c r="AG312">
        <v>50</v>
      </c>
      <c r="AH312">
        <v>14.3</v>
      </c>
      <c r="AI312">
        <v>25</v>
      </c>
      <c r="AJ312">
        <v>47.6</v>
      </c>
      <c r="AK312">
        <v>37.959999999999994</v>
      </c>
      <c r="AM312" t="s">
        <v>492</v>
      </c>
      <c r="AO312" t="s">
        <v>135</v>
      </c>
    </row>
    <row r="313" spans="1:41" x14ac:dyDescent="0.25">
      <c r="A313" t="s">
        <v>493</v>
      </c>
      <c r="B313">
        <v>21762</v>
      </c>
      <c r="C313">
        <v>22433</v>
      </c>
      <c r="D313">
        <v>21904</v>
      </c>
      <c r="E313">
        <v>23045</v>
      </c>
      <c r="F313">
        <v>35333</v>
      </c>
      <c r="G313">
        <v>24895.4</v>
      </c>
      <c r="H313">
        <v>45444</v>
      </c>
      <c r="I313">
        <v>45889</v>
      </c>
      <c r="J313">
        <v>60333</v>
      </c>
      <c r="K313">
        <v>62875</v>
      </c>
      <c r="L313">
        <v>67750</v>
      </c>
      <c r="M313">
        <v>56458.2</v>
      </c>
      <c r="N313">
        <v>79500</v>
      </c>
      <c r="O313">
        <v>83136</v>
      </c>
      <c r="P313">
        <v>77313</v>
      </c>
      <c r="Q313">
        <v>84833</v>
      </c>
      <c r="R313">
        <v>94700</v>
      </c>
      <c r="S313">
        <v>83896.4</v>
      </c>
      <c r="T313">
        <v>9.9</v>
      </c>
      <c r="U313">
        <v>9.5</v>
      </c>
      <c r="V313">
        <v>6.8</v>
      </c>
      <c r="W313">
        <v>6</v>
      </c>
      <c r="X313">
        <v>0</v>
      </c>
      <c r="Y313">
        <v>6.44</v>
      </c>
      <c r="Z313">
        <v>3.2</v>
      </c>
      <c r="AA313">
        <v>3.9</v>
      </c>
      <c r="AB313">
        <v>7.8</v>
      </c>
      <c r="AC313">
        <v>7.5</v>
      </c>
      <c r="AD313">
        <v>21.3</v>
      </c>
      <c r="AE313">
        <v>8.74</v>
      </c>
      <c r="AF313">
        <v>37.5</v>
      </c>
      <c r="AG313">
        <v>39.9</v>
      </c>
      <c r="AH313">
        <v>44.3</v>
      </c>
      <c r="AI313">
        <v>55.8</v>
      </c>
      <c r="AJ313">
        <v>62.3</v>
      </c>
      <c r="AK313">
        <v>47.96</v>
      </c>
      <c r="AM313" t="s">
        <v>134</v>
      </c>
      <c r="AO313" t="s">
        <v>135</v>
      </c>
    </row>
    <row r="314" spans="1:41" x14ac:dyDescent="0.25">
      <c r="A314" t="s">
        <v>494</v>
      </c>
      <c r="B314">
        <v>10700</v>
      </c>
      <c r="C314">
        <v>12333</v>
      </c>
      <c r="D314">
        <v>17250</v>
      </c>
      <c r="E314">
        <v>28800</v>
      </c>
      <c r="F314">
        <v>20750</v>
      </c>
      <c r="G314">
        <v>17966.599999999999</v>
      </c>
      <c r="H314">
        <v>17700</v>
      </c>
      <c r="I314">
        <v>19417</v>
      </c>
      <c r="J314">
        <v>21643</v>
      </c>
      <c r="K314">
        <v>35167</v>
      </c>
      <c r="L314">
        <v>39000</v>
      </c>
      <c r="M314">
        <v>26585.4</v>
      </c>
      <c r="N314">
        <v>33000</v>
      </c>
      <c r="O314">
        <v>30500</v>
      </c>
      <c r="P314">
        <v>35500</v>
      </c>
      <c r="Q314">
        <v>49750</v>
      </c>
      <c r="R314">
        <v>54875</v>
      </c>
      <c r="S314">
        <v>40725</v>
      </c>
      <c r="T314">
        <v>42.1</v>
      </c>
      <c r="U314">
        <v>50</v>
      </c>
      <c r="V314">
        <v>40.9</v>
      </c>
      <c r="W314">
        <v>31.3</v>
      </c>
      <c r="X314">
        <v>35.700000000000003</v>
      </c>
      <c r="Y314">
        <v>40</v>
      </c>
      <c r="Z314">
        <v>28.1</v>
      </c>
      <c r="AA314">
        <v>27.3</v>
      </c>
      <c r="AB314">
        <v>20.5</v>
      </c>
      <c r="AC314">
        <v>12.5</v>
      </c>
      <c r="AD314">
        <v>25</v>
      </c>
      <c r="AE314">
        <v>22.68</v>
      </c>
      <c r="AF314">
        <v>25.4</v>
      </c>
      <c r="AG314">
        <v>25</v>
      </c>
      <c r="AH314">
        <v>25.5</v>
      </c>
      <c r="AI314">
        <v>22</v>
      </c>
      <c r="AJ314">
        <v>22.8</v>
      </c>
      <c r="AK314">
        <v>24.14</v>
      </c>
      <c r="AL314">
        <v>110</v>
      </c>
      <c r="AM314" t="s">
        <v>272</v>
      </c>
      <c r="AO314" t="s">
        <v>142</v>
      </c>
    </row>
    <row r="315" spans="1:41" x14ac:dyDescent="0.25">
      <c r="A315" t="s">
        <v>496</v>
      </c>
      <c r="B315">
        <v>41561</v>
      </c>
      <c r="C315">
        <v>43875</v>
      </c>
      <c r="D315">
        <v>41631</v>
      </c>
      <c r="E315">
        <v>43154</v>
      </c>
      <c r="F315">
        <v>44973</v>
      </c>
      <c r="G315">
        <v>43038.8</v>
      </c>
      <c r="H315">
        <v>67212</v>
      </c>
      <c r="I315">
        <v>67258</v>
      </c>
      <c r="J315">
        <v>67701</v>
      </c>
      <c r="K315">
        <v>69327</v>
      </c>
      <c r="L315">
        <v>75392</v>
      </c>
      <c r="M315">
        <v>69378</v>
      </c>
      <c r="N315">
        <v>93477</v>
      </c>
      <c r="O315">
        <v>91675</v>
      </c>
      <c r="P315">
        <v>87988</v>
      </c>
      <c r="Q315">
        <v>95667</v>
      </c>
      <c r="R315">
        <v>102366</v>
      </c>
      <c r="S315">
        <v>94234.6</v>
      </c>
      <c r="T315">
        <v>7.6</v>
      </c>
      <c r="U315">
        <v>8.1</v>
      </c>
      <c r="V315">
        <v>9.9</v>
      </c>
      <c r="W315">
        <v>9.6</v>
      </c>
      <c r="X315">
        <v>11.4</v>
      </c>
      <c r="Y315">
        <v>9.32</v>
      </c>
      <c r="Z315">
        <v>7.0000000000000009</v>
      </c>
      <c r="AA315">
        <v>7.1</v>
      </c>
      <c r="AB315">
        <v>9.4</v>
      </c>
      <c r="AC315">
        <v>9.6</v>
      </c>
      <c r="AD315">
        <v>9.3000000000000007</v>
      </c>
      <c r="AE315">
        <v>8.48</v>
      </c>
      <c r="AF315">
        <v>54.79999999999999</v>
      </c>
      <c r="AG315">
        <v>56.3</v>
      </c>
      <c r="AH315">
        <v>57.600000000000009</v>
      </c>
      <c r="AI315">
        <v>54.7</v>
      </c>
      <c r="AJ315">
        <v>58.3</v>
      </c>
      <c r="AK315">
        <v>56.339999999999996</v>
      </c>
      <c r="AM315" t="s">
        <v>134</v>
      </c>
      <c r="AO315" t="s">
        <v>135</v>
      </c>
    </row>
    <row r="316" spans="1:41" x14ac:dyDescent="0.25">
      <c r="A316" t="s">
        <v>497</v>
      </c>
      <c r="B316">
        <v>19750</v>
      </c>
      <c r="C316">
        <v>18750</v>
      </c>
      <c r="D316">
        <v>12250</v>
      </c>
      <c r="E316">
        <v>12500</v>
      </c>
      <c r="F316">
        <v>28000</v>
      </c>
      <c r="G316">
        <v>18250</v>
      </c>
      <c r="H316">
        <v>36750</v>
      </c>
      <c r="I316">
        <v>39000</v>
      </c>
      <c r="J316">
        <v>33500</v>
      </c>
      <c r="K316">
        <v>38571</v>
      </c>
      <c r="L316">
        <v>41700</v>
      </c>
      <c r="M316">
        <v>37904.199999999997</v>
      </c>
      <c r="N316">
        <v>53400</v>
      </c>
      <c r="O316">
        <v>51667</v>
      </c>
      <c r="P316">
        <v>49750</v>
      </c>
      <c r="Q316">
        <v>85625</v>
      </c>
      <c r="R316">
        <v>90300</v>
      </c>
      <c r="S316">
        <v>66148.399999999994</v>
      </c>
      <c r="T316">
        <v>21.3</v>
      </c>
      <c r="U316">
        <v>22</v>
      </c>
      <c r="V316">
        <v>25</v>
      </c>
      <c r="W316">
        <v>29.6</v>
      </c>
      <c r="X316">
        <v>13.6</v>
      </c>
      <c r="Y316">
        <v>22.3</v>
      </c>
      <c r="Z316">
        <v>10.199999999999999</v>
      </c>
      <c r="AA316">
        <v>14</v>
      </c>
      <c r="AB316">
        <v>22.9</v>
      </c>
      <c r="AC316">
        <v>22.2</v>
      </c>
      <c r="AD316">
        <v>23.5</v>
      </c>
      <c r="AE316">
        <v>18.559999999999999</v>
      </c>
      <c r="AF316">
        <v>46.2</v>
      </c>
      <c r="AG316">
        <v>48</v>
      </c>
      <c r="AH316">
        <v>31.2</v>
      </c>
      <c r="AI316">
        <v>30</v>
      </c>
      <c r="AJ316">
        <v>42.7</v>
      </c>
      <c r="AK316">
        <v>39.620000000000005</v>
      </c>
      <c r="AL316">
        <v>20</v>
      </c>
      <c r="AM316" t="s">
        <v>495</v>
      </c>
      <c r="AO316" t="s">
        <v>142</v>
      </c>
    </row>
    <row r="317" spans="1:41" x14ac:dyDescent="0.25">
      <c r="A317" t="s">
        <v>498</v>
      </c>
      <c r="B317">
        <v>28333</v>
      </c>
      <c r="C317">
        <v>27250</v>
      </c>
      <c r="D317">
        <v>38750</v>
      </c>
      <c r="E317">
        <v>54000</v>
      </c>
      <c r="F317">
        <v>56167</v>
      </c>
      <c r="G317">
        <v>40900</v>
      </c>
      <c r="H317">
        <v>46500</v>
      </c>
      <c r="I317">
        <v>46333</v>
      </c>
      <c r="J317">
        <v>60000</v>
      </c>
      <c r="K317">
        <v>66500</v>
      </c>
      <c r="L317">
        <v>59750</v>
      </c>
      <c r="M317">
        <v>55816.6</v>
      </c>
      <c r="N317">
        <v>80000</v>
      </c>
      <c r="O317">
        <v>89250</v>
      </c>
      <c r="P317">
        <v>80000</v>
      </c>
      <c r="Q317">
        <v>72250</v>
      </c>
      <c r="R317">
        <v>71833</v>
      </c>
      <c r="S317">
        <v>78666.600000000006</v>
      </c>
      <c r="T317">
        <v>0</v>
      </c>
      <c r="U317" t="s">
        <v>88</v>
      </c>
      <c r="V317">
        <v>0</v>
      </c>
      <c r="W317">
        <v>0</v>
      </c>
      <c r="X317">
        <v>0</v>
      </c>
      <c r="Y317">
        <v>0</v>
      </c>
      <c r="Z317">
        <v>0</v>
      </c>
      <c r="AA317">
        <v>0</v>
      </c>
      <c r="AB317">
        <v>0</v>
      </c>
      <c r="AC317">
        <v>0</v>
      </c>
      <c r="AD317">
        <v>11.8</v>
      </c>
      <c r="AE317">
        <v>2.3600000000000003</v>
      </c>
      <c r="AF317">
        <v>23.9</v>
      </c>
      <c r="AG317">
        <v>24.6</v>
      </c>
      <c r="AH317">
        <v>35.6</v>
      </c>
      <c r="AI317">
        <v>40</v>
      </c>
      <c r="AJ317">
        <v>25</v>
      </c>
      <c r="AK317">
        <v>29.82</v>
      </c>
      <c r="AL317">
        <v>100</v>
      </c>
      <c r="AM317" t="s">
        <v>499</v>
      </c>
      <c r="AO317" t="s">
        <v>142</v>
      </c>
    </row>
    <row r="318" spans="1:41" x14ac:dyDescent="0.25">
      <c r="A318" t="s">
        <v>500</v>
      </c>
      <c r="B318">
        <v>26625</v>
      </c>
      <c r="C318">
        <v>26700</v>
      </c>
      <c r="D318">
        <v>36500</v>
      </c>
      <c r="E318">
        <v>52500</v>
      </c>
      <c r="F318">
        <v>51333</v>
      </c>
      <c r="G318">
        <v>38731.599999999999</v>
      </c>
      <c r="H318">
        <v>43250</v>
      </c>
      <c r="I318">
        <v>43400</v>
      </c>
      <c r="J318">
        <v>59333</v>
      </c>
      <c r="K318">
        <v>76250</v>
      </c>
      <c r="L318">
        <v>89667</v>
      </c>
      <c r="M318">
        <v>62380</v>
      </c>
      <c r="N318" t="s">
        <v>88</v>
      </c>
      <c r="O318">
        <v>107583</v>
      </c>
      <c r="P318">
        <v>79750</v>
      </c>
      <c r="Q318">
        <v>131875</v>
      </c>
      <c r="R318">
        <v>139750</v>
      </c>
      <c r="S318">
        <v>114739.5</v>
      </c>
      <c r="T318">
        <v>12.9</v>
      </c>
      <c r="U318">
        <v>12.2</v>
      </c>
      <c r="V318">
        <v>10.199999999999999</v>
      </c>
      <c r="W318">
        <v>7.5</v>
      </c>
      <c r="X318">
        <v>6.7</v>
      </c>
      <c r="Y318">
        <v>9.9</v>
      </c>
      <c r="Z318">
        <v>10.8</v>
      </c>
      <c r="AA318">
        <v>6.1</v>
      </c>
      <c r="AB318">
        <v>5.7</v>
      </c>
      <c r="AC318">
        <v>6.5</v>
      </c>
      <c r="AD318">
        <v>9.8000000000000007</v>
      </c>
      <c r="AE318">
        <v>7.7799999999999994</v>
      </c>
      <c r="AF318">
        <v>49.2</v>
      </c>
      <c r="AG318">
        <v>40.5</v>
      </c>
      <c r="AH318">
        <v>56.100000000000009</v>
      </c>
      <c r="AI318">
        <v>66.2</v>
      </c>
      <c r="AJ318">
        <v>65.7</v>
      </c>
      <c r="AK318">
        <v>55.54</v>
      </c>
      <c r="AM318" t="s">
        <v>134</v>
      </c>
      <c r="AO318" t="s">
        <v>135</v>
      </c>
    </row>
    <row r="319" spans="1:41" x14ac:dyDescent="0.25">
      <c r="A319" t="s">
        <v>501</v>
      </c>
      <c r="B319">
        <v>13875</v>
      </c>
      <c r="C319">
        <v>17250</v>
      </c>
      <c r="D319">
        <v>13625</v>
      </c>
      <c r="E319">
        <v>13667</v>
      </c>
      <c r="F319">
        <v>15906</v>
      </c>
      <c r="G319">
        <v>14864.6</v>
      </c>
      <c r="H319">
        <v>23500</v>
      </c>
      <c r="I319">
        <v>27000</v>
      </c>
      <c r="J319">
        <v>22250</v>
      </c>
      <c r="K319">
        <v>26250</v>
      </c>
      <c r="L319">
        <v>27250</v>
      </c>
      <c r="M319">
        <v>25250</v>
      </c>
      <c r="N319">
        <v>41500</v>
      </c>
      <c r="O319">
        <v>48500</v>
      </c>
      <c r="P319">
        <v>43375</v>
      </c>
      <c r="Q319">
        <v>34688</v>
      </c>
      <c r="R319">
        <v>44250</v>
      </c>
      <c r="S319">
        <v>42462.6</v>
      </c>
      <c r="T319">
        <v>52.900000000000006</v>
      </c>
      <c r="U319">
        <v>50</v>
      </c>
      <c r="V319">
        <v>59.3</v>
      </c>
      <c r="W319">
        <v>58.3</v>
      </c>
      <c r="X319">
        <v>34.799999999999997</v>
      </c>
      <c r="Y319">
        <v>51.06</v>
      </c>
      <c r="Z319">
        <v>35.299999999999997</v>
      </c>
      <c r="AA319">
        <v>33.299999999999997</v>
      </c>
      <c r="AB319">
        <v>39</v>
      </c>
      <c r="AC319">
        <v>40</v>
      </c>
      <c r="AD319">
        <v>40.4</v>
      </c>
      <c r="AE319">
        <v>37.6</v>
      </c>
      <c r="AF319">
        <v>33.799999999999997</v>
      </c>
      <c r="AG319">
        <v>33.299999999999997</v>
      </c>
      <c r="AH319">
        <v>30.4</v>
      </c>
      <c r="AI319">
        <v>25.7</v>
      </c>
      <c r="AJ319">
        <v>31.8</v>
      </c>
      <c r="AK319">
        <v>31</v>
      </c>
      <c r="AM319" t="s">
        <v>134</v>
      </c>
      <c r="AO319" t="s">
        <v>135</v>
      </c>
    </row>
    <row r="320" spans="1:41" x14ac:dyDescent="0.25">
      <c r="A320" t="s">
        <v>502</v>
      </c>
      <c r="B320">
        <v>30167</v>
      </c>
      <c r="C320">
        <v>33071</v>
      </c>
      <c r="D320">
        <v>19750</v>
      </c>
      <c r="E320">
        <v>40543</v>
      </c>
      <c r="F320">
        <v>12333</v>
      </c>
      <c r="G320">
        <v>27172.799999999999</v>
      </c>
      <c r="H320">
        <v>43167</v>
      </c>
      <c r="I320">
        <v>54300</v>
      </c>
      <c r="J320">
        <v>39500</v>
      </c>
      <c r="K320">
        <v>45192</v>
      </c>
      <c r="L320">
        <v>44300</v>
      </c>
      <c r="M320">
        <v>45291.8</v>
      </c>
      <c r="N320">
        <v>71100</v>
      </c>
      <c r="O320">
        <v>79917</v>
      </c>
      <c r="P320">
        <v>59833</v>
      </c>
      <c r="Q320">
        <v>46538</v>
      </c>
      <c r="R320">
        <v>67833</v>
      </c>
      <c r="S320">
        <v>65044.2</v>
      </c>
      <c r="T320">
        <v>5.7</v>
      </c>
      <c r="U320" t="s">
        <v>88</v>
      </c>
      <c r="V320">
        <v>0</v>
      </c>
      <c r="W320">
        <v>3</v>
      </c>
      <c r="X320">
        <v>5.0999999999999996</v>
      </c>
      <c r="Y320">
        <v>3.4499999999999997</v>
      </c>
      <c r="Z320">
        <v>1.1000000000000001</v>
      </c>
      <c r="AA320">
        <v>3.2</v>
      </c>
      <c r="AB320">
        <v>7.4</v>
      </c>
      <c r="AC320">
        <v>10.4</v>
      </c>
      <c r="AD320">
        <v>20.399999999999999</v>
      </c>
      <c r="AE320">
        <v>8.5</v>
      </c>
      <c r="AF320">
        <v>32.9</v>
      </c>
      <c r="AG320">
        <v>6.8</v>
      </c>
      <c r="AH320">
        <v>10.199999999999999</v>
      </c>
      <c r="AI320">
        <v>11.1</v>
      </c>
      <c r="AJ320">
        <v>5.6</v>
      </c>
      <c r="AK320">
        <v>13.319999999999999</v>
      </c>
      <c r="AM320" t="s">
        <v>134</v>
      </c>
      <c r="AO320" t="s">
        <v>135</v>
      </c>
    </row>
    <row r="321" spans="1:41" x14ac:dyDescent="0.25">
      <c r="A321" t="s">
        <v>503</v>
      </c>
      <c r="B321">
        <v>5900</v>
      </c>
      <c r="C321">
        <v>6429</v>
      </c>
      <c r="D321">
        <v>5500</v>
      </c>
      <c r="E321">
        <v>8667</v>
      </c>
      <c r="F321">
        <v>8900</v>
      </c>
      <c r="G321">
        <v>7079.2</v>
      </c>
      <c r="H321" t="s">
        <v>88</v>
      </c>
      <c r="I321">
        <v>23125</v>
      </c>
      <c r="J321">
        <v>11500</v>
      </c>
      <c r="K321">
        <v>14500</v>
      </c>
      <c r="L321">
        <v>14250</v>
      </c>
      <c r="M321">
        <v>15843.75</v>
      </c>
      <c r="N321">
        <v>27750</v>
      </c>
      <c r="O321">
        <v>30833</v>
      </c>
      <c r="P321">
        <v>30500</v>
      </c>
      <c r="Q321">
        <v>27333</v>
      </c>
      <c r="R321">
        <v>28400</v>
      </c>
      <c r="S321">
        <v>28963.200000000001</v>
      </c>
      <c r="T321">
        <v>58.599999999999994</v>
      </c>
      <c r="U321">
        <v>65</v>
      </c>
      <c r="V321">
        <v>50</v>
      </c>
      <c r="W321">
        <v>52.3</v>
      </c>
      <c r="X321">
        <v>22.6</v>
      </c>
      <c r="Y321">
        <v>49.699999999999996</v>
      </c>
      <c r="Z321">
        <v>55.2</v>
      </c>
      <c r="AA321">
        <v>47.5</v>
      </c>
      <c r="AB321">
        <v>55.3</v>
      </c>
      <c r="AC321">
        <v>50</v>
      </c>
      <c r="AD321">
        <v>49.1</v>
      </c>
      <c r="AE321">
        <v>51.42</v>
      </c>
      <c r="AF321">
        <v>5.7</v>
      </c>
      <c r="AG321">
        <v>4.3</v>
      </c>
      <c r="AH321">
        <v>2.9</v>
      </c>
      <c r="AI321">
        <v>12.6</v>
      </c>
      <c r="AJ321">
        <v>23.8</v>
      </c>
      <c r="AK321">
        <v>9.86</v>
      </c>
      <c r="AM321" t="s">
        <v>134</v>
      </c>
      <c r="AO321" t="s">
        <v>135</v>
      </c>
    </row>
    <row r="322" spans="1:41" x14ac:dyDescent="0.25">
      <c r="A322" t="s">
        <v>504</v>
      </c>
      <c r="B322">
        <v>23528</v>
      </c>
      <c r="C322">
        <v>23018</v>
      </c>
      <c r="D322">
        <v>25571</v>
      </c>
      <c r="E322">
        <v>15875</v>
      </c>
      <c r="F322">
        <v>32600</v>
      </c>
      <c r="G322">
        <v>24118.400000000001</v>
      </c>
      <c r="H322">
        <v>51036</v>
      </c>
      <c r="I322">
        <v>34500</v>
      </c>
      <c r="J322">
        <v>37324</v>
      </c>
      <c r="K322">
        <v>37333</v>
      </c>
      <c r="L322">
        <v>54750</v>
      </c>
      <c r="M322">
        <v>42988.6</v>
      </c>
      <c r="N322">
        <v>78833</v>
      </c>
      <c r="O322">
        <v>62750</v>
      </c>
      <c r="P322">
        <v>65571</v>
      </c>
      <c r="Q322">
        <v>58682</v>
      </c>
      <c r="R322">
        <v>77000</v>
      </c>
      <c r="S322">
        <v>68567.199999999997</v>
      </c>
      <c r="T322">
        <v>10.3</v>
      </c>
      <c r="U322">
        <v>9</v>
      </c>
      <c r="V322">
        <v>9.1999999999999993</v>
      </c>
      <c r="W322">
        <v>8.1</v>
      </c>
      <c r="X322">
        <v>8.8000000000000007</v>
      </c>
      <c r="Y322">
        <v>9.0800000000000018</v>
      </c>
      <c r="Z322">
        <v>7.0000000000000009</v>
      </c>
      <c r="AA322">
        <v>8.6999999999999993</v>
      </c>
      <c r="AB322">
        <v>7.5</v>
      </c>
      <c r="AC322">
        <v>12.7</v>
      </c>
      <c r="AD322">
        <v>12.8</v>
      </c>
      <c r="AE322">
        <v>9.74</v>
      </c>
      <c r="AF322">
        <v>50.3</v>
      </c>
      <c r="AG322">
        <v>45.9</v>
      </c>
      <c r="AH322">
        <v>42.5</v>
      </c>
      <c r="AI322">
        <v>37.799999999999997</v>
      </c>
      <c r="AJ322">
        <v>41.2</v>
      </c>
      <c r="AK322">
        <v>43.54</v>
      </c>
      <c r="AL322">
        <v>148.62</v>
      </c>
      <c r="AM322" t="s">
        <v>505</v>
      </c>
      <c r="AO322" t="s">
        <v>142</v>
      </c>
    </row>
    <row r="323" spans="1:41" x14ac:dyDescent="0.25">
      <c r="A323" t="s">
        <v>506</v>
      </c>
      <c r="B323">
        <v>21050</v>
      </c>
      <c r="C323">
        <v>14667</v>
      </c>
      <c r="D323">
        <v>15000</v>
      </c>
      <c r="E323">
        <v>19500</v>
      </c>
      <c r="F323">
        <v>22750</v>
      </c>
      <c r="G323">
        <v>18593.400000000001</v>
      </c>
      <c r="H323">
        <v>33500</v>
      </c>
      <c r="I323">
        <v>29850</v>
      </c>
      <c r="J323">
        <v>29583</v>
      </c>
      <c r="K323">
        <v>34808</v>
      </c>
      <c r="L323">
        <v>38300</v>
      </c>
      <c r="M323">
        <v>33208.199999999997</v>
      </c>
      <c r="N323">
        <v>57875</v>
      </c>
      <c r="O323">
        <v>56333</v>
      </c>
      <c r="P323">
        <v>56500</v>
      </c>
      <c r="Q323">
        <v>60714</v>
      </c>
      <c r="R323">
        <v>63941</v>
      </c>
      <c r="S323">
        <v>59072.6</v>
      </c>
      <c r="T323">
        <v>40.299999999999997</v>
      </c>
      <c r="U323">
        <v>41.4</v>
      </c>
      <c r="V323">
        <v>42.8</v>
      </c>
      <c r="W323">
        <v>45.7</v>
      </c>
      <c r="X323">
        <v>53.4</v>
      </c>
      <c r="Y323">
        <v>44.72</v>
      </c>
      <c r="Z323">
        <v>27.3</v>
      </c>
      <c r="AA323">
        <v>33</v>
      </c>
      <c r="AB323">
        <v>28.9</v>
      </c>
      <c r="AC323">
        <v>26.9</v>
      </c>
      <c r="AD323">
        <v>22.3</v>
      </c>
      <c r="AE323">
        <v>27.68</v>
      </c>
      <c r="AF323">
        <v>24.3</v>
      </c>
      <c r="AG323">
        <v>19.2</v>
      </c>
      <c r="AH323">
        <v>19.600000000000001</v>
      </c>
      <c r="AI323">
        <v>20.5</v>
      </c>
      <c r="AJ323">
        <v>23.4</v>
      </c>
      <c r="AK323">
        <v>21.4</v>
      </c>
      <c r="AL323">
        <v>80</v>
      </c>
      <c r="AM323" t="s">
        <v>272</v>
      </c>
      <c r="AO323" t="s">
        <v>142</v>
      </c>
    </row>
    <row r="324" spans="1:41" x14ac:dyDescent="0.25">
      <c r="A324" t="s">
        <v>507</v>
      </c>
      <c r="B324">
        <v>23917</v>
      </c>
      <c r="C324">
        <v>22950</v>
      </c>
      <c r="D324">
        <v>23300</v>
      </c>
      <c r="E324">
        <v>20645</v>
      </c>
      <c r="F324">
        <v>23192</v>
      </c>
      <c r="G324">
        <v>22800.799999999999</v>
      </c>
      <c r="H324">
        <v>50706</v>
      </c>
      <c r="I324">
        <v>52795</v>
      </c>
      <c r="J324">
        <v>53852</v>
      </c>
      <c r="K324">
        <v>36250</v>
      </c>
      <c r="L324">
        <v>34974</v>
      </c>
      <c r="M324">
        <v>45715.4</v>
      </c>
      <c r="N324">
        <v>73115</v>
      </c>
      <c r="O324">
        <v>64921</v>
      </c>
      <c r="P324">
        <v>89500</v>
      </c>
      <c r="Q324">
        <v>67788</v>
      </c>
      <c r="R324">
        <v>62179</v>
      </c>
      <c r="S324">
        <v>71500.600000000006</v>
      </c>
      <c r="T324">
        <v>9.8000000000000007</v>
      </c>
      <c r="U324">
        <v>7.3</v>
      </c>
      <c r="V324">
        <v>5.7</v>
      </c>
      <c r="W324">
        <v>6.3</v>
      </c>
      <c r="X324">
        <v>11.8</v>
      </c>
      <c r="Y324">
        <v>8.1800000000000015</v>
      </c>
      <c r="Z324">
        <v>17</v>
      </c>
      <c r="AA324">
        <v>16.8</v>
      </c>
      <c r="AB324">
        <v>14.4</v>
      </c>
      <c r="AC324">
        <v>13.4</v>
      </c>
      <c r="AD324">
        <v>17.5</v>
      </c>
      <c r="AE324">
        <v>15.819999999999999</v>
      </c>
      <c r="AF324">
        <v>49.4</v>
      </c>
      <c r="AG324">
        <v>45.7</v>
      </c>
      <c r="AH324">
        <v>54</v>
      </c>
      <c r="AI324">
        <v>61.6</v>
      </c>
      <c r="AJ324">
        <v>60.7</v>
      </c>
      <c r="AK324">
        <v>54.279999999999994</v>
      </c>
      <c r="AM324" t="s">
        <v>134</v>
      </c>
      <c r="AO324" t="s">
        <v>135</v>
      </c>
    </row>
    <row r="325" spans="1:41" x14ac:dyDescent="0.25">
      <c r="A325" t="s">
        <v>508</v>
      </c>
      <c r="B325">
        <v>25000</v>
      </c>
      <c r="C325">
        <v>21167</v>
      </c>
      <c r="D325">
        <v>16500</v>
      </c>
      <c r="E325">
        <v>23700</v>
      </c>
      <c r="F325">
        <v>30778</v>
      </c>
      <c r="G325">
        <v>23429</v>
      </c>
      <c r="H325">
        <v>45000</v>
      </c>
      <c r="I325">
        <v>41333</v>
      </c>
      <c r="J325">
        <v>31400</v>
      </c>
      <c r="K325">
        <v>36611</v>
      </c>
      <c r="L325">
        <v>41500</v>
      </c>
      <c r="M325">
        <v>39168.800000000003</v>
      </c>
      <c r="N325">
        <v>66071</v>
      </c>
      <c r="O325">
        <v>65857</v>
      </c>
      <c r="P325">
        <v>54667</v>
      </c>
      <c r="Q325">
        <v>59333</v>
      </c>
      <c r="R325">
        <v>57000</v>
      </c>
      <c r="S325">
        <v>60585.599999999999</v>
      </c>
      <c r="T325">
        <v>44.5</v>
      </c>
      <c r="U325">
        <v>47.6</v>
      </c>
      <c r="V325">
        <v>52.1</v>
      </c>
      <c r="W325">
        <v>53.7</v>
      </c>
      <c r="X325">
        <v>62</v>
      </c>
      <c r="Y325">
        <v>51.98</v>
      </c>
      <c r="Z325">
        <v>20.9</v>
      </c>
      <c r="AA325">
        <v>25.8</v>
      </c>
      <c r="AB325">
        <v>32.5</v>
      </c>
      <c r="AC325">
        <v>33.9</v>
      </c>
      <c r="AD325">
        <v>25.5</v>
      </c>
      <c r="AE325">
        <v>27.72</v>
      </c>
      <c r="AF325">
        <v>16.100000000000001</v>
      </c>
      <c r="AG325">
        <v>19.5</v>
      </c>
      <c r="AH325">
        <v>16.899999999999999</v>
      </c>
      <c r="AI325">
        <v>15.4</v>
      </c>
      <c r="AJ325">
        <v>18.2</v>
      </c>
      <c r="AK325">
        <v>17.220000000000002</v>
      </c>
      <c r="AL325">
        <v>65</v>
      </c>
      <c r="AM325" t="s">
        <v>272</v>
      </c>
      <c r="AO325" t="s">
        <v>142</v>
      </c>
    </row>
    <row r="326" spans="1:41" x14ac:dyDescent="0.25">
      <c r="A326" t="s">
        <v>509</v>
      </c>
      <c r="B326" t="s">
        <v>88</v>
      </c>
      <c r="C326" t="s">
        <v>88</v>
      </c>
      <c r="D326" t="s">
        <v>88</v>
      </c>
      <c r="E326" t="s">
        <v>88</v>
      </c>
      <c r="F326" t="s">
        <v>88</v>
      </c>
      <c r="G326" t="e">
        <v>#DIV/0!</v>
      </c>
      <c r="H326" t="s">
        <v>88</v>
      </c>
      <c r="I326" t="s">
        <v>88</v>
      </c>
      <c r="J326" t="s">
        <v>88</v>
      </c>
      <c r="K326" t="s">
        <v>88</v>
      </c>
      <c r="L326" t="s">
        <v>88</v>
      </c>
      <c r="M326" t="e">
        <v>#DIV/0!</v>
      </c>
      <c r="N326" t="s">
        <v>88</v>
      </c>
      <c r="O326" t="s">
        <v>88</v>
      </c>
      <c r="P326" t="s">
        <v>88</v>
      </c>
      <c r="Q326" t="s">
        <v>88</v>
      </c>
      <c r="R326" t="s">
        <v>88</v>
      </c>
      <c r="S326" t="e">
        <v>#DIV/0!</v>
      </c>
      <c r="T326" t="s">
        <v>88</v>
      </c>
      <c r="U326" t="s">
        <v>88</v>
      </c>
      <c r="V326" t="s">
        <v>88</v>
      </c>
      <c r="W326" t="s">
        <v>88</v>
      </c>
      <c r="X326">
        <v>0</v>
      </c>
      <c r="Y326">
        <v>0</v>
      </c>
      <c r="Z326" t="s">
        <v>88</v>
      </c>
      <c r="AA326" t="s">
        <v>88</v>
      </c>
      <c r="AB326" t="s">
        <v>88</v>
      </c>
      <c r="AC326" t="s">
        <v>88</v>
      </c>
      <c r="AD326">
        <v>0</v>
      </c>
      <c r="AE326">
        <v>0</v>
      </c>
      <c r="AF326" t="s">
        <v>88</v>
      </c>
      <c r="AG326" t="s">
        <v>88</v>
      </c>
      <c r="AH326" t="s">
        <v>88</v>
      </c>
      <c r="AI326" t="s">
        <v>88</v>
      </c>
      <c r="AJ326">
        <v>100</v>
      </c>
      <c r="AK326">
        <v>100</v>
      </c>
      <c r="AM326" t="s">
        <v>134</v>
      </c>
      <c r="AO326" t="s">
        <v>135</v>
      </c>
    </row>
    <row r="327" spans="1:41" x14ac:dyDescent="0.25">
      <c r="A327" t="s">
        <v>510</v>
      </c>
      <c r="B327" t="s">
        <v>88</v>
      </c>
      <c r="C327" t="s">
        <v>88</v>
      </c>
      <c r="D327" t="s">
        <v>88</v>
      </c>
      <c r="E327" t="s">
        <v>88</v>
      </c>
      <c r="F327" t="s">
        <v>88</v>
      </c>
      <c r="G327" t="e">
        <v>#DIV/0!</v>
      </c>
      <c r="H327" t="s">
        <v>88</v>
      </c>
      <c r="I327" t="s">
        <v>88</v>
      </c>
      <c r="J327" t="s">
        <v>88</v>
      </c>
      <c r="K327" t="s">
        <v>88</v>
      </c>
      <c r="L327" t="s">
        <v>88</v>
      </c>
      <c r="M327" t="e">
        <v>#DIV/0!</v>
      </c>
      <c r="N327" t="s">
        <v>88</v>
      </c>
      <c r="O327" t="s">
        <v>88</v>
      </c>
      <c r="P327" t="s">
        <v>88</v>
      </c>
      <c r="Q327" t="s">
        <v>88</v>
      </c>
      <c r="R327" t="s">
        <v>88</v>
      </c>
      <c r="S327" t="e">
        <v>#DIV/0!</v>
      </c>
      <c r="T327">
        <v>0</v>
      </c>
      <c r="U327" t="s">
        <v>88</v>
      </c>
      <c r="V327">
        <v>0</v>
      </c>
      <c r="W327">
        <v>0</v>
      </c>
      <c r="X327">
        <v>0</v>
      </c>
      <c r="Y327">
        <v>0</v>
      </c>
      <c r="Z327">
        <v>0</v>
      </c>
      <c r="AA327">
        <v>0</v>
      </c>
      <c r="AB327">
        <v>0</v>
      </c>
      <c r="AC327">
        <v>0</v>
      </c>
      <c r="AD327">
        <v>0</v>
      </c>
      <c r="AE327">
        <v>0</v>
      </c>
      <c r="AF327" t="s">
        <v>88</v>
      </c>
      <c r="AG327" t="s">
        <v>88</v>
      </c>
      <c r="AH327">
        <v>100</v>
      </c>
      <c r="AI327">
        <v>100</v>
      </c>
      <c r="AJ327">
        <v>100</v>
      </c>
      <c r="AK327">
        <v>100</v>
      </c>
      <c r="AM327" t="s">
        <v>134</v>
      </c>
      <c r="AO327" t="s">
        <v>135</v>
      </c>
    </row>
    <row r="328" spans="1:41" x14ac:dyDescent="0.25">
      <c r="A328" t="s">
        <v>511</v>
      </c>
      <c r="B328">
        <v>12000</v>
      </c>
      <c r="C328">
        <v>12727</v>
      </c>
      <c r="D328">
        <v>15200</v>
      </c>
      <c r="E328">
        <v>18500</v>
      </c>
      <c r="F328">
        <v>19357</v>
      </c>
      <c r="G328">
        <v>15556.8</v>
      </c>
      <c r="H328">
        <v>20500</v>
      </c>
      <c r="I328">
        <v>23750</v>
      </c>
      <c r="J328">
        <v>33600</v>
      </c>
      <c r="K328">
        <v>32750</v>
      </c>
      <c r="L328">
        <v>36417</v>
      </c>
      <c r="M328">
        <v>29403.4</v>
      </c>
      <c r="N328">
        <v>33500</v>
      </c>
      <c r="O328">
        <v>45000</v>
      </c>
      <c r="P328">
        <v>58667</v>
      </c>
      <c r="Q328">
        <v>52125</v>
      </c>
      <c r="R328">
        <v>70214</v>
      </c>
      <c r="S328">
        <v>51901.2</v>
      </c>
      <c r="T328">
        <v>5</v>
      </c>
      <c r="U328">
        <v>3.5000000000000004</v>
      </c>
      <c r="V328">
        <v>5.3</v>
      </c>
      <c r="W328">
        <v>2.9</v>
      </c>
      <c r="X328">
        <v>4</v>
      </c>
      <c r="Y328">
        <v>4.1399999999999997</v>
      </c>
      <c r="Z328">
        <v>28.9</v>
      </c>
      <c r="AA328">
        <v>22.5</v>
      </c>
      <c r="AB328">
        <v>22.2</v>
      </c>
      <c r="AC328">
        <v>20.7</v>
      </c>
      <c r="AD328">
        <v>17</v>
      </c>
      <c r="AE328">
        <v>22.259999999999998</v>
      </c>
      <c r="AF328">
        <v>25.900000000000002</v>
      </c>
      <c r="AG328">
        <v>37</v>
      </c>
      <c r="AH328">
        <v>45.6</v>
      </c>
      <c r="AI328">
        <v>47.9</v>
      </c>
      <c r="AJ328">
        <v>41.4</v>
      </c>
      <c r="AK328">
        <v>39.56</v>
      </c>
      <c r="AM328" t="s">
        <v>134</v>
      </c>
      <c r="AO328" t="s">
        <v>135</v>
      </c>
    </row>
    <row r="329" spans="1:41" x14ac:dyDescent="0.25">
      <c r="A329" t="s">
        <v>512</v>
      </c>
      <c r="B329">
        <v>10250</v>
      </c>
      <c r="C329">
        <v>9200</v>
      </c>
      <c r="D329">
        <v>12500</v>
      </c>
      <c r="E329">
        <v>12667</v>
      </c>
      <c r="F329">
        <v>11875</v>
      </c>
      <c r="G329">
        <v>11298.4</v>
      </c>
      <c r="H329">
        <v>22600</v>
      </c>
      <c r="I329">
        <v>17429</v>
      </c>
      <c r="J329">
        <v>23500</v>
      </c>
      <c r="K329">
        <v>24250</v>
      </c>
      <c r="L329">
        <v>16250</v>
      </c>
      <c r="M329">
        <v>20805.8</v>
      </c>
      <c r="N329">
        <v>29125</v>
      </c>
      <c r="O329">
        <v>27625</v>
      </c>
      <c r="P329">
        <v>36250</v>
      </c>
      <c r="Q329">
        <v>42250</v>
      </c>
      <c r="R329">
        <v>53333</v>
      </c>
      <c r="S329">
        <v>37716.6</v>
      </c>
      <c r="T329">
        <v>79</v>
      </c>
      <c r="U329">
        <v>78.2</v>
      </c>
      <c r="V329">
        <v>76.5</v>
      </c>
      <c r="W329">
        <v>69.7</v>
      </c>
      <c r="X329">
        <v>76</v>
      </c>
      <c r="Y329">
        <v>75.88</v>
      </c>
      <c r="Z329">
        <v>67.900000000000006</v>
      </c>
      <c r="AA329">
        <v>62.1</v>
      </c>
      <c r="AB329">
        <v>55.3</v>
      </c>
      <c r="AC329">
        <v>53</v>
      </c>
      <c r="AD329">
        <v>56</v>
      </c>
      <c r="AE329">
        <v>58.86</v>
      </c>
      <c r="AF329">
        <v>10.4</v>
      </c>
      <c r="AG329">
        <v>15.2</v>
      </c>
      <c r="AH329">
        <v>24.7</v>
      </c>
      <c r="AI329">
        <v>30.9</v>
      </c>
      <c r="AJ329">
        <v>94</v>
      </c>
      <c r="AK329">
        <v>35.04</v>
      </c>
      <c r="AM329" t="s">
        <v>134</v>
      </c>
      <c r="AO329" t="s">
        <v>135</v>
      </c>
    </row>
    <row r="330" spans="1:41" x14ac:dyDescent="0.25">
      <c r="A330" t="s">
        <v>513</v>
      </c>
      <c r="B330">
        <v>16000</v>
      </c>
      <c r="C330">
        <v>16000</v>
      </c>
      <c r="D330">
        <v>15154</v>
      </c>
      <c r="E330">
        <v>21833</v>
      </c>
      <c r="F330">
        <v>20278</v>
      </c>
      <c r="G330">
        <v>17853</v>
      </c>
      <c r="H330">
        <v>26250</v>
      </c>
      <c r="I330">
        <v>27000</v>
      </c>
      <c r="J330">
        <v>24083</v>
      </c>
      <c r="K330">
        <v>37864</v>
      </c>
      <c r="L330">
        <v>37083</v>
      </c>
      <c r="M330">
        <v>30456</v>
      </c>
      <c r="N330">
        <v>41250</v>
      </c>
      <c r="O330">
        <v>43167</v>
      </c>
      <c r="P330">
        <v>35438</v>
      </c>
      <c r="Q330">
        <v>48167</v>
      </c>
      <c r="R330">
        <v>49583</v>
      </c>
      <c r="S330">
        <v>43521</v>
      </c>
      <c r="T330">
        <v>68.599999999999994</v>
      </c>
      <c r="U330">
        <v>60.699999999999996</v>
      </c>
      <c r="V330">
        <v>69.8</v>
      </c>
      <c r="W330">
        <v>66</v>
      </c>
      <c r="X330">
        <v>74.599999999999994</v>
      </c>
      <c r="Y330">
        <v>67.939999999999984</v>
      </c>
      <c r="Z330">
        <v>36.200000000000003</v>
      </c>
      <c r="AA330">
        <v>34.4</v>
      </c>
      <c r="AB330">
        <v>45.3</v>
      </c>
      <c r="AC330">
        <v>43.3</v>
      </c>
      <c r="AD330">
        <v>46.2</v>
      </c>
      <c r="AE330">
        <v>41.08</v>
      </c>
      <c r="AF330">
        <v>8.3000000000000007</v>
      </c>
      <c r="AG330">
        <v>9.8000000000000007</v>
      </c>
      <c r="AH330">
        <v>12.2</v>
      </c>
      <c r="AI330">
        <v>12</v>
      </c>
      <c r="AJ330">
        <v>51.2</v>
      </c>
      <c r="AK330">
        <v>18.7</v>
      </c>
      <c r="AM330" t="s">
        <v>134</v>
      </c>
      <c r="AO330" t="s">
        <v>135</v>
      </c>
    </row>
    <row r="331" spans="1:41" x14ac:dyDescent="0.25">
      <c r="A331" t="s">
        <v>514</v>
      </c>
      <c r="B331">
        <v>13800</v>
      </c>
      <c r="C331">
        <v>14583</v>
      </c>
      <c r="D331">
        <v>18500</v>
      </c>
      <c r="E331">
        <v>26200</v>
      </c>
      <c r="F331">
        <v>26000</v>
      </c>
      <c r="G331">
        <v>19816.599999999999</v>
      </c>
      <c r="H331">
        <v>27000</v>
      </c>
      <c r="I331">
        <v>29000</v>
      </c>
      <c r="J331">
        <v>31200</v>
      </c>
      <c r="K331">
        <v>32400</v>
      </c>
      <c r="L331">
        <v>35667</v>
      </c>
      <c r="M331">
        <v>31053.4</v>
      </c>
      <c r="N331">
        <v>41000</v>
      </c>
      <c r="O331">
        <v>43750</v>
      </c>
      <c r="P331">
        <v>46500</v>
      </c>
      <c r="Q331">
        <v>37214</v>
      </c>
      <c r="R331">
        <v>49500</v>
      </c>
      <c r="S331">
        <v>43592.800000000003</v>
      </c>
      <c r="T331">
        <v>57.9</v>
      </c>
      <c r="U331">
        <v>61.4</v>
      </c>
      <c r="V331">
        <v>62</v>
      </c>
      <c r="W331">
        <v>59.8</v>
      </c>
      <c r="X331">
        <v>61.7</v>
      </c>
      <c r="Y331">
        <v>60.56</v>
      </c>
      <c r="Z331">
        <v>36.799999999999997</v>
      </c>
      <c r="AA331">
        <v>37.1</v>
      </c>
      <c r="AB331">
        <v>36.6</v>
      </c>
      <c r="AC331">
        <v>43.9</v>
      </c>
      <c r="AD331">
        <v>33.299999999999997</v>
      </c>
      <c r="AE331">
        <v>37.54</v>
      </c>
      <c r="AF331">
        <v>17.600000000000001</v>
      </c>
      <c r="AG331">
        <v>15.6</v>
      </c>
      <c r="AH331">
        <v>12.9</v>
      </c>
      <c r="AI331">
        <v>14</v>
      </c>
      <c r="AJ331">
        <v>9.3000000000000007</v>
      </c>
      <c r="AK331">
        <v>13.88</v>
      </c>
      <c r="AM331" t="s">
        <v>134</v>
      </c>
      <c r="AO331" t="s">
        <v>135</v>
      </c>
    </row>
    <row r="332" spans="1:41" x14ac:dyDescent="0.25">
      <c r="A332" t="s">
        <v>515</v>
      </c>
      <c r="B332">
        <v>17250</v>
      </c>
      <c r="C332">
        <v>13750</v>
      </c>
      <c r="D332">
        <v>17625</v>
      </c>
      <c r="E332">
        <v>19750</v>
      </c>
      <c r="F332">
        <v>16250</v>
      </c>
      <c r="G332">
        <v>16925</v>
      </c>
      <c r="H332">
        <v>28500</v>
      </c>
      <c r="I332">
        <v>21250</v>
      </c>
      <c r="J332">
        <v>21750</v>
      </c>
      <c r="K332">
        <v>21800</v>
      </c>
      <c r="L332">
        <v>26250</v>
      </c>
      <c r="M332">
        <v>23910</v>
      </c>
      <c r="N332">
        <v>41000</v>
      </c>
      <c r="O332">
        <v>38750</v>
      </c>
      <c r="P332">
        <v>32250</v>
      </c>
      <c r="Q332">
        <v>27000</v>
      </c>
      <c r="R332">
        <v>56250</v>
      </c>
      <c r="S332">
        <v>39050</v>
      </c>
      <c r="T332">
        <v>37.9</v>
      </c>
      <c r="U332">
        <v>46.7</v>
      </c>
      <c r="V332">
        <v>38.5</v>
      </c>
      <c r="W332">
        <v>35.700000000000003</v>
      </c>
      <c r="X332">
        <v>13.3</v>
      </c>
      <c r="Y332">
        <v>34.42</v>
      </c>
      <c r="Z332">
        <v>27.6</v>
      </c>
      <c r="AA332">
        <v>33.299999999999997</v>
      </c>
      <c r="AB332">
        <v>38.5</v>
      </c>
      <c r="AC332">
        <v>57.1</v>
      </c>
      <c r="AD332">
        <v>40</v>
      </c>
      <c r="AE332">
        <v>39.299999999999997</v>
      </c>
      <c r="AF332">
        <v>18.2</v>
      </c>
      <c r="AG332">
        <v>30</v>
      </c>
      <c r="AH332">
        <v>43.3</v>
      </c>
      <c r="AI332">
        <v>40</v>
      </c>
      <c r="AJ332">
        <v>50</v>
      </c>
      <c r="AK332">
        <v>36.299999999999997</v>
      </c>
      <c r="AL332">
        <v>50</v>
      </c>
      <c r="AM332" t="s">
        <v>272</v>
      </c>
      <c r="AO332" t="s">
        <v>142</v>
      </c>
    </row>
    <row r="333" spans="1:41" x14ac:dyDescent="0.25">
      <c r="A333" t="s">
        <v>516</v>
      </c>
      <c r="B333" t="s">
        <v>88</v>
      </c>
      <c r="C333">
        <v>4397</v>
      </c>
      <c r="D333">
        <v>4578</v>
      </c>
      <c r="E333">
        <v>40750</v>
      </c>
      <c r="F333">
        <v>50323</v>
      </c>
      <c r="G333">
        <v>25012</v>
      </c>
      <c r="H333" t="s">
        <v>88</v>
      </c>
      <c r="I333">
        <v>37470</v>
      </c>
      <c r="J333">
        <v>39233</v>
      </c>
      <c r="K333">
        <v>46467</v>
      </c>
      <c r="L333">
        <v>66184</v>
      </c>
      <c r="M333">
        <v>47338.5</v>
      </c>
      <c r="N333">
        <v>100235</v>
      </c>
      <c r="O333">
        <v>69328</v>
      </c>
      <c r="P333">
        <v>69181</v>
      </c>
      <c r="Q333">
        <v>207645</v>
      </c>
      <c r="R333">
        <v>225382</v>
      </c>
      <c r="S333">
        <v>134354.20000000001</v>
      </c>
      <c r="T333">
        <v>0</v>
      </c>
      <c r="U333" t="s">
        <v>88</v>
      </c>
      <c r="V333">
        <v>0</v>
      </c>
      <c r="W333">
        <v>18.5</v>
      </c>
      <c r="X333">
        <v>17.8</v>
      </c>
      <c r="Y333">
        <v>9.0749999999999993</v>
      </c>
      <c r="Z333">
        <v>26.400000000000002</v>
      </c>
      <c r="AA333">
        <v>26.4</v>
      </c>
      <c r="AB333">
        <v>24.1</v>
      </c>
      <c r="AC333">
        <v>16.899999999999999</v>
      </c>
      <c r="AD333">
        <v>0</v>
      </c>
      <c r="AE333">
        <v>18.760000000000002</v>
      </c>
      <c r="AF333">
        <v>54.7</v>
      </c>
      <c r="AG333">
        <v>67.2</v>
      </c>
      <c r="AH333">
        <v>78.8</v>
      </c>
      <c r="AI333">
        <v>88.7</v>
      </c>
      <c r="AJ333">
        <v>83.3</v>
      </c>
      <c r="AK333">
        <v>74.539999999999992</v>
      </c>
      <c r="AM333" t="s">
        <v>134</v>
      </c>
      <c r="AO333" t="s">
        <v>135</v>
      </c>
    </row>
    <row r="334" spans="1:41" x14ac:dyDescent="0.25">
      <c r="A334" t="s">
        <v>517</v>
      </c>
      <c r="B334" t="s">
        <v>88</v>
      </c>
      <c r="C334">
        <v>9000</v>
      </c>
      <c r="D334">
        <v>7900</v>
      </c>
      <c r="E334">
        <v>17250</v>
      </c>
      <c r="F334">
        <v>18929</v>
      </c>
      <c r="G334">
        <v>13269.75</v>
      </c>
      <c r="H334">
        <v>24800</v>
      </c>
      <c r="I334">
        <v>35350</v>
      </c>
      <c r="J334">
        <v>35722</v>
      </c>
      <c r="K334">
        <v>38194</v>
      </c>
      <c r="L334">
        <v>39167</v>
      </c>
      <c r="M334">
        <v>34646.6</v>
      </c>
      <c r="N334">
        <v>43500</v>
      </c>
      <c r="O334">
        <v>42063</v>
      </c>
      <c r="P334">
        <v>44500</v>
      </c>
      <c r="Q334">
        <v>53750</v>
      </c>
      <c r="R334">
        <v>60625</v>
      </c>
      <c r="S334">
        <v>48887.6</v>
      </c>
      <c r="T334">
        <v>24.1</v>
      </c>
      <c r="U334">
        <v>24.2</v>
      </c>
      <c r="V334">
        <v>38.299999999999997</v>
      </c>
      <c r="W334">
        <v>44.8</v>
      </c>
      <c r="X334">
        <v>31.4</v>
      </c>
      <c r="Y334">
        <v>32.559999999999995</v>
      </c>
      <c r="Z334">
        <v>26.6</v>
      </c>
      <c r="AA334">
        <v>25.3</v>
      </c>
      <c r="AB334">
        <v>28.7</v>
      </c>
      <c r="AC334">
        <v>28.6</v>
      </c>
      <c r="AD334">
        <v>20</v>
      </c>
      <c r="AE334">
        <v>25.840000000000003</v>
      </c>
      <c r="AF334">
        <v>27.6</v>
      </c>
      <c r="AG334">
        <v>28.8</v>
      </c>
      <c r="AH334">
        <v>27.800000000000004</v>
      </c>
      <c r="AI334">
        <v>26.2</v>
      </c>
      <c r="AJ334">
        <v>50.3</v>
      </c>
      <c r="AK334">
        <v>32.14</v>
      </c>
      <c r="AL334">
        <v>128.25</v>
      </c>
      <c r="AM334" t="s">
        <v>272</v>
      </c>
      <c r="AO334" t="s">
        <v>142</v>
      </c>
    </row>
    <row r="335" spans="1:41" x14ac:dyDescent="0.25">
      <c r="A335" t="s">
        <v>518</v>
      </c>
      <c r="B335" t="s">
        <v>88</v>
      </c>
      <c r="C335">
        <v>23750</v>
      </c>
      <c r="D335">
        <v>19000</v>
      </c>
      <c r="E335" t="s">
        <v>88</v>
      </c>
      <c r="F335" t="s">
        <v>88</v>
      </c>
      <c r="G335">
        <v>21375</v>
      </c>
      <c r="H335">
        <v>54000</v>
      </c>
      <c r="I335">
        <v>28750</v>
      </c>
      <c r="J335">
        <v>28000</v>
      </c>
      <c r="K335" t="s">
        <v>88</v>
      </c>
      <c r="L335" t="s">
        <v>88</v>
      </c>
      <c r="M335">
        <v>36916.666666666664</v>
      </c>
      <c r="N335">
        <v>78000</v>
      </c>
      <c r="O335">
        <v>42500</v>
      </c>
      <c r="P335">
        <v>29500</v>
      </c>
      <c r="Q335" t="s">
        <v>88</v>
      </c>
      <c r="R335" t="s">
        <v>88</v>
      </c>
      <c r="S335">
        <v>50000</v>
      </c>
      <c r="T335">
        <v>0</v>
      </c>
      <c r="U335" t="s">
        <v>88</v>
      </c>
      <c r="V335">
        <v>0</v>
      </c>
      <c r="W335">
        <v>0</v>
      </c>
      <c r="X335" t="s">
        <v>88</v>
      </c>
      <c r="Y335">
        <v>0</v>
      </c>
      <c r="Z335">
        <v>0</v>
      </c>
      <c r="AA335">
        <v>0</v>
      </c>
      <c r="AB335">
        <v>0</v>
      </c>
      <c r="AC335">
        <v>0</v>
      </c>
      <c r="AD335" t="s">
        <v>88</v>
      </c>
      <c r="AE335">
        <v>0</v>
      </c>
      <c r="AF335">
        <v>44.4</v>
      </c>
      <c r="AG335">
        <v>0</v>
      </c>
      <c r="AH335">
        <v>0</v>
      </c>
      <c r="AI335">
        <v>0</v>
      </c>
      <c r="AJ335" t="s">
        <v>88</v>
      </c>
      <c r="AK335">
        <v>11.1</v>
      </c>
      <c r="AM335" t="s">
        <v>134</v>
      </c>
      <c r="AO335" t="s">
        <v>135</v>
      </c>
    </row>
    <row r="336" spans="1:41" x14ac:dyDescent="0.25">
      <c r="A336" t="s">
        <v>519</v>
      </c>
      <c r="B336">
        <v>24833</v>
      </c>
      <c r="C336">
        <v>22700</v>
      </c>
      <c r="D336">
        <v>24063</v>
      </c>
      <c r="E336">
        <v>26050</v>
      </c>
      <c r="F336">
        <v>27438</v>
      </c>
      <c r="G336">
        <v>25016.799999999999</v>
      </c>
      <c r="H336">
        <v>46286</v>
      </c>
      <c r="I336">
        <v>42417</v>
      </c>
      <c r="J336">
        <v>46250</v>
      </c>
      <c r="K336">
        <v>53563</v>
      </c>
      <c r="L336">
        <v>61278</v>
      </c>
      <c r="M336">
        <v>49958.8</v>
      </c>
      <c r="N336">
        <v>73667</v>
      </c>
      <c r="O336">
        <v>75125</v>
      </c>
      <c r="P336">
        <v>81786</v>
      </c>
      <c r="Q336">
        <v>96300</v>
      </c>
      <c r="R336">
        <v>114500</v>
      </c>
      <c r="S336">
        <v>88275.6</v>
      </c>
      <c r="T336">
        <v>22.4</v>
      </c>
      <c r="U336">
        <v>22.3</v>
      </c>
      <c r="V336">
        <v>20</v>
      </c>
      <c r="W336">
        <v>25.9</v>
      </c>
      <c r="X336">
        <v>20.100000000000001</v>
      </c>
      <c r="Y336">
        <v>22.139999999999997</v>
      </c>
      <c r="Z336">
        <v>15.4</v>
      </c>
      <c r="AA336">
        <v>15.8</v>
      </c>
      <c r="AB336">
        <v>14.3</v>
      </c>
      <c r="AC336">
        <v>15.7</v>
      </c>
      <c r="AD336">
        <v>12.6</v>
      </c>
      <c r="AE336">
        <v>14.76</v>
      </c>
      <c r="AF336">
        <v>46.8</v>
      </c>
      <c r="AG336">
        <v>50.4</v>
      </c>
      <c r="AH336">
        <v>55.7</v>
      </c>
      <c r="AI336">
        <v>43</v>
      </c>
      <c r="AJ336">
        <v>39.799999999999997</v>
      </c>
      <c r="AK336">
        <v>47.14</v>
      </c>
      <c r="AL336">
        <v>90</v>
      </c>
      <c r="AM336" t="s">
        <v>272</v>
      </c>
      <c r="AO336" t="s">
        <v>142</v>
      </c>
    </row>
    <row r="337" spans="1:41" x14ac:dyDescent="0.25">
      <c r="A337" t="s">
        <v>520</v>
      </c>
      <c r="B337">
        <v>46179</v>
      </c>
      <c r="C337">
        <v>50792</v>
      </c>
      <c r="D337">
        <v>53972</v>
      </c>
      <c r="E337">
        <v>63976</v>
      </c>
      <c r="F337">
        <v>69330</v>
      </c>
      <c r="G337">
        <v>56849.8</v>
      </c>
      <c r="H337">
        <v>79882</v>
      </c>
      <c r="I337">
        <v>80529</v>
      </c>
      <c r="J337">
        <v>79694</v>
      </c>
      <c r="K337">
        <v>86235</v>
      </c>
      <c r="L337">
        <v>92853</v>
      </c>
      <c r="M337">
        <v>83838.600000000006</v>
      </c>
      <c r="N337">
        <v>107125</v>
      </c>
      <c r="O337">
        <v>109000</v>
      </c>
      <c r="P337">
        <v>105237</v>
      </c>
      <c r="Q337">
        <v>112750</v>
      </c>
      <c r="R337">
        <v>122409</v>
      </c>
      <c r="S337">
        <v>111304.2</v>
      </c>
      <c r="T337">
        <v>2.9</v>
      </c>
      <c r="U337">
        <v>2.9</v>
      </c>
      <c r="V337">
        <v>4.3</v>
      </c>
      <c r="W337">
        <v>5.2</v>
      </c>
      <c r="X337">
        <v>5</v>
      </c>
      <c r="Y337">
        <v>4.0600000000000005</v>
      </c>
      <c r="Z337">
        <v>4.3</v>
      </c>
      <c r="AA337">
        <v>3.6</v>
      </c>
      <c r="AB337">
        <v>4.0999999999999996</v>
      </c>
      <c r="AC337">
        <v>3.8</v>
      </c>
      <c r="AD337">
        <v>2.9</v>
      </c>
      <c r="AE337">
        <v>3.7399999999999998</v>
      </c>
      <c r="AF337">
        <v>78.2</v>
      </c>
      <c r="AG337">
        <v>72.2</v>
      </c>
      <c r="AH337">
        <v>73.099999999999994</v>
      </c>
      <c r="AI337">
        <v>78.400000000000006</v>
      </c>
      <c r="AJ337">
        <v>60.4</v>
      </c>
      <c r="AK337">
        <v>72.459999999999994</v>
      </c>
      <c r="AM337" t="s">
        <v>134</v>
      </c>
      <c r="AO337" t="s">
        <v>135</v>
      </c>
    </row>
    <row r="338" spans="1:41" x14ac:dyDescent="0.25">
      <c r="A338" t="s">
        <v>521</v>
      </c>
      <c r="B338">
        <v>13500</v>
      </c>
      <c r="C338">
        <v>12167</v>
      </c>
      <c r="D338">
        <v>11125</v>
      </c>
      <c r="E338">
        <v>18667</v>
      </c>
      <c r="F338">
        <v>23667</v>
      </c>
      <c r="G338">
        <v>15825.2</v>
      </c>
      <c r="H338">
        <v>35125</v>
      </c>
      <c r="I338">
        <v>35167</v>
      </c>
      <c r="J338">
        <v>25250</v>
      </c>
      <c r="K338">
        <v>27400</v>
      </c>
      <c r="L338">
        <v>40563</v>
      </c>
      <c r="M338">
        <v>32701</v>
      </c>
      <c r="N338">
        <v>46625</v>
      </c>
      <c r="O338">
        <v>47250</v>
      </c>
      <c r="P338">
        <v>38688</v>
      </c>
      <c r="Q338">
        <v>60250</v>
      </c>
      <c r="R338">
        <v>49000</v>
      </c>
      <c r="S338">
        <v>48362.6</v>
      </c>
      <c r="T338">
        <v>52.6</v>
      </c>
      <c r="U338">
        <v>57.4</v>
      </c>
      <c r="V338">
        <v>48.5</v>
      </c>
      <c r="W338">
        <v>43.1</v>
      </c>
      <c r="X338">
        <v>38.700000000000003</v>
      </c>
      <c r="Y338">
        <v>48.06</v>
      </c>
      <c r="Z338">
        <v>23.7</v>
      </c>
      <c r="AA338">
        <v>29.4</v>
      </c>
      <c r="AB338">
        <v>32.4</v>
      </c>
      <c r="AC338">
        <v>30.8</v>
      </c>
      <c r="AD338">
        <v>30.6</v>
      </c>
      <c r="AE338">
        <v>29.380000000000003</v>
      </c>
      <c r="AF338">
        <v>20.6</v>
      </c>
      <c r="AG338">
        <v>22.6</v>
      </c>
      <c r="AH338">
        <v>21.5</v>
      </c>
      <c r="AI338">
        <v>24.8</v>
      </c>
      <c r="AJ338">
        <v>20</v>
      </c>
      <c r="AK338">
        <v>21.9</v>
      </c>
      <c r="AL338">
        <v>150</v>
      </c>
      <c r="AM338" t="s">
        <v>522</v>
      </c>
    </row>
    <row r="339" spans="1:41" x14ac:dyDescent="0.25">
      <c r="A339" t="s">
        <v>523</v>
      </c>
      <c r="B339">
        <v>28889</v>
      </c>
      <c r="C339">
        <v>35517</v>
      </c>
      <c r="D339">
        <v>33125</v>
      </c>
      <c r="E339">
        <v>39271</v>
      </c>
      <c r="F339">
        <v>40068</v>
      </c>
      <c r="G339">
        <v>35374</v>
      </c>
      <c r="H339">
        <v>60588</v>
      </c>
      <c r="I339">
        <v>67703</v>
      </c>
      <c r="J339">
        <v>65143</v>
      </c>
      <c r="K339">
        <v>69833</v>
      </c>
      <c r="L339">
        <v>62729</v>
      </c>
      <c r="M339">
        <v>65199.199999999997</v>
      </c>
      <c r="N339">
        <v>102188</v>
      </c>
      <c r="O339">
        <v>108500</v>
      </c>
      <c r="P339">
        <v>97938</v>
      </c>
      <c r="Q339">
        <v>109762</v>
      </c>
      <c r="R339">
        <v>108565</v>
      </c>
      <c r="S339">
        <v>105390.6</v>
      </c>
      <c r="T339">
        <v>12.9</v>
      </c>
      <c r="U339">
        <v>13.600000000000001</v>
      </c>
      <c r="V339">
        <v>15.8</v>
      </c>
      <c r="W339">
        <v>14.5</v>
      </c>
      <c r="X339">
        <v>11</v>
      </c>
      <c r="Y339">
        <v>13.559999999999999</v>
      </c>
      <c r="Z339">
        <v>11.2</v>
      </c>
      <c r="AA339">
        <v>9.6</v>
      </c>
      <c r="AB339">
        <v>9.1</v>
      </c>
      <c r="AC339">
        <v>9.1</v>
      </c>
      <c r="AD339">
        <v>13.8</v>
      </c>
      <c r="AE339">
        <v>10.559999999999999</v>
      </c>
      <c r="AF339">
        <v>63.9</v>
      </c>
      <c r="AG339">
        <v>65.599999999999994</v>
      </c>
      <c r="AH339">
        <v>66.7</v>
      </c>
      <c r="AI339">
        <v>67.599999999999994</v>
      </c>
      <c r="AJ339">
        <v>69.099999999999994</v>
      </c>
      <c r="AK339">
        <v>66.58</v>
      </c>
      <c r="AM339" t="s">
        <v>134</v>
      </c>
      <c r="AO339" t="s">
        <v>135</v>
      </c>
    </row>
    <row r="340" spans="1:41" x14ac:dyDescent="0.25">
      <c r="A340" t="s">
        <v>524</v>
      </c>
      <c r="B340">
        <v>22490</v>
      </c>
      <c r="C340">
        <v>27444</v>
      </c>
      <c r="D340">
        <v>26640</v>
      </c>
      <c r="E340">
        <v>43885</v>
      </c>
      <c r="F340">
        <v>47209</v>
      </c>
      <c r="G340">
        <v>33533.599999999999</v>
      </c>
      <c r="H340">
        <v>61273</v>
      </c>
      <c r="I340">
        <v>77833</v>
      </c>
      <c r="J340">
        <v>81024</v>
      </c>
      <c r="K340">
        <v>71272</v>
      </c>
      <c r="L340">
        <v>69841</v>
      </c>
      <c r="M340">
        <v>72248.600000000006</v>
      </c>
      <c r="N340">
        <v>101059</v>
      </c>
      <c r="O340">
        <v>102473</v>
      </c>
      <c r="P340">
        <v>102947</v>
      </c>
      <c r="Q340">
        <v>104593</v>
      </c>
      <c r="R340">
        <v>115938</v>
      </c>
      <c r="S340">
        <v>105402</v>
      </c>
      <c r="T340">
        <v>5.4</v>
      </c>
      <c r="U340">
        <v>1.1000000000000001</v>
      </c>
      <c r="V340">
        <v>0</v>
      </c>
      <c r="W340">
        <v>0</v>
      </c>
      <c r="X340">
        <v>7.6</v>
      </c>
      <c r="Y340">
        <v>2.82</v>
      </c>
      <c r="Z340">
        <v>9.4</v>
      </c>
      <c r="AA340">
        <v>9.3000000000000007</v>
      </c>
      <c r="AB340">
        <v>12.3</v>
      </c>
      <c r="AC340">
        <v>8.8000000000000007</v>
      </c>
      <c r="AD340">
        <v>3.4</v>
      </c>
      <c r="AE340">
        <v>8.64</v>
      </c>
      <c r="AF340">
        <v>56.499999999999993</v>
      </c>
      <c r="AG340">
        <v>61.8</v>
      </c>
      <c r="AH340">
        <v>62.1</v>
      </c>
      <c r="AI340">
        <v>71.900000000000006</v>
      </c>
      <c r="AJ340">
        <v>63.4</v>
      </c>
      <c r="AK340">
        <v>63.14</v>
      </c>
      <c r="AM340" t="s">
        <v>173</v>
      </c>
      <c r="AO340" t="s">
        <v>142</v>
      </c>
    </row>
    <row r="341" spans="1:41" x14ac:dyDescent="0.25">
      <c r="A341" t="s">
        <v>525</v>
      </c>
      <c r="B341">
        <v>7800</v>
      </c>
      <c r="C341">
        <v>6833</v>
      </c>
      <c r="D341">
        <v>7500</v>
      </c>
      <c r="E341">
        <v>3333</v>
      </c>
      <c r="F341">
        <v>10750</v>
      </c>
      <c r="G341">
        <v>7243.2</v>
      </c>
      <c r="H341">
        <v>22583</v>
      </c>
      <c r="I341">
        <v>22250</v>
      </c>
      <c r="J341">
        <v>23750</v>
      </c>
      <c r="K341">
        <v>23750</v>
      </c>
      <c r="L341">
        <v>51333</v>
      </c>
      <c r="M341">
        <v>28733.200000000001</v>
      </c>
      <c r="N341">
        <v>36125</v>
      </c>
      <c r="O341">
        <v>38000</v>
      </c>
      <c r="P341">
        <v>48750</v>
      </c>
      <c r="Q341">
        <v>53500</v>
      </c>
      <c r="R341">
        <v>59500</v>
      </c>
      <c r="S341">
        <v>47175</v>
      </c>
      <c r="T341">
        <v>63.5</v>
      </c>
      <c r="U341">
        <v>63.2</v>
      </c>
      <c r="V341">
        <v>52</v>
      </c>
      <c r="W341">
        <v>56.3</v>
      </c>
      <c r="X341">
        <v>46.2</v>
      </c>
      <c r="Y341">
        <v>56.239999999999995</v>
      </c>
      <c r="Z341">
        <v>52.400000000000006</v>
      </c>
      <c r="AA341">
        <v>56.1</v>
      </c>
      <c r="AB341">
        <v>46</v>
      </c>
      <c r="AC341">
        <v>54.2</v>
      </c>
      <c r="AD341">
        <v>38.5</v>
      </c>
      <c r="AE341">
        <v>49.44</v>
      </c>
      <c r="AF341">
        <v>41.5</v>
      </c>
      <c r="AG341">
        <v>34.4</v>
      </c>
      <c r="AH341">
        <v>32.1</v>
      </c>
      <c r="AI341">
        <v>28.6</v>
      </c>
      <c r="AJ341">
        <v>43.2</v>
      </c>
      <c r="AK341">
        <v>35.96</v>
      </c>
      <c r="AM341" t="s">
        <v>134</v>
      </c>
      <c r="AO341" t="s">
        <v>135</v>
      </c>
    </row>
    <row r="342" spans="1:41" x14ac:dyDescent="0.25">
      <c r="A342" t="s">
        <v>526</v>
      </c>
      <c r="B342">
        <v>20750</v>
      </c>
      <c r="C342">
        <v>28400</v>
      </c>
      <c r="D342">
        <v>25500</v>
      </c>
      <c r="E342">
        <v>43071</v>
      </c>
      <c r="F342">
        <v>26786</v>
      </c>
      <c r="G342">
        <v>28901.4</v>
      </c>
      <c r="H342">
        <v>42000</v>
      </c>
      <c r="I342">
        <v>53000</v>
      </c>
      <c r="J342">
        <v>52250</v>
      </c>
      <c r="K342">
        <v>64750</v>
      </c>
      <c r="L342">
        <v>60833</v>
      </c>
      <c r="M342">
        <v>54566.6</v>
      </c>
      <c r="N342">
        <v>70500</v>
      </c>
      <c r="O342">
        <v>86500</v>
      </c>
      <c r="P342">
        <v>84000</v>
      </c>
      <c r="Q342">
        <v>95500</v>
      </c>
      <c r="R342">
        <v>94500</v>
      </c>
      <c r="S342">
        <v>86200</v>
      </c>
      <c r="T342">
        <v>16.5</v>
      </c>
      <c r="U342">
        <v>14.2</v>
      </c>
      <c r="V342">
        <v>14.5</v>
      </c>
      <c r="W342">
        <v>10.4</v>
      </c>
      <c r="X342">
        <v>11.4</v>
      </c>
      <c r="Y342">
        <v>13.4</v>
      </c>
      <c r="Z342">
        <v>22</v>
      </c>
      <c r="AA342">
        <v>16.399999999999999</v>
      </c>
      <c r="AB342">
        <v>19.100000000000001</v>
      </c>
      <c r="AC342">
        <v>18.5</v>
      </c>
      <c r="AD342">
        <v>20.7</v>
      </c>
      <c r="AE342">
        <v>19.34</v>
      </c>
      <c r="AF342">
        <v>43</v>
      </c>
      <c r="AG342">
        <v>45.1</v>
      </c>
      <c r="AH342">
        <v>51.1</v>
      </c>
      <c r="AI342">
        <v>54</v>
      </c>
      <c r="AJ342">
        <v>75.099999999999994</v>
      </c>
      <c r="AK342">
        <v>53.659999999999989</v>
      </c>
      <c r="AM342" t="s">
        <v>134</v>
      </c>
      <c r="AO342" t="s">
        <v>135</v>
      </c>
    </row>
    <row r="343" spans="1:41" x14ac:dyDescent="0.25">
      <c r="A343" t="s">
        <v>527</v>
      </c>
      <c r="B343">
        <v>13500</v>
      </c>
      <c r="C343">
        <v>15100</v>
      </c>
      <c r="D343">
        <v>17625</v>
      </c>
      <c r="E343">
        <v>19167</v>
      </c>
      <c r="F343">
        <v>17250</v>
      </c>
      <c r="G343">
        <v>16528.400000000001</v>
      </c>
      <c r="H343">
        <v>27875</v>
      </c>
      <c r="I343">
        <v>21500</v>
      </c>
      <c r="J343">
        <v>25500</v>
      </c>
      <c r="K343">
        <v>30556</v>
      </c>
      <c r="L343">
        <v>27833</v>
      </c>
      <c r="M343">
        <v>26652.799999999999</v>
      </c>
      <c r="N343">
        <v>39500</v>
      </c>
      <c r="O343">
        <v>37875</v>
      </c>
      <c r="P343">
        <v>44000</v>
      </c>
      <c r="Q343">
        <v>38750</v>
      </c>
      <c r="R343">
        <v>40750</v>
      </c>
      <c r="S343">
        <v>40175</v>
      </c>
      <c r="T343">
        <v>42.4</v>
      </c>
      <c r="U343">
        <v>57.100000000000009</v>
      </c>
      <c r="V343">
        <v>55.4</v>
      </c>
      <c r="W343">
        <v>49.1</v>
      </c>
      <c r="X343">
        <v>36</v>
      </c>
      <c r="Y343">
        <v>48</v>
      </c>
      <c r="Z343">
        <v>35.6</v>
      </c>
      <c r="AA343">
        <v>32.1</v>
      </c>
      <c r="AB343">
        <v>28.6</v>
      </c>
      <c r="AC343">
        <v>23.6</v>
      </c>
      <c r="AD343">
        <v>27.9</v>
      </c>
      <c r="AE343">
        <v>29.560000000000002</v>
      </c>
      <c r="AF343">
        <v>24.7</v>
      </c>
      <c r="AG343">
        <v>22</v>
      </c>
      <c r="AH343">
        <v>25.6</v>
      </c>
      <c r="AI343">
        <v>26.7</v>
      </c>
      <c r="AJ343">
        <v>25.4</v>
      </c>
      <c r="AK343">
        <v>24.880000000000003</v>
      </c>
      <c r="AM343" t="s">
        <v>134</v>
      </c>
      <c r="AO343" t="s">
        <v>135</v>
      </c>
    </row>
    <row r="344" spans="1:41" x14ac:dyDescent="0.25">
      <c r="A344" t="s">
        <v>528</v>
      </c>
      <c r="B344">
        <v>22857</v>
      </c>
      <c r="C344">
        <v>22186</v>
      </c>
      <c r="D344">
        <v>22457</v>
      </c>
      <c r="E344">
        <v>19692</v>
      </c>
      <c r="F344">
        <v>20619</v>
      </c>
      <c r="G344">
        <v>21562.2</v>
      </c>
      <c r="H344">
        <v>44476</v>
      </c>
      <c r="I344">
        <v>44977</v>
      </c>
      <c r="J344">
        <v>45594</v>
      </c>
      <c r="K344">
        <v>47750</v>
      </c>
      <c r="L344">
        <v>53007</v>
      </c>
      <c r="M344">
        <v>47160.800000000003</v>
      </c>
      <c r="N344">
        <v>75481</v>
      </c>
      <c r="O344">
        <v>76612</v>
      </c>
      <c r="P344">
        <v>77750</v>
      </c>
      <c r="Q344">
        <v>79947</v>
      </c>
      <c r="R344">
        <v>86114</v>
      </c>
      <c r="S344">
        <v>79180.800000000003</v>
      </c>
      <c r="T344">
        <v>19.100000000000001</v>
      </c>
      <c r="U344">
        <v>18.600000000000001</v>
      </c>
      <c r="V344">
        <v>20.8</v>
      </c>
      <c r="W344">
        <v>19</v>
      </c>
      <c r="X344">
        <v>20.9</v>
      </c>
      <c r="Y344">
        <v>19.68</v>
      </c>
      <c r="Z344">
        <v>13.600000000000001</v>
      </c>
      <c r="AA344">
        <v>13.2</v>
      </c>
      <c r="AB344">
        <v>12.3</v>
      </c>
      <c r="AC344">
        <v>11.6</v>
      </c>
      <c r="AD344">
        <v>15.9</v>
      </c>
      <c r="AE344">
        <v>13.320000000000002</v>
      </c>
      <c r="AF344">
        <v>54.1</v>
      </c>
      <c r="AG344">
        <v>56.4</v>
      </c>
      <c r="AH344">
        <v>56.100000000000009</v>
      </c>
      <c r="AI344">
        <v>58.1</v>
      </c>
      <c r="AJ344">
        <v>58.1</v>
      </c>
      <c r="AK344">
        <v>56.56</v>
      </c>
      <c r="AM344" t="s">
        <v>134</v>
      </c>
      <c r="AO344" t="s">
        <v>135</v>
      </c>
    </row>
    <row r="345" spans="1:41" x14ac:dyDescent="0.25">
      <c r="A345" t="s">
        <v>529</v>
      </c>
      <c r="B345" t="s">
        <v>88</v>
      </c>
      <c r="C345" t="s">
        <v>88</v>
      </c>
      <c r="D345">
        <v>29000</v>
      </c>
      <c r="E345">
        <v>31300</v>
      </c>
      <c r="F345">
        <v>31313</v>
      </c>
      <c r="G345">
        <v>30537.666666666668</v>
      </c>
      <c r="H345" t="s">
        <v>88</v>
      </c>
      <c r="I345" t="s">
        <v>88</v>
      </c>
      <c r="J345">
        <v>40462</v>
      </c>
      <c r="K345">
        <v>45733</v>
      </c>
      <c r="L345">
        <v>48344</v>
      </c>
      <c r="M345">
        <v>44846.333333333336</v>
      </c>
      <c r="N345" t="s">
        <v>88</v>
      </c>
      <c r="O345" t="s">
        <v>88</v>
      </c>
      <c r="P345">
        <v>41846</v>
      </c>
      <c r="Q345">
        <v>47267</v>
      </c>
      <c r="R345">
        <v>49781</v>
      </c>
      <c r="S345">
        <v>46298</v>
      </c>
      <c r="T345" t="s">
        <v>88</v>
      </c>
      <c r="U345" t="s">
        <v>88</v>
      </c>
      <c r="V345">
        <v>0</v>
      </c>
      <c r="W345">
        <v>0</v>
      </c>
      <c r="X345">
        <v>0</v>
      </c>
      <c r="Y345">
        <v>0</v>
      </c>
      <c r="Z345" t="s">
        <v>88</v>
      </c>
      <c r="AA345">
        <v>0</v>
      </c>
      <c r="AB345">
        <v>0</v>
      </c>
      <c r="AC345">
        <v>4.7</v>
      </c>
      <c r="AD345">
        <v>10.9</v>
      </c>
      <c r="AE345">
        <v>3.9000000000000004</v>
      </c>
      <c r="AF345" t="s">
        <v>88</v>
      </c>
      <c r="AG345" t="s">
        <v>88</v>
      </c>
      <c r="AH345">
        <v>63.9</v>
      </c>
      <c r="AI345">
        <v>57.1</v>
      </c>
      <c r="AJ345">
        <v>54.2</v>
      </c>
      <c r="AK345">
        <v>58.4</v>
      </c>
      <c r="AM345" t="s">
        <v>134</v>
      </c>
      <c r="AO345" t="s">
        <v>135</v>
      </c>
    </row>
    <row r="346" spans="1:41" x14ac:dyDescent="0.25">
      <c r="A346" t="s">
        <v>530</v>
      </c>
      <c r="B346">
        <v>13750</v>
      </c>
      <c r="C346">
        <v>15500</v>
      </c>
      <c r="D346">
        <v>17167</v>
      </c>
      <c r="E346">
        <v>15500</v>
      </c>
      <c r="F346">
        <v>18750</v>
      </c>
      <c r="G346">
        <v>16133.4</v>
      </c>
      <c r="H346">
        <v>26071</v>
      </c>
      <c r="I346">
        <v>28375</v>
      </c>
      <c r="J346">
        <v>34333</v>
      </c>
      <c r="K346">
        <v>28833</v>
      </c>
      <c r="L346">
        <v>32500</v>
      </c>
      <c r="M346">
        <v>30022.400000000001</v>
      </c>
      <c r="N346">
        <v>50714</v>
      </c>
      <c r="O346">
        <v>52000</v>
      </c>
      <c r="P346">
        <v>56167</v>
      </c>
      <c r="Q346">
        <v>57333</v>
      </c>
      <c r="R346">
        <v>60833</v>
      </c>
      <c r="S346">
        <v>55409.4</v>
      </c>
      <c r="T346">
        <v>45.7</v>
      </c>
      <c r="U346">
        <v>46.5</v>
      </c>
      <c r="V346">
        <v>38.6</v>
      </c>
      <c r="W346">
        <v>31.7</v>
      </c>
      <c r="X346">
        <v>41.4</v>
      </c>
      <c r="Y346">
        <v>40.78</v>
      </c>
      <c r="Z346">
        <v>24.3</v>
      </c>
      <c r="AA346">
        <v>26.8</v>
      </c>
      <c r="AB346">
        <v>21.7</v>
      </c>
      <c r="AC346">
        <v>19</v>
      </c>
      <c r="AD346">
        <v>20</v>
      </c>
      <c r="AE346">
        <v>22.36</v>
      </c>
      <c r="AF346">
        <v>30.2</v>
      </c>
      <c r="AG346">
        <v>29.5</v>
      </c>
      <c r="AH346">
        <v>32.6</v>
      </c>
      <c r="AI346">
        <v>22.2</v>
      </c>
      <c r="AJ346">
        <v>13.6</v>
      </c>
      <c r="AK346">
        <v>25.620000000000005</v>
      </c>
      <c r="AL346">
        <v>105</v>
      </c>
      <c r="AM346" t="s">
        <v>272</v>
      </c>
    </row>
    <row r="347" spans="1:41" x14ac:dyDescent="0.25">
      <c r="A347" t="s">
        <v>531</v>
      </c>
      <c r="B347" t="s">
        <v>88</v>
      </c>
      <c r="C347" t="s">
        <v>88</v>
      </c>
      <c r="D347" t="s">
        <v>88</v>
      </c>
      <c r="E347" t="s">
        <v>88</v>
      </c>
      <c r="F347" t="s">
        <v>88</v>
      </c>
      <c r="G347" t="e">
        <v>#DIV/0!</v>
      </c>
      <c r="H347" t="s">
        <v>88</v>
      </c>
      <c r="I347" t="s">
        <v>88</v>
      </c>
      <c r="J347" t="s">
        <v>88</v>
      </c>
      <c r="K347" t="s">
        <v>88</v>
      </c>
      <c r="L347" t="s">
        <v>88</v>
      </c>
      <c r="M347" t="e">
        <v>#DIV/0!</v>
      </c>
      <c r="N347" t="s">
        <v>88</v>
      </c>
      <c r="O347" t="s">
        <v>88</v>
      </c>
      <c r="P347" t="s">
        <v>88</v>
      </c>
      <c r="Q347" t="s">
        <v>88</v>
      </c>
      <c r="R347" t="s">
        <v>88</v>
      </c>
      <c r="S347" t="e">
        <v>#DIV/0!</v>
      </c>
      <c r="T347">
        <v>0</v>
      </c>
      <c r="U347" t="s">
        <v>88</v>
      </c>
      <c r="V347">
        <v>0</v>
      </c>
      <c r="W347">
        <v>0</v>
      </c>
      <c r="X347">
        <v>0</v>
      </c>
      <c r="Y347">
        <v>0</v>
      </c>
      <c r="Z347">
        <v>0</v>
      </c>
      <c r="AA347" t="s">
        <v>88</v>
      </c>
      <c r="AB347">
        <v>0</v>
      </c>
      <c r="AC347">
        <v>0</v>
      </c>
      <c r="AD347">
        <v>0</v>
      </c>
      <c r="AE347">
        <v>0</v>
      </c>
      <c r="AF347">
        <v>92.8</v>
      </c>
      <c r="AG347">
        <v>85.2</v>
      </c>
      <c r="AH347">
        <v>50</v>
      </c>
      <c r="AI347">
        <v>55.6</v>
      </c>
      <c r="AJ347">
        <v>100</v>
      </c>
      <c r="AK347">
        <v>76.72</v>
      </c>
      <c r="AM347" t="s">
        <v>134</v>
      </c>
      <c r="AO347" t="s">
        <v>135</v>
      </c>
    </row>
    <row r="348" spans="1:41" x14ac:dyDescent="0.25">
      <c r="A348" t="s">
        <v>532</v>
      </c>
      <c r="B348" t="s">
        <v>88</v>
      </c>
      <c r="C348" t="s">
        <v>88</v>
      </c>
      <c r="D348" t="s">
        <v>88</v>
      </c>
      <c r="E348" t="s">
        <v>88</v>
      </c>
      <c r="F348" t="s">
        <v>88</v>
      </c>
      <c r="G348" t="e">
        <v>#DIV/0!</v>
      </c>
      <c r="H348" t="s">
        <v>88</v>
      </c>
      <c r="I348" t="s">
        <v>88</v>
      </c>
      <c r="J348" t="s">
        <v>88</v>
      </c>
      <c r="K348" t="s">
        <v>88</v>
      </c>
      <c r="L348" t="s">
        <v>88</v>
      </c>
      <c r="M348" t="e">
        <v>#DIV/0!</v>
      </c>
      <c r="N348" t="s">
        <v>88</v>
      </c>
      <c r="O348" t="s">
        <v>88</v>
      </c>
      <c r="P348" t="s">
        <v>88</v>
      </c>
      <c r="Q348" t="s">
        <v>88</v>
      </c>
      <c r="R348" t="s">
        <v>88</v>
      </c>
      <c r="S348" t="e">
        <v>#DIV/0!</v>
      </c>
      <c r="T348" t="s">
        <v>88</v>
      </c>
      <c r="U348" t="s">
        <v>88</v>
      </c>
      <c r="V348" t="s">
        <v>88</v>
      </c>
      <c r="W348" t="s">
        <v>88</v>
      </c>
      <c r="X348" t="s">
        <v>88</v>
      </c>
      <c r="Y348" t="e">
        <v>#DIV/0!</v>
      </c>
      <c r="Z348" t="s">
        <v>88</v>
      </c>
      <c r="AA348" t="s">
        <v>88</v>
      </c>
      <c r="AB348" t="s">
        <v>88</v>
      </c>
      <c r="AC348" t="s">
        <v>88</v>
      </c>
      <c r="AD348" t="s">
        <v>88</v>
      </c>
      <c r="AE348" t="e">
        <v>#DIV/0!</v>
      </c>
      <c r="AF348" t="s">
        <v>88</v>
      </c>
      <c r="AG348" t="s">
        <v>88</v>
      </c>
      <c r="AH348" t="s">
        <v>88</v>
      </c>
      <c r="AI348" t="s">
        <v>88</v>
      </c>
      <c r="AJ348" t="s">
        <v>88</v>
      </c>
      <c r="AK348" t="e">
        <v>#DIV/0!</v>
      </c>
      <c r="AM348" t="s">
        <v>134</v>
      </c>
      <c r="AO348" t="s">
        <v>135</v>
      </c>
    </row>
    <row r="349" spans="1:41" x14ac:dyDescent="0.25">
      <c r="A349" t="s">
        <v>533</v>
      </c>
      <c r="B349">
        <v>22375</v>
      </c>
      <c r="C349">
        <v>23167</v>
      </c>
      <c r="D349">
        <v>24750</v>
      </c>
      <c r="E349">
        <v>22111</v>
      </c>
      <c r="F349">
        <v>24167</v>
      </c>
      <c r="G349">
        <v>23314</v>
      </c>
      <c r="H349">
        <v>41125</v>
      </c>
      <c r="I349">
        <v>43313</v>
      </c>
      <c r="J349">
        <v>50444</v>
      </c>
      <c r="K349">
        <v>38000</v>
      </c>
      <c r="L349">
        <v>43750</v>
      </c>
      <c r="M349">
        <v>43326.400000000001</v>
      </c>
      <c r="N349">
        <v>65111</v>
      </c>
      <c r="O349">
        <v>64625</v>
      </c>
      <c r="P349">
        <v>67938</v>
      </c>
      <c r="Q349">
        <v>66750</v>
      </c>
      <c r="R349">
        <v>66250</v>
      </c>
      <c r="S349">
        <v>66134.8</v>
      </c>
      <c r="T349">
        <v>16.8</v>
      </c>
      <c r="U349">
        <v>20.8</v>
      </c>
      <c r="V349">
        <v>21.7</v>
      </c>
      <c r="W349">
        <v>20.2</v>
      </c>
      <c r="X349">
        <v>31</v>
      </c>
      <c r="Y349">
        <v>22.1</v>
      </c>
      <c r="Z349">
        <v>9.1999999999999993</v>
      </c>
      <c r="AA349">
        <v>7.4</v>
      </c>
      <c r="AB349">
        <v>6.2</v>
      </c>
      <c r="AC349">
        <v>6.5</v>
      </c>
      <c r="AD349">
        <v>21.9</v>
      </c>
      <c r="AE349">
        <v>10.24</v>
      </c>
      <c r="AF349">
        <v>53.79999999999999</v>
      </c>
      <c r="AG349">
        <v>40.799999999999997</v>
      </c>
      <c r="AH349">
        <v>45.5</v>
      </c>
      <c r="AI349">
        <v>37.1</v>
      </c>
      <c r="AJ349">
        <v>53.3</v>
      </c>
      <c r="AK349">
        <v>46.1</v>
      </c>
      <c r="AL349" t="s">
        <v>211</v>
      </c>
      <c r="AM349" t="s">
        <v>534</v>
      </c>
      <c r="AO349" t="s">
        <v>535</v>
      </c>
    </row>
    <row r="350" spans="1:41" x14ac:dyDescent="0.25">
      <c r="A350" t="s">
        <v>536</v>
      </c>
      <c r="B350">
        <v>25714</v>
      </c>
      <c r="C350">
        <v>25706</v>
      </c>
      <c r="D350">
        <v>23400</v>
      </c>
      <c r="E350">
        <v>24200</v>
      </c>
      <c r="F350">
        <v>30326</v>
      </c>
      <c r="G350">
        <v>25869.200000000001</v>
      </c>
      <c r="H350">
        <v>40179</v>
      </c>
      <c r="I350">
        <v>42900</v>
      </c>
      <c r="J350">
        <v>39550</v>
      </c>
      <c r="K350">
        <v>45604</v>
      </c>
      <c r="L350">
        <v>60278</v>
      </c>
      <c r="M350">
        <v>45702.2</v>
      </c>
      <c r="N350">
        <v>64125</v>
      </c>
      <c r="O350">
        <v>64283</v>
      </c>
      <c r="P350">
        <v>62136</v>
      </c>
      <c r="Q350">
        <v>72714</v>
      </c>
      <c r="R350">
        <v>82300</v>
      </c>
      <c r="S350">
        <v>69111.600000000006</v>
      </c>
      <c r="T350">
        <v>13.699999999999998</v>
      </c>
      <c r="U350">
        <v>12.1</v>
      </c>
      <c r="V350">
        <v>12</v>
      </c>
      <c r="W350">
        <v>11.9</v>
      </c>
      <c r="X350">
        <v>7</v>
      </c>
      <c r="Y350">
        <v>11.34</v>
      </c>
      <c r="Z350">
        <v>12.6</v>
      </c>
      <c r="AA350">
        <v>12.7</v>
      </c>
      <c r="AB350">
        <v>15.5</v>
      </c>
      <c r="AC350">
        <v>15.5</v>
      </c>
      <c r="AD350">
        <v>11.4</v>
      </c>
      <c r="AE350">
        <v>13.540000000000001</v>
      </c>
      <c r="AF350">
        <v>48.7</v>
      </c>
      <c r="AG350">
        <v>42.7</v>
      </c>
      <c r="AH350">
        <v>40.4</v>
      </c>
      <c r="AI350">
        <v>40.700000000000003</v>
      </c>
      <c r="AJ350">
        <v>52.8</v>
      </c>
      <c r="AK350">
        <v>45.06</v>
      </c>
      <c r="AM350" t="s">
        <v>134</v>
      </c>
      <c r="AO350" t="s">
        <v>135</v>
      </c>
    </row>
    <row r="351" spans="1:41" x14ac:dyDescent="0.25">
      <c r="A351" t="s">
        <v>537</v>
      </c>
      <c r="B351" t="s">
        <v>88</v>
      </c>
      <c r="C351" t="s">
        <v>88</v>
      </c>
      <c r="D351" t="s">
        <v>88</v>
      </c>
      <c r="E351">
        <v>65759</v>
      </c>
      <c r="F351">
        <v>70885</v>
      </c>
      <c r="G351">
        <v>68322</v>
      </c>
      <c r="H351" t="s">
        <v>88</v>
      </c>
      <c r="I351" t="s">
        <v>88</v>
      </c>
      <c r="J351" t="s">
        <v>88</v>
      </c>
      <c r="K351">
        <v>66519</v>
      </c>
      <c r="L351">
        <v>71769</v>
      </c>
      <c r="M351">
        <v>69144</v>
      </c>
      <c r="N351" t="s">
        <v>88</v>
      </c>
      <c r="O351" t="s">
        <v>88</v>
      </c>
      <c r="P351" t="s">
        <v>88</v>
      </c>
      <c r="Q351">
        <v>67278</v>
      </c>
      <c r="R351">
        <v>102864</v>
      </c>
      <c r="S351">
        <v>85071</v>
      </c>
      <c r="T351">
        <v>100</v>
      </c>
      <c r="U351" t="s">
        <v>88</v>
      </c>
      <c r="V351" t="s">
        <v>88</v>
      </c>
      <c r="W351" t="s">
        <v>88</v>
      </c>
      <c r="X351">
        <v>0</v>
      </c>
      <c r="Y351">
        <v>50</v>
      </c>
      <c r="Z351">
        <v>0</v>
      </c>
      <c r="AA351" t="s">
        <v>88</v>
      </c>
      <c r="AB351" t="s">
        <v>88</v>
      </c>
      <c r="AC351" t="s">
        <v>88</v>
      </c>
      <c r="AD351">
        <v>0</v>
      </c>
      <c r="AE351">
        <v>0</v>
      </c>
      <c r="AF351">
        <v>0</v>
      </c>
      <c r="AG351" t="s">
        <v>88</v>
      </c>
      <c r="AH351" t="s">
        <v>88</v>
      </c>
      <c r="AI351" t="s">
        <v>88</v>
      </c>
      <c r="AJ351">
        <v>37.5</v>
      </c>
      <c r="AK351">
        <v>18.75</v>
      </c>
      <c r="AM351" t="s">
        <v>134</v>
      </c>
      <c r="AO351" t="s">
        <v>135</v>
      </c>
    </row>
    <row r="352" spans="1:41" x14ac:dyDescent="0.25">
      <c r="A352" t="s">
        <v>538</v>
      </c>
      <c r="B352" t="s">
        <v>88</v>
      </c>
      <c r="C352" t="s">
        <v>88</v>
      </c>
      <c r="D352" t="s">
        <v>88</v>
      </c>
      <c r="E352" t="s">
        <v>88</v>
      </c>
      <c r="F352" t="s">
        <v>88</v>
      </c>
      <c r="G352" t="e">
        <v>#DIV/0!</v>
      </c>
      <c r="H352" t="s">
        <v>88</v>
      </c>
      <c r="I352" t="s">
        <v>88</v>
      </c>
      <c r="J352" t="s">
        <v>88</v>
      </c>
      <c r="K352" t="s">
        <v>88</v>
      </c>
      <c r="L352" t="s">
        <v>88</v>
      </c>
      <c r="M352" t="e">
        <v>#DIV/0!</v>
      </c>
      <c r="N352" t="s">
        <v>88</v>
      </c>
      <c r="O352" t="s">
        <v>88</v>
      </c>
      <c r="P352" t="s">
        <v>88</v>
      </c>
      <c r="Q352" t="s">
        <v>88</v>
      </c>
      <c r="R352" t="s">
        <v>88</v>
      </c>
      <c r="S352" t="e">
        <v>#DIV/0!</v>
      </c>
      <c r="T352">
        <v>0</v>
      </c>
      <c r="U352" t="s">
        <v>88</v>
      </c>
      <c r="V352">
        <v>0</v>
      </c>
      <c r="W352">
        <v>0</v>
      </c>
      <c r="X352">
        <v>0</v>
      </c>
      <c r="Y352">
        <v>0</v>
      </c>
      <c r="Z352">
        <v>0</v>
      </c>
      <c r="AA352">
        <v>0</v>
      </c>
      <c r="AB352">
        <v>0</v>
      </c>
      <c r="AC352">
        <v>0</v>
      </c>
      <c r="AD352">
        <v>0</v>
      </c>
      <c r="AE352">
        <v>0</v>
      </c>
      <c r="AF352">
        <v>42.9</v>
      </c>
      <c r="AG352">
        <v>40</v>
      </c>
      <c r="AH352">
        <v>57.100000000000009</v>
      </c>
      <c r="AI352">
        <v>30</v>
      </c>
      <c r="AJ352">
        <v>26.3</v>
      </c>
      <c r="AK352">
        <v>39.260000000000005</v>
      </c>
      <c r="AM352" t="s">
        <v>134</v>
      </c>
      <c r="AO352" t="s">
        <v>135</v>
      </c>
    </row>
    <row r="353" spans="1:41" x14ac:dyDescent="0.25">
      <c r="A353" t="s">
        <v>539</v>
      </c>
      <c r="B353">
        <v>31855</v>
      </c>
      <c r="C353">
        <v>47083</v>
      </c>
      <c r="D353">
        <v>51635</v>
      </c>
      <c r="E353">
        <v>43667</v>
      </c>
      <c r="F353">
        <v>39440</v>
      </c>
      <c r="G353">
        <v>42736</v>
      </c>
      <c r="H353">
        <v>64500</v>
      </c>
      <c r="I353">
        <v>63235</v>
      </c>
      <c r="J353">
        <v>64297</v>
      </c>
      <c r="K353">
        <v>90694</v>
      </c>
      <c r="L353">
        <v>98104</v>
      </c>
      <c r="M353">
        <v>76166</v>
      </c>
      <c r="N353">
        <v>101875</v>
      </c>
      <c r="O353">
        <v>96875</v>
      </c>
      <c r="P353">
        <v>94896</v>
      </c>
      <c r="Q353">
        <v>134222</v>
      </c>
      <c r="R353">
        <v>150400</v>
      </c>
      <c r="S353">
        <v>115653.6</v>
      </c>
      <c r="T353">
        <v>4.5</v>
      </c>
      <c r="U353">
        <v>5.3</v>
      </c>
      <c r="V353">
        <v>5.3</v>
      </c>
      <c r="W353">
        <v>0</v>
      </c>
      <c r="X353">
        <v>1.4</v>
      </c>
      <c r="Y353">
        <v>3.3</v>
      </c>
      <c r="Z353">
        <v>15.8</v>
      </c>
      <c r="AA353">
        <v>13.1</v>
      </c>
      <c r="AB353">
        <v>13.4</v>
      </c>
      <c r="AC353">
        <v>11.7</v>
      </c>
      <c r="AD353">
        <v>13.7</v>
      </c>
      <c r="AE353">
        <v>13.540000000000001</v>
      </c>
      <c r="AF353">
        <v>53</v>
      </c>
      <c r="AG353">
        <v>57.6</v>
      </c>
      <c r="AH353">
        <v>57.70000000000001</v>
      </c>
      <c r="AI353">
        <v>54.7</v>
      </c>
      <c r="AJ353">
        <v>54.6</v>
      </c>
      <c r="AK353">
        <v>55.52</v>
      </c>
      <c r="AM353" t="s">
        <v>134</v>
      </c>
      <c r="AO353" t="s">
        <v>135</v>
      </c>
    </row>
    <row r="354" spans="1:41" x14ac:dyDescent="0.25">
      <c r="A354" t="s">
        <v>540</v>
      </c>
      <c r="B354">
        <v>23582</v>
      </c>
      <c r="C354">
        <v>24317</v>
      </c>
      <c r="D354">
        <v>25364</v>
      </c>
      <c r="E354">
        <v>27943</v>
      </c>
      <c r="F354">
        <v>30793</v>
      </c>
      <c r="G354">
        <v>26399.8</v>
      </c>
      <c r="H354">
        <v>41798</v>
      </c>
      <c r="I354">
        <v>42315</v>
      </c>
      <c r="J354">
        <v>42360</v>
      </c>
      <c r="K354">
        <v>43211</v>
      </c>
      <c r="L354">
        <v>48633</v>
      </c>
      <c r="M354">
        <v>43663.4</v>
      </c>
      <c r="N354">
        <v>65326</v>
      </c>
      <c r="O354">
        <v>67329</v>
      </c>
      <c r="P354">
        <v>68258</v>
      </c>
      <c r="Q354">
        <v>65976</v>
      </c>
      <c r="R354">
        <v>76450</v>
      </c>
      <c r="S354">
        <v>68667.8</v>
      </c>
      <c r="T354">
        <v>16</v>
      </c>
      <c r="U354">
        <v>13.900000000000002</v>
      </c>
      <c r="V354">
        <v>13.8</v>
      </c>
      <c r="W354">
        <v>15.5</v>
      </c>
      <c r="X354">
        <v>13.4</v>
      </c>
      <c r="Y354">
        <v>14.520000000000001</v>
      </c>
      <c r="Z354">
        <v>8.1</v>
      </c>
      <c r="AA354">
        <v>9.5</v>
      </c>
      <c r="AB354">
        <v>6</v>
      </c>
      <c r="AC354">
        <v>5.7</v>
      </c>
      <c r="AD354">
        <v>5</v>
      </c>
      <c r="AE354">
        <v>6.8599999999999994</v>
      </c>
      <c r="AF354">
        <v>58.3</v>
      </c>
      <c r="AG354">
        <v>54.6</v>
      </c>
      <c r="AH354">
        <v>54.899999999999991</v>
      </c>
      <c r="AI354">
        <v>48.3</v>
      </c>
      <c r="AJ354">
        <v>53.2</v>
      </c>
      <c r="AK354">
        <v>53.86</v>
      </c>
      <c r="AM354" t="s">
        <v>626</v>
      </c>
      <c r="AO354" t="s">
        <v>135</v>
      </c>
    </row>
    <row r="355" spans="1:41" x14ac:dyDescent="0.25">
      <c r="A355" t="s">
        <v>542</v>
      </c>
      <c r="B355">
        <v>29071</v>
      </c>
      <c r="C355">
        <v>31250</v>
      </c>
      <c r="D355">
        <v>32313</v>
      </c>
      <c r="E355">
        <v>50214</v>
      </c>
      <c r="F355">
        <v>56192</v>
      </c>
      <c r="G355">
        <v>39808</v>
      </c>
      <c r="H355">
        <v>50400</v>
      </c>
      <c r="I355">
        <v>52500</v>
      </c>
      <c r="J355">
        <v>55222</v>
      </c>
      <c r="K355">
        <v>61516</v>
      </c>
      <c r="L355">
        <v>66732</v>
      </c>
      <c r="M355">
        <v>57274</v>
      </c>
      <c r="N355">
        <v>78286</v>
      </c>
      <c r="O355">
        <v>76591</v>
      </c>
      <c r="P355">
        <v>78944</v>
      </c>
      <c r="Q355">
        <v>86000</v>
      </c>
      <c r="R355">
        <v>94000</v>
      </c>
      <c r="S355">
        <v>82764.2</v>
      </c>
      <c r="T355">
        <v>13</v>
      </c>
      <c r="U355">
        <v>11.4</v>
      </c>
      <c r="V355">
        <v>8.6</v>
      </c>
      <c r="W355">
        <v>10</v>
      </c>
      <c r="X355">
        <v>3.9</v>
      </c>
      <c r="Y355">
        <v>9.379999999999999</v>
      </c>
      <c r="Z355">
        <v>8.1</v>
      </c>
      <c r="AA355">
        <v>5.5</v>
      </c>
      <c r="AB355">
        <v>4.7</v>
      </c>
      <c r="AC355">
        <v>3.7</v>
      </c>
      <c r="AD355">
        <v>1.7</v>
      </c>
      <c r="AE355">
        <v>4.74</v>
      </c>
      <c r="AF355">
        <v>43.3</v>
      </c>
      <c r="AG355">
        <v>44.3</v>
      </c>
      <c r="AH355">
        <v>41.7</v>
      </c>
      <c r="AI355">
        <v>42.4</v>
      </c>
      <c r="AJ355">
        <v>43.9</v>
      </c>
      <c r="AK355">
        <v>43.120000000000005</v>
      </c>
      <c r="AL355">
        <v>82</v>
      </c>
      <c r="AM355" t="s">
        <v>272</v>
      </c>
      <c r="AO355"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9B1B5-2BEB-432F-A90D-B3A02D1E1BA6}">
  <sheetPr>
    <tabColor rgb="FF002060"/>
  </sheetPr>
  <dimension ref="A1:B39"/>
  <sheetViews>
    <sheetView workbookViewId="0">
      <selection activeCell="B30" sqref="B30"/>
    </sheetView>
  </sheetViews>
  <sheetFormatPr defaultRowHeight="15" x14ac:dyDescent="0.25"/>
  <cols>
    <col min="1" max="1" width="32.5703125" customWidth="1"/>
    <col min="2" max="2" width="76.28515625" customWidth="1"/>
  </cols>
  <sheetData>
    <row r="1" spans="1:2" ht="14.25" x14ac:dyDescent="0.25">
      <c r="A1" s="51" t="s">
        <v>627</v>
      </c>
      <c r="B1" s="51" t="s">
        <v>628</v>
      </c>
    </row>
    <row r="2" spans="1:2" ht="14.25" x14ac:dyDescent="0.25">
      <c r="A2" t="s">
        <v>629</v>
      </c>
      <c r="B2" t="s">
        <v>630</v>
      </c>
    </row>
    <row r="3" spans="1:2" ht="14.25" x14ac:dyDescent="0.25">
      <c r="A3" t="s">
        <v>598</v>
      </c>
      <c r="B3" t="s">
        <v>631</v>
      </c>
    </row>
    <row r="4" spans="1:2" ht="14.25" x14ac:dyDescent="0.25">
      <c r="A4" t="s">
        <v>599</v>
      </c>
      <c r="B4" t="s">
        <v>632</v>
      </c>
    </row>
    <row r="5" spans="1:2" ht="14.25" x14ac:dyDescent="0.25">
      <c r="A5" t="s">
        <v>600</v>
      </c>
      <c r="B5" t="s">
        <v>633</v>
      </c>
    </row>
    <row r="6" spans="1:2" ht="14.25" x14ac:dyDescent="0.25">
      <c r="A6" t="s">
        <v>89</v>
      </c>
      <c r="B6" t="s">
        <v>634</v>
      </c>
    </row>
    <row r="7" spans="1:2" ht="14.25" x14ac:dyDescent="0.25">
      <c r="A7" t="s">
        <v>77</v>
      </c>
      <c r="B7" t="s">
        <v>635</v>
      </c>
    </row>
    <row r="8" spans="1:2" ht="14.25" x14ac:dyDescent="0.25">
      <c r="A8" t="s">
        <v>636</v>
      </c>
      <c r="B8" t="s">
        <v>637</v>
      </c>
    </row>
    <row r="9" spans="1:2" ht="14.25" x14ac:dyDescent="0.25">
      <c r="A9" t="s">
        <v>601</v>
      </c>
      <c r="B9" t="s">
        <v>638</v>
      </c>
    </row>
    <row r="10" spans="1:2" ht="14.25" x14ac:dyDescent="0.25">
      <c r="A10" t="s">
        <v>602</v>
      </c>
      <c r="B10" t="s">
        <v>639</v>
      </c>
    </row>
    <row r="11" spans="1:2" ht="14.25" x14ac:dyDescent="0.25">
      <c r="A11" t="s">
        <v>603</v>
      </c>
      <c r="B11" t="s">
        <v>640</v>
      </c>
    </row>
    <row r="12" spans="1:2" ht="14.25" x14ac:dyDescent="0.25">
      <c r="A12" t="s">
        <v>94</v>
      </c>
      <c r="B12" t="s">
        <v>641</v>
      </c>
    </row>
    <row r="13" spans="1:2" ht="14.25" x14ac:dyDescent="0.25">
      <c r="A13" t="s">
        <v>79</v>
      </c>
      <c r="B13" t="s">
        <v>642</v>
      </c>
    </row>
    <row r="14" spans="1:2" ht="14.25" x14ac:dyDescent="0.25">
      <c r="A14" t="s">
        <v>643</v>
      </c>
      <c r="B14" t="s">
        <v>644</v>
      </c>
    </row>
    <row r="15" spans="1:2" ht="14.25" x14ac:dyDescent="0.25">
      <c r="A15" t="s">
        <v>604</v>
      </c>
      <c r="B15" t="s">
        <v>645</v>
      </c>
    </row>
    <row r="16" spans="1:2" ht="14.25" x14ac:dyDescent="0.25">
      <c r="A16" t="s">
        <v>605</v>
      </c>
      <c r="B16" t="s">
        <v>646</v>
      </c>
    </row>
    <row r="17" spans="1:2" ht="14.25" x14ac:dyDescent="0.25">
      <c r="A17" t="s">
        <v>606</v>
      </c>
      <c r="B17" t="s">
        <v>647</v>
      </c>
    </row>
    <row r="18" spans="1:2" ht="14.25" x14ac:dyDescent="0.25">
      <c r="A18" t="s">
        <v>99</v>
      </c>
      <c r="B18" t="s">
        <v>648</v>
      </c>
    </row>
    <row r="19" spans="1:2" ht="14.25" x14ac:dyDescent="0.25">
      <c r="A19" t="s">
        <v>81</v>
      </c>
      <c r="B19" t="s">
        <v>649</v>
      </c>
    </row>
    <row r="20" spans="1:2" ht="14.25" x14ac:dyDescent="0.25">
      <c r="A20" t="s">
        <v>650</v>
      </c>
      <c r="B20" t="s">
        <v>651</v>
      </c>
    </row>
    <row r="21" spans="1:2" ht="14.25" x14ac:dyDescent="0.25">
      <c r="A21" t="s">
        <v>652</v>
      </c>
      <c r="B21" t="s">
        <v>653</v>
      </c>
    </row>
    <row r="22" spans="1:2" ht="14.25" x14ac:dyDescent="0.25">
      <c r="A22" t="s">
        <v>654</v>
      </c>
      <c r="B22" t="s">
        <v>655</v>
      </c>
    </row>
    <row r="23" spans="1:2" ht="14.25" x14ac:dyDescent="0.25">
      <c r="A23" t="s">
        <v>656</v>
      </c>
      <c r="B23" t="s">
        <v>657</v>
      </c>
    </row>
    <row r="24" spans="1:2" ht="14.25" x14ac:dyDescent="0.25">
      <c r="A24" t="s">
        <v>658</v>
      </c>
      <c r="B24" t="s">
        <v>659</v>
      </c>
    </row>
    <row r="25" spans="1:2" ht="14.25" x14ac:dyDescent="0.25">
      <c r="A25" t="s">
        <v>549</v>
      </c>
      <c r="B25" t="s">
        <v>660</v>
      </c>
    </row>
    <row r="26" spans="1:2" ht="14.25" x14ac:dyDescent="0.25">
      <c r="A26" t="s">
        <v>661</v>
      </c>
      <c r="B26" t="s">
        <v>662</v>
      </c>
    </row>
    <row r="27" spans="1:2" ht="14.25" x14ac:dyDescent="0.25">
      <c r="A27" t="s">
        <v>663</v>
      </c>
      <c r="B27" t="s">
        <v>664</v>
      </c>
    </row>
    <row r="28" spans="1:2" ht="14.25" x14ac:dyDescent="0.25">
      <c r="A28" t="s">
        <v>665</v>
      </c>
      <c r="B28" t="s">
        <v>666</v>
      </c>
    </row>
    <row r="29" spans="1:2" ht="14.25" x14ac:dyDescent="0.25">
      <c r="A29" t="s">
        <v>667</v>
      </c>
      <c r="B29" t="s">
        <v>668</v>
      </c>
    </row>
    <row r="30" spans="1:2" ht="14.25" x14ac:dyDescent="0.25">
      <c r="A30" t="s">
        <v>669</v>
      </c>
      <c r="B30" t="s">
        <v>670</v>
      </c>
    </row>
    <row r="31" spans="1:2" ht="14.25" x14ac:dyDescent="0.25">
      <c r="A31" t="s">
        <v>550</v>
      </c>
      <c r="B31" t="s">
        <v>671</v>
      </c>
    </row>
    <row r="32" spans="1:2" ht="14.25" x14ac:dyDescent="0.25">
      <c r="A32" t="s">
        <v>672</v>
      </c>
      <c r="B32" t="s">
        <v>673</v>
      </c>
    </row>
    <row r="33" spans="1:2" ht="14.25" x14ac:dyDescent="0.25">
      <c r="A33" t="s">
        <v>674</v>
      </c>
      <c r="B33" t="s">
        <v>675</v>
      </c>
    </row>
    <row r="34" spans="1:2" ht="14.25" x14ac:dyDescent="0.25">
      <c r="A34" t="s">
        <v>676</v>
      </c>
      <c r="B34" t="s">
        <v>677</v>
      </c>
    </row>
    <row r="35" spans="1:2" ht="14.25" x14ac:dyDescent="0.25">
      <c r="A35" t="s">
        <v>678</v>
      </c>
      <c r="B35" t="s">
        <v>679</v>
      </c>
    </row>
    <row r="36" spans="1:2" ht="14.25" x14ac:dyDescent="0.25">
      <c r="A36" t="s">
        <v>680</v>
      </c>
      <c r="B36" t="s">
        <v>681</v>
      </c>
    </row>
    <row r="37" spans="1:2" ht="28.5" x14ac:dyDescent="0.25">
      <c r="A37" s="57" t="s">
        <v>551</v>
      </c>
      <c r="B37" s="56" t="s">
        <v>682</v>
      </c>
    </row>
    <row r="38" spans="1:2" ht="14.25" x14ac:dyDescent="0.25">
      <c r="A38" t="s">
        <v>122</v>
      </c>
      <c r="B38" t="s">
        <v>683</v>
      </c>
    </row>
    <row r="39" spans="1:2" ht="14.25" x14ac:dyDescent="0.25">
      <c r="A39" t="s">
        <v>48</v>
      </c>
      <c r="B39" t="s">
        <v>684</v>
      </c>
    </row>
  </sheetData>
  <phoneticPr fontId="3"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B4C46-AF20-45D6-B0E8-51B1B072187D}">
  <dimension ref="A1:Z359"/>
  <sheetViews>
    <sheetView workbookViewId="0">
      <selection activeCell="H2" sqref="H2"/>
    </sheetView>
  </sheetViews>
  <sheetFormatPr defaultRowHeight="15" x14ac:dyDescent="0.25"/>
  <cols>
    <col min="1" max="3" width="15.85546875" customWidth="1"/>
    <col min="4" max="6" width="13.7109375" customWidth="1"/>
    <col min="7" max="7" width="15.42578125" customWidth="1"/>
    <col min="8" max="8" width="29.42578125" customWidth="1"/>
    <col min="9" max="9" width="14.28515625" customWidth="1"/>
    <col min="10" max="10" width="13" customWidth="1"/>
    <col min="11" max="13" width="10.42578125" style="63" customWidth="1"/>
    <col min="14" max="14" width="10.42578125" style="65" customWidth="1"/>
    <col min="15" max="15" width="10.42578125" customWidth="1"/>
    <col min="16" max="16" width="13.28515625" customWidth="1"/>
    <col min="17" max="17" width="15" customWidth="1"/>
    <col min="18" max="18" width="10.42578125" style="51" customWidth="1"/>
    <col min="19" max="20" width="14.140625" customWidth="1"/>
    <col min="21" max="21" width="15.28515625" customWidth="1"/>
  </cols>
  <sheetData>
    <row r="1" spans="1:26" s="33" customFormat="1" ht="39.6" customHeight="1" x14ac:dyDescent="0.25">
      <c r="A1" s="33" t="s">
        <v>1</v>
      </c>
      <c r="B1" s="33" t="s">
        <v>543</v>
      </c>
      <c r="C1" s="126" t="s">
        <v>544</v>
      </c>
      <c r="D1" s="126" t="s">
        <v>545</v>
      </c>
      <c r="E1" s="126" t="s">
        <v>546</v>
      </c>
      <c r="F1" s="126" t="s">
        <v>547</v>
      </c>
      <c r="G1" s="126" t="s">
        <v>548</v>
      </c>
      <c r="H1" s="33" t="s">
        <v>77</v>
      </c>
      <c r="I1" s="33" t="s">
        <v>79</v>
      </c>
      <c r="J1" s="33" t="s">
        <v>81</v>
      </c>
      <c r="K1" s="61" t="s">
        <v>549</v>
      </c>
      <c r="L1" s="61" t="s">
        <v>550</v>
      </c>
      <c r="M1" s="33" t="s">
        <v>551</v>
      </c>
      <c r="N1" s="33" t="s">
        <v>122</v>
      </c>
      <c r="O1" s="33" t="s">
        <v>552</v>
      </c>
      <c r="P1" s="62" t="s">
        <v>51</v>
      </c>
      <c r="Q1" s="62" t="s">
        <v>53</v>
      </c>
      <c r="R1" s="62" t="s">
        <v>55</v>
      </c>
      <c r="S1" s="64" t="s">
        <v>553</v>
      </c>
      <c r="T1" s="33" t="s">
        <v>554</v>
      </c>
      <c r="U1" s="33" t="s">
        <v>555</v>
      </c>
      <c r="V1" s="33" t="s">
        <v>556</v>
      </c>
      <c r="W1" s="66" t="s">
        <v>557</v>
      </c>
      <c r="X1" s="68" t="s">
        <v>558</v>
      </c>
      <c r="Y1" s="68" t="s">
        <v>559</v>
      </c>
      <c r="Z1" s="68" t="s">
        <v>71</v>
      </c>
    </row>
    <row r="2" spans="1:26" ht="14.25" x14ac:dyDescent="0.25">
      <c r="A2" t="str">
        <f>Table1422[[#This Row],[Community]]</f>
        <v xml:space="preserve">Adak </v>
      </c>
      <c r="C2" t="s">
        <v>560</v>
      </c>
      <c r="D2" t="s">
        <v>561</v>
      </c>
      <c r="E2" t="s">
        <v>562</v>
      </c>
      <c r="F2" t="s">
        <v>563</v>
      </c>
      <c r="G2" t="s">
        <v>564</v>
      </c>
      <c r="H2" s="58">
        <f>Table1422[[#This Row],[IQ1_Average]]</f>
        <v>25625.599999999999</v>
      </c>
      <c r="I2" s="58">
        <f>Table1422[[#This Row],[IQ2_Average]]</f>
        <v>49444</v>
      </c>
      <c r="J2" s="58">
        <f>Table1422[[#This Row],[IQ3_Average]]</f>
        <v>85233.4</v>
      </c>
      <c r="K2" s="60">
        <f>Table1422[[#This Row],[SNAP_Average 
(Percentage Points)]]/100</f>
        <v>2.1600000000000001E-2</v>
      </c>
      <c r="L2" s="59">
        <f>Table1422[[#This Row],[Poverty_Average
(Percentage Points)]]/100</f>
        <v>2.8666666666666667E-2</v>
      </c>
      <c r="M2" s="59">
        <f>Table1422[[#This Row],[Full Time Employment_Average
(Percentage Points)]]/100</f>
        <v>0.75760000000000005</v>
      </c>
      <c r="N2">
        <f>Table1422[[#This Row],[Monthly Fees]]</f>
        <v>35</v>
      </c>
      <c r="O2">
        <f t="shared" ref="O2:O65" si="0">N2*12</f>
        <v>420</v>
      </c>
      <c r="P2" s="63">
        <f>Table2[[#This Row],[Annual Fees]]/Table2[[#This Row],[IQ1_Average]]</f>
        <v>1.638986013986014E-2</v>
      </c>
      <c r="Q2" s="63">
        <f>Table2[[#This Row],[Annual Fees]]/Table2[[#This Row],[IQ2_Average]]</f>
        <v>8.494458377153952E-3</v>
      </c>
      <c r="R2" s="63">
        <f>Table2[[#This Row],[Annual Fees]]/Table2[[#This Row],[IQ3_Average]]</f>
        <v>4.9276457351226169E-3</v>
      </c>
      <c r="S2" s="65">
        <f>AVERAGE(Table2[[#This Row],[RI_IQ1]:[RI_IQ3]])</f>
        <v>9.937321417378903E-3</v>
      </c>
      <c r="T2">
        <f>IF(Table2[[#This Row],[SNAP_Average]]&gt;20%,1, IF(Table2[[#This Row],[SNAP_Average]]&lt;11%, 3, 2))</f>
        <v>3</v>
      </c>
      <c r="U2">
        <f>IF(Table2[[#This Row],[Poverty_Average]]&gt;20%,1, IF(Table2[[#This Row],[Poverty_Average]]&lt;10%, 3, 2))</f>
        <v>3</v>
      </c>
      <c r="V2">
        <f>IF(Table2[[#This Row],[Full Time Employment_Average]]&lt;30%,1, IF(Table2[[#This Row],[Full Time Employment_Average]]&gt;50%, 3, 2))</f>
        <v>3</v>
      </c>
      <c r="W2" s="67">
        <f>AVERAGE(Table2[[#This Row],[FCI_SNAP]:[FCI_FullTimeEmployment]])</f>
        <v>3</v>
      </c>
      <c r="X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Row],[IQ2_Average]])*(3*0.02)/12,IF(I51&lt;=1.5,"NA")))</f>
        <v>176.10379361781631</v>
      </c>
      <c r="Z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281.766069788506</v>
      </c>
    </row>
    <row r="3" spans="1:26" ht="14.25" x14ac:dyDescent="0.25">
      <c r="A3" t="str">
        <f>Table1422[[#This Row],[Community]]</f>
        <v xml:space="preserve">Akhiok </v>
      </c>
      <c r="C3" t="s">
        <v>560</v>
      </c>
      <c r="D3" t="s">
        <v>561</v>
      </c>
      <c r="E3" t="s">
        <v>562</v>
      </c>
      <c r="F3" t="s">
        <v>563</v>
      </c>
      <c r="G3" t="s">
        <v>566</v>
      </c>
      <c r="H3" s="58">
        <f>Table1422[[#This Row],[IQ1_Average]]</f>
        <v>48800</v>
      </c>
      <c r="I3" s="58">
        <f>Table1422[[#This Row],[IQ2_Average]]</f>
        <v>69727.600000000006</v>
      </c>
      <c r="J3" s="58">
        <f>Table1422[[#This Row],[IQ3_Average]]</f>
        <v>76646.2</v>
      </c>
      <c r="K3" s="60">
        <f>Table1422[[#This Row],[SNAP_Average 
(Percentage Points)]]/100</f>
        <v>0.28399999999999997</v>
      </c>
      <c r="L3" s="59">
        <f>Table1422[[#This Row],[Poverty_Average
(Percentage Points)]]/100</f>
        <v>9.0200000000000002E-2</v>
      </c>
      <c r="M3" s="59">
        <f>Table1422[[#This Row],[Full Time Employment_Average
(Percentage Points)]]/100</f>
        <v>0.23080000000000001</v>
      </c>
      <c r="N3">
        <f>Table1422[[#This Row],[Monthly Fees]]</f>
        <v>35</v>
      </c>
      <c r="O3">
        <f t="shared" si="0"/>
        <v>420</v>
      </c>
      <c r="P3" s="63">
        <f>Table2[[#This Row],[Annual Fees]]/Table2[[#This Row],[IQ1_Average]]</f>
        <v>8.6065573770491809E-3</v>
      </c>
      <c r="Q3" s="63">
        <f>Table2[[#This Row],[Annual Fees]]/Table2[[#This Row],[IQ2_Average]]</f>
        <v>6.0234397856802754E-3</v>
      </c>
      <c r="R3" s="63">
        <f>Table2[[#This Row],[Annual Fees]]/Table2[[#This Row],[IQ3_Average]]</f>
        <v>5.4797237175489462E-3</v>
      </c>
      <c r="S3" s="65">
        <f>AVERAGE(Table2[[#This Row],[RI_IQ1]:[RI_IQ3]])</f>
        <v>6.7032402934261342E-3</v>
      </c>
      <c r="T3">
        <f>IF(Table2[[#This Row],[SNAP_Average]]&gt;20%,1, IF(Table2[[#This Row],[SNAP_Average]]&lt;11%, 3, 2))</f>
        <v>1</v>
      </c>
      <c r="U3">
        <f>IF(Table2[[#This Row],[Poverty_Average]]&gt;20%,1, IF(Table2[[#This Row],[Poverty_Average]]&lt;10%, 3, 2))</f>
        <v>3</v>
      </c>
      <c r="V3">
        <f>IF(Table2[[#This Row],[Full Time Employment_Average]]&lt;30%,1, IF(Table2[[#This Row],[Full Time Employment_Average]]&gt;50%, 3, 2))</f>
        <v>1</v>
      </c>
      <c r="W3" s="67">
        <f>AVERAGE(Table2[[#This Row],[FCI_SNAP]:[FCI_FullTimeEmployment]])</f>
        <v>1.6666666666666667</v>
      </c>
      <c r="X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Row],[IQ2_Average]])*(3*0.02)/12,IF(I52&lt;=1.5,"NA")))</f>
        <v>104.42710828768736</v>
      </c>
      <c r="Z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261.06777071921846</v>
      </c>
    </row>
    <row r="4" spans="1:26" ht="14.25" x14ac:dyDescent="0.25">
      <c r="A4" t="str">
        <f>Table1422[[#This Row],[Community]]</f>
        <v xml:space="preserve">Akiachak  </v>
      </c>
      <c r="C4" t="s">
        <v>568</v>
      </c>
      <c r="D4" t="s">
        <v>569</v>
      </c>
      <c r="G4" t="s">
        <v>570</v>
      </c>
      <c r="H4" s="58">
        <f>Table1422[[#This Row],[IQ1_Average]]</f>
        <v>9723.4</v>
      </c>
      <c r="I4" s="58">
        <f>Table1422[[#This Row],[IQ2_Average]]</f>
        <v>27790.2</v>
      </c>
      <c r="J4" s="58">
        <f>Table1422[[#This Row],[IQ3_Average]]</f>
        <v>46666.8</v>
      </c>
      <c r="K4" s="60">
        <f>Table1422[[#This Row],[SNAP_Average 
(Percentage Points)]]/100</f>
        <v>0.62740000000000007</v>
      </c>
      <c r="L4" s="59">
        <f>Table1422[[#This Row],[Poverty_Average
(Percentage Points)]]/100</f>
        <v>0.43020000000000003</v>
      </c>
      <c r="M4" s="59">
        <f>Table1422[[#This Row],[Full Time Employment_Average
(Percentage Points)]]/100</f>
        <v>0.33899999999999997</v>
      </c>
      <c r="N4">
        <f>Table1422[[#This Row],[Monthly Fees]]</f>
        <v>118</v>
      </c>
      <c r="O4">
        <f t="shared" si="0"/>
        <v>1416</v>
      </c>
      <c r="P4" s="63">
        <f>Table2[[#This Row],[Annual Fees]]/Table2[[#This Row],[IQ1_Average]]</f>
        <v>0.14562807248493326</v>
      </c>
      <c r="Q4" s="63">
        <f>Table2[[#This Row],[Annual Fees]]/Table2[[#This Row],[IQ2_Average]]</f>
        <v>5.0953213722823153E-2</v>
      </c>
      <c r="R4" s="63">
        <f>Table2[[#This Row],[Annual Fees]]/Table2[[#This Row],[IQ3_Average]]</f>
        <v>3.0342770449227285E-2</v>
      </c>
      <c r="S4" s="65">
        <f>AVERAGE(Table2[[#This Row],[RI_IQ1]:[RI_IQ3]])</f>
        <v>7.5641352218994568E-2</v>
      </c>
      <c r="T4">
        <f>IF(Table2[[#This Row],[SNAP_Average]]&gt;20%,1, IF(Table2[[#This Row],[SNAP_Average]]&lt;11%, 3, 2))</f>
        <v>1</v>
      </c>
      <c r="U4">
        <f>IF(Table2[[#This Row],[Poverty_Average]]&gt;20%,1, IF(Table2[[#This Row],[Poverty_Average]]&lt;10%, 3, 2))</f>
        <v>1</v>
      </c>
      <c r="V4">
        <f>IF(Table2[[#This Row],[Full Time Employment_Average]]&lt;30%,1, IF(Table2[[#This Row],[Full Time Employment_Average]]&gt;50%, 3, 2))</f>
        <v>2</v>
      </c>
      <c r="W4" s="67">
        <f>AVERAGE(Table2[[#This Row],[FCI_SNAP]:[FCI_FullTimeEmployment]])</f>
        <v>1.3333333333333333</v>
      </c>
      <c r="X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4"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Row],[IQ2_Average]])*(3*0.02)/12,IF(I53&lt;=1.5,"NA")))</f>
        <v>#DIV/0!</v>
      </c>
      <c r="Z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31.199865295472236</v>
      </c>
    </row>
    <row r="5" spans="1:26" ht="14.25" x14ac:dyDescent="0.25">
      <c r="A5" t="str">
        <f>Table1422[[#This Row],[Community]]</f>
        <v xml:space="preserve">Akiak </v>
      </c>
      <c r="C5" t="s">
        <v>568</v>
      </c>
      <c r="D5" t="s">
        <v>561</v>
      </c>
      <c r="E5" t="s">
        <v>572</v>
      </c>
      <c r="F5" t="s">
        <v>563</v>
      </c>
      <c r="G5" t="s">
        <v>570</v>
      </c>
      <c r="H5" s="58">
        <f>Table1422[[#This Row],[IQ1_Average]]</f>
        <v>29890</v>
      </c>
      <c r="I5" s="58">
        <f>Table1422[[#This Row],[IQ2_Average]]</f>
        <v>53783.199999999997</v>
      </c>
      <c r="J5" s="58">
        <f>Table1422[[#This Row],[IQ3_Average]]</f>
        <v>70028.600000000006</v>
      </c>
      <c r="K5" s="60">
        <f>Table1422[[#This Row],[SNAP_Average 
(Percentage Points)]]/100</f>
        <v>0.5252</v>
      </c>
      <c r="L5" s="59">
        <f>Table1422[[#This Row],[Poverty_Average
(Percentage Points)]]/100</f>
        <v>0.38959999999999995</v>
      </c>
      <c r="M5" s="59">
        <f>Table1422[[#This Row],[Full Time Employment_Average
(Percentage Points)]]/100</f>
        <v>0.21440000000000001</v>
      </c>
      <c r="N5">
        <f>Table1422[[#This Row],[Monthly Fees]]</f>
        <v>105</v>
      </c>
      <c r="O5">
        <f t="shared" si="0"/>
        <v>1260</v>
      </c>
      <c r="P5" s="63">
        <f>Table2[[#This Row],[Annual Fees]]/Table2[[#This Row],[IQ1_Average]]</f>
        <v>4.2154566744730677E-2</v>
      </c>
      <c r="Q5" s="63">
        <f>Table2[[#This Row],[Annual Fees]]/Table2[[#This Row],[IQ2_Average]]</f>
        <v>2.3427389965639828E-2</v>
      </c>
      <c r="R5" s="63">
        <f>Table2[[#This Row],[Annual Fees]]/Table2[[#This Row],[IQ3_Average]]</f>
        <v>1.7992648717809579E-2</v>
      </c>
      <c r="S5" s="65">
        <f>AVERAGE(Table2[[#This Row],[RI_IQ1]:[RI_IQ3]])</f>
        <v>2.785820180939336E-2</v>
      </c>
      <c r="T5">
        <f>IF(Table2[[#This Row],[SNAP_Average]]&gt;20%,1, IF(Table2[[#This Row],[SNAP_Average]]&lt;11%, 3, 2))</f>
        <v>1</v>
      </c>
      <c r="U5">
        <f>IF(Table2[[#This Row],[Poverty_Average]]&gt;20%,1, IF(Table2[[#This Row],[Poverty_Average]]&lt;10%, 3, 2))</f>
        <v>1</v>
      </c>
      <c r="V5">
        <f>IF(Table2[[#This Row],[Full Time Employment_Average]]&lt;30%,1, IF(Table2[[#This Row],[Full Time Employment_Average]]&gt;50%, 3, 2))</f>
        <v>1</v>
      </c>
      <c r="W5" s="67">
        <f>AVERAGE(Table2[[#This Row],[FCI_SNAP]:[FCI_FullTimeEmployment]])</f>
        <v>1</v>
      </c>
      <c r="X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Row],[IQ2_Average]])*(3*0.02)/12,IF(I54&lt;=1.5,"NA")))</f>
        <v>0</v>
      </c>
      <c r="Z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75.381749847612625</v>
      </c>
    </row>
    <row r="6" spans="1:26" ht="14.25" x14ac:dyDescent="0.25">
      <c r="A6" t="str">
        <f>Table1422[[#This Row],[Community]]</f>
        <v xml:space="preserve">Akutan </v>
      </c>
      <c r="C6" t="s">
        <v>560</v>
      </c>
      <c r="D6" t="s">
        <v>561</v>
      </c>
      <c r="E6" t="s">
        <v>562</v>
      </c>
      <c r="F6" t="s">
        <v>563</v>
      </c>
      <c r="G6" t="s">
        <v>566</v>
      </c>
      <c r="H6" s="58">
        <f>Table1422[[#This Row],[IQ1_Average]]</f>
        <v>18017.2</v>
      </c>
      <c r="I6" s="58">
        <f>Table1422[[#This Row],[IQ2_Average]]</f>
        <v>26326</v>
      </c>
      <c r="J6" s="58">
        <f>Table1422[[#This Row],[IQ3_Average]]</f>
        <v>39000</v>
      </c>
      <c r="K6" s="60">
        <f>Table1422[[#This Row],[SNAP_Average 
(Percentage Points)]]/100</f>
        <v>0.2228</v>
      </c>
      <c r="L6" s="59">
        <f>Table1422[[#This Row],[Poverty_Average
(Percentage Points)]]/100</f>
        <v>0.46520000000000006</v>
      </c>
      <c r="M6" s="59">
        <f>Table1422[[#This Row],[Full Time Employment_Average
(Percentage Points)]]/100</f>
        <v>0.42359999999999998</v>
      </c>
      <c r="N6">
        <f>Table1422[[#This Row],[Monthly Fees]]</f>
        <v>0</v>
      </c>
      <c r="O6">
        <f t="shared" si="0"/>
        <v>0</v>
      </c>
      <c r="P6" s="63">
        <f>Table2[[#This Row],[Annual Fees]]/Table2[[#This Row],[IQ1_Average]]</f>
        <v>0</v>
      </c>
      <c r="Q6" s="63">
        <f>Table2[[#This Row],[Annual Fees]]/Table2[[#This Row],[IQ2_Average]]</f>
        <v>0</v>
      </c>
      <c r="R6" s="63">
        <f>Table2[[#This Row],[Annual Fees]]/Table2[[#This Row],[IQ3_Average]]</f>
        <v>0</v>
      </c>
      <c r="S6" s="65">
        <f>AVERAGE(Table2[[#This Row],[RI_IQ1]:[RI_IQ3]])</f>
        <v>0</v>
      </c>
      <c r="T6">
        <f>IF(Table2[[#This Row],[SNAP_Average]]&gt;20%,1, IF(Table2[[#This Row],[SNAP_Average]]&lt;11%, 3, 2))</f>
        <v>1</v>
      </c>
      <c r="U6">
        <f>IF(Table2[[#This Row],[Poverty_Average]]&gt;20%,1, IF(Table2[[#This Row],[Poverty_Average]]&lt;10%, 3, 2))</f>
        <v>1</v>
      </c>
      <c r="V6">
        <f>IF(Table2[[#This Row],[Full Time Employment_Average]]&lt;30%,1, IF(Table2[[#This Row],[Full Time Employment_Average]]&gt;50%, 3, 2))</f>
        <v>2</v>
      </c>
      <c r="W6" s="67">
        <f>AVERAGE(Table2[[#This Row],[FCI_SNAP]:[FCI_FullTimeEmployment]])</f>
        <v>1.3333333333333333</v>
      </c>
      <c r="X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6"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Row],[IQ2_Average]])*(3*0.02)/12,IF(I55&lt;=1.5,"NA")))</f>
        <v>0</v>
      </c>
      <c r="Z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41.97137634982009</v>
      </c>
    </row>
    <row r="7" spans="1:26" ht="14.25" x14ac:dyDescent="0.25">
      <c r="A7" t="str">
        <f>Table1422[[#This Row],[Community]]</f>
        <v xml:space="preserve">Alakanuk </v>
      </c>
      <c r="C7" t="s">
        <v>568</v>
      </c>
      <c r="D7" t="s">
        <v>561</v>
      </c>
      <c r="E7" t="s">
        <v>572</v>
      </c>
      <c r="F7" t="s">
        <v>574</v>
      </c>
      <c r="G7" t="s">
        <v>570</v>
      </c>
      <c r="H7" s="58">
        <f>Table1422[[#This Row],[IQ1_Average]]</f>
        <v>15346.6</v>
      </c>
      <c r="I7" s="58">
        <f>Table1422[[#This Row],[IQ2_Average]]</f>
        <v>35178.199999999997</v>
      </c>
      <c r="J7" s="58">
        <f>Table1422[[#This Row],[IQ3_Average]]</f>
        <v>59526.8</v>
      </c>
      <c r="K7" s="60">
        <f>Table1422[[#This Row],[SNAP_Average 
(Percentage Points)]]/100</f>
        <v>0.46380000000000005</v>
      </c>
      <c r="L7" s="59">
        <f>Table1422[[#This Row],[Poverty_Average
(Percentage Points)]]/100</f>
        <v>0.56200000000000006</v>
      </c>
      <c r="M7" s="59">
        <f>Table1422[[#This Row],[Full Time Employment_Average
(Percentage Points)]]/100</f>
        <v>0.25520000000000004</v>
      </c>
      <c r="N7">
        <f>Table1422[[#This Row],[Monthly Fees]]</f>
        <v>100</v>
      </c>
      <c r="O7">
        <f t="shared" si="0"/>
        <v>1200</v>
      </c>
      <c r="P7" s="63">
        <f>Table2[[#This Row],[Annual Fees]]/Table2[[#This Row],[IQ1_Average]]</f>
        <v>7.8193215435340718E-2</v>
      </c>
      <c r="Q7" s="63">
        <f>Table2[[#This Row],[Annual Fees]]/Table2[[#This Row],[IQ2_Average]]</f>
        <v>3.4112035294585855E-2</v>
      </c>
      <c r="R7" s="63">
        <f>Table2[[#This Row],[Annual Fees]]/Table2[[#This Row],[IQ3_Average]]</f>
        <v>2.0158987212482445E-2</v>
      </c>
      <c r="S7" s="65">
        <f>AVERAGE(Table2[[#This Row],[RI_IQ1]:[RI_IQ3]])</f>
        <v>4.415474598080301E-2</v>
      </c>
      <c r="T7">
        <f>IF(Table2[[#This Row],[SNAP_Average]]&gt;20%,1, IF(Table2[[#This Row],[SNAP_Average]]&lt;11%, 3, 2))</f>
        <v>1</v>
      </c>
      <c r="U7">
        <f>IF(Table2[[#This Row],[Poverty_Average]]&gt;20%,1, IF(Table2[[#This Row],[Poverty_Average]]&lt;10%, 3, 2))</f>
        <v>1</v>
      </c>
      <c r="V7">
        <f>IF(Table2[[#This Row],[Full Time Employment_Average]]&lt;30%,1, IF(Table2[[#This Row],[Full Time Employment_Average]]&gt;50%, 3, 2))</f>
        <v>1</v>
      </c>
      <c r="W7" s="67">
        <f>AVERAGE(Table2[[#This Row],[FCI_SNAP]:[FCI_FullTimeEmployment]])</f>
        <v>1</v>
      </c>
      <c r="X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7"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Row],[IQ2_Average]])*(3*0.02)/12,IF(I56&lt;=1.5,"NA")))</f>
        <v>0</v>
      </c>
      <c r="Z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45.29524415947342</v>
      </c>
    </row>
    <row r="8" spans="1:26" ht="14.25" x14ac:dyDescent="0.25">
      <c r="A8" t="str">
        <f>Table1422[[#This Row],[Community]]</f>
        <v xml:space="preserve">Alatna  </v>
      </c>
      <c r="B8" t="s">
        <v>575</v>
      </c>
      <c r="C8" t="s">
        <v>576</v>
      </c>
      <c r="D8" t="s">
        <v>577</v>
      </c>
      <c r="H8" s="58">
        <f>Table1422[[#This Row],[IQ1_Average]]</f>
        <v>33506.400000000001</v>
      </c>
      <c r="I8" s="58">
        <f>Table1422[[#This Row],[IQ2_Average]]</f>
        <v>40980</v>
      </c>
      <c r="J8" s="58">
        <f>Table1422[[#This Row],[IQ3_Average]]</f>
        <v>51000</v>
      </c>
      <c r="K8" s="60">
        <f>Table1422[[#This Row],[SNAP_Average 
(Percentage Points)]]/100</f>
        <v>0</v>
      </c>
      <c r="L8" s="59">
        <f>Table1422[[#This Row],[Poverty_Average
(Percentage Points)]]/100</f>
        <v>0</v>
      </c>
      <c r="M8" s="59">
        <f>Table1422[[#This Row],[Full Time Employment_Average
(Percentage Points)]]/100</f>
        <v>0.18919999999999998</v>
      </c>
      <c r="N8">
        <f>Table1422[[#This Row],[Monthly Fees]]</f>
        <v>0</v>
      </c>
      <c r="O8">
        <f t="shared" si="0"/>
        <v>0</v>
      </c>
      <c r="P8" s="63">
        <f>Table2[[#This Row],[Annual Fees]]/Table2[[#This Row],[IQ1_Average]]</f>
        <v>0</v>
      </c>
      <c r="Q8" s="63">
        <f>Table2[[#This Row],[Annual Fees]]/Table2[[#This Row],[IQ2_Average]]</f>
        <v>0</v>
      </c>
      <c r="R8" s="63">
        <f>Table2[[#This Row],[Annual Fees]]/Table2[[#This Row],[IQ3_Average]]</f>
        <v>0</v>
      </c>
      <c r="S8" s="65">
        <f>AVERAGE(Table2[[#This Row],[RI_IQ1]:[RI_IQ3]])</f>
        <v>0</v>
      </c>
      <c r="T8">
        <f>IF(Table2[[#This Row],[SNAP_Average]]&gt;20%,1, IF(Table2[[#This Row],[SNAP_Average]]&lt;11%, 3, 2))</f>
        <v>3</v>
      </c>
      <c r="U8">
        <f>IF(Table2[[#This Row],[Poverty_Average]]&gt;20%,1, IF(Table2[[#This Row],[Poverty_Average]]&lt;10%, 3, 2))</f>
        <v>3</v>
      </c>
      <c r="V8">
        <f>IF(Table2[[#This Row],[Full Time Employment_Average]]&lt;30%,1, IF(Table2[[#This Row],[Full Time Employment_Average]]&gt;50%, 3, 2))</f>
        <v>1</v>
      </c>
      <c r="W8" s="67">
        <f>AVERAGE(Table2[[#This Row],[FCI_SNAP]:[FCI_FullTimeEmployment]])</f>
        <v>2.3333333333333335</v>
      </c>
      <c r="X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Row],[IQ2_Average]])*(3*0.02)/12,IF(I57&lt;=1.5,"NA")))</f>
        <v>67.700191277065286</v>
      </c>
      <c r="Z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169.25047819266328</v>
      </c>
    </row>
    <row r="9" spans="1:26" ht="14.25" x14ac:dyDescent="0.25">
      <c r="A9" t="str">
        <f>Table1422[[#This Row],[Community]]</f>
        <v xml:space="preserve">Alcan Border  </v>
      </c>
      <c r="H9" s="58" t="e">
        <f>Table1422[[#This Row],[IQ1_Average]]</f>
        <v>#DIV/0!</v>
      </c>
      <c r="I9" s="58" t="e">
        <f>Table1422[[#This Row],[IQ2_Average]]</f>
        <v>#DIV/0!</v>
      </c>
      <c r="J9" s="58" t="e">
        <f>Table1422[[#This Row],[IQ3_Average]]</f>
        <v>#DIV/0!</v>
      </c>
      <c r="K9" s="60">
        <f>Table1422[[#This Row],[SNAP_Average 
(Percentage Points)]]/100</f>
        <v>0</v>
      </c>
      <c r="L9" s="59">
        <f>Table1422[[#This Row],[Poverty_Average
(Percentage Points)]]/100</f>
        <v>0</v>
      </c>
      <c r="M9" s="59">
        <f>Table1422[[#This Row],[Full Time Employment_Average
(Percentage Points)]]/100</f>
        <v>0.80200000000000016</v>
      </c>
      <c r="N9">
        <f>Table1422[[#This Row],[Monthly Fees]]</f>
        <v>0</v>
      </c>
      <c r="O9">
        <f t="shared" si="0"/>
        <v>0</v>
      </c>
      <c r="P9" s="63" t="e">
        <f>Table2[[#This Row],[Annual Fees]]/Table2[[#This Row],[IQ1_Average]]</f>
        <v>#DIV/0!</v>
      </c>
      <c r="Q9" s="63" t="e">
        <f>Table2[[#This Row],[Annual Fees]]/Table2[[#This Row],[IQ2_Average]]</f>
        <v>#DIV/0!</v>
      </c>
      <c r="R9" s="63" t="e">
        <f>Table2[[#This Row],[Annual Fees]]/Table2[[#This Row],[IQ3_Average]]</f>
        <v>#DIV/0!</v>
      </c>
      <c r="S9" s="65" t="e">
        <f>AVERAGE(Table2[[#This Row],[RI_IQ1]:[RI_IQ3]])</f>
        <v>#DIV/0!</v>
      </c>
      <c r="T9">
        <f>IF(Table2[[#This Row],[SNAP_Average]]&gt;20%,1, IF(Table2[[#This Row],[SNAP_Average]]&lt;11%, 3, 2))</f>
        <v>3</v>
      </c>
      <c r="U9">
        <f>IF(Table2[[#This Row],[Poverty_Average]]&gt;20%,1, IF(Table2[[#This Row],[Poverty_Average]]&lt;10%, 3, 2))</f>
        <v>3</v>
      </c>
      <c r="V9">
        <f>IF(Table2[[#This Row],[Full Time Employment_Average]]&lt;30%,1, IF(Table2[[#This Row],[Full Time Employment_Average]]&gt;50%, 3, 2))</f>
        <v>3</v>
      </c>
      <c r="W9" s="67">
        <f>AVERAGE(Table2[[#This Row],[FCI_SNAP]:[FCI_FullTimeEmployment]])</f>
        <v>3</v>
      </c>
      <c r="X9"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9"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Row],[IQ2_Average]])*(3*0.02)/12,IF(I58&lt;=1.5,"NA")))</f>
        <v>#DIV/0!</v>
      </c>
      <c r="Z9"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 spans="1:26" ht="14.25" x14ac:dyDescent="0.25">
      <c r="A10" t="str">
        <f>Table1422[[#This Row],[Community]]</f>
        <v xml:space="preserve">Aleknagik </v>
      </c>
      <c r="C10" t="s">
        <v>578</v>
      </c>
      <c r="D10" t="s">
        <v>579</v>
      </c>
      <c r="E10" t="s">
        <v>580</v>
      </c>
      <c r="F10" t="s">
        <v>581</v>
      </c>
      <c r="G10" t="s">
        <v>582</v>
      </c>
      <c r="H10" s="58">
        <f>Table1422[[#This Row],[IQ1_Average]]</f>
        <v>34125</v>
      </c>
      <c r="I10" s="58">
        <f>Table1422[[#This Row],[IQ2_Average]]</f>
        <v>40766.6</v>
      </c>
      <c r="J10" s="58">
        <f>Table1422[[#This Row],[IQ3_Average]]</f>
        <v>87806.6</v>
      </c>
      <c r="K10" s="60">
        <f>Table1422[[#This Row],[SNAP_Average 
(Percentage Points)]]/100</f>
        <v>0.21559999999999999</v>
      </c>
      <c r="L10" s="59">
        <f>Table1422[[#This Row],[Poverty_Average
(Percentage Points)]]/100</f>
        <v>0.254</v>
      </c>
      <c r="M10" s="59">
        <f>Table1422[[#This Row],[Full Time Employment_Average
(Percentage Points)]]/100</f>
        <v>0.22</v>
      </c>
      <c r="N10">
        <f>Table1422[[#This Row],[Monthly Fees]]</f>
        <v>36</v>
      </c>
      <c r="O10">
        <f t="shared" si="0"/>
        <v>432</v>
      </c>
      <c r="P10" s="63">
        <f>Table2[[#This Row],[Annual Fees]]/Table2[[#This Row],[IQ1_Average]]</f>
        <v>1.265934065934066E-2</v>
      </c>
      <c r="Q10" s="63">
        <f>Table2[[#This Row],[Annual Fees]]/Table2[[#This Row],[IQ2_Average]]</f>
        <v>1.0596910215715807E-2</v>
      </c>
      <c r="R10" s="63">
        <f>Table2[[#This Row],[Annual Fees]]/Table2[[#This Row],[IQ3_Average]]</f>
        <v>4.919903515225507E-3</v>
      </c>
      <c r="S10" s="65">
        <f>AVERAGE(Table2[[#This Row],[RI_IQ1]:[RI_IQ3]])</f>
        <v>9.3920514634273245E-3</v>
      </c>
      <c r="T10">
        <f>IF(Table2[[#This Row],[SNAP_Average]]&gt;20%,1, IF(Table2[[#This Row],[SNAP_Average]]&lt;11%, 3, 2))</f>
        <v>1</v>
      </c>
      <c r="U10">
        <f>IF(Table2[[#This Row],[Poverty_Average]]&gt;20%,1, IF(Table2[[#This Row],[Poverty_Average]]&lt;10%, 3, 2))</f>
        <v>1</v>
      </c>
      <c r="V10">
        <f>IF(Table2[[#This Row],[Full Time Employment_Average]]&lt;30%,1, IF(Table2[[#This Row],[Full Time Employment_Average]]&gt;50%, 3, 2))</f>
        <v>1</v>
      </c>
      <c r="W10" s="67">
        <f>AVERAGE(Table2[[#This Row],[FCI_SNAP]:[FCI_FullTimeEmployment]])</f>
        <v>1</v>
      </c>
      <c r="X1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Row],[IQ2_Average]])*(3*0.02)/12,IF(I59&lt;=1.5,"NA")))</f>
        <v>0</v>
      </c>
      <c r="Z1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76.66056801367435</v>
      </c>
    </row>
    <row r="11" spans="1:26" ht="14.25" x14ac:dyDescent="0.25">
      <c r="A11" t="str">
        <f>Table1422[[#This Row],[Community]]</f>
        <v xml:space="preserve">Aleneva  </v>
      </c>
      <c r="H11" s="58" t="e">
        <f>Table1422[[#This Row],[IQ1_Average]]</f>
        <v>#DIV/0!</v>
      </c>
      <c r="I11" s="58" t="e">
        <f>Table1422[[#This Row],[IQ2_Average]]</f>
        <v>#DIV/0!</v>
      </c>
      <c r="J11" s="58" t="e">
        <f>Table1422[[#This Row],[IQ3_Average]]</f>
        <v>#DIV/0!</v>
      </c>
      <c r="K11" s="60">
        <f>Table1422[[#This Row],[SNAP_Average 
(Percentage Points)]]/100</f>
        <v>0</v>
      </c>
      <c r="L11" s="59">
        <f>Table1422[[#This Row],[Poverty_Average
(Percentage Points)]]/100</f>
        <v>0</v>
      </c>
      <c r="M11" s="59" t="e">
        <f>Table1422[[#This Row],[Full Time Employment_Average
(Percentage Points)]]/100</f>
        <v>#DIV/0!</v>
      </c>
      <c r="N11">
        <f>Table1422[[#This Row],[Monthly Fees]]</f>
        <v>0</v>
      </c>
      <c r="O11">
        <f t="shared" si="0"/>
        <v>0</v>
      </c>
      <c r="P11" s="63" t="e">
        <f>Table2[[#This Row],[Annual Fees]]/Table2[[#This Row],[IQ1_Average]]</f>
        <v>#DIV/0!</v>
      </c>
      <c r="Q11" s="63" t="e">
        <f>Table2[[#This Row],[Annual Fees]]/Table2[[#This Row],[IQ2_Average]]</f>
        <v>#DIV/0!</v>
      </c>
      <c r="R11" s="63" t="e">
        <f>Table2[[#This Row],[Annual Fees]]/Table2[[#This Row],[IQ3_Average]]</f>
        <v>#DIV/0!</v>
      </c>
      <c r="S11" s="65" t="e">
        <f>AVERAGE(Table2[[#This Row],[RI_IQ1]:[RI_IQ3]])</f>
        <v>#DIV/0!</v>
      </c>
      <c r="T11">
        <f>IF(Table2[[#This Row],[SNAP_Average]]&gt;20%,1, IF(Table2[[#This Row],[SNAP_Average]]&lt;11%, 3, 2))</f>
        <v>3</v>
      </c>
      <c r="U11">
        <f>IF(Table2[[#This Row],[Poverty_Average]]&gt;20%,1, IF(Table2[[#This Row],[Poverty_Average]]&lt;10%, 3, 2))</f>
        <v>3</v>
      </c>
      <c r="V11" t="e">
        <f>IF(Table2[[#This Row],[Full Time Employment_Average]]&lt;30%,1, IF(Table2[[#This Row],[Full Time Employment_Average]]&gt;50%, 3, 2))</f>
        <v>#DIV/0!</v>
      </c>
      <c r="W11" s="67" t="e">
        <f>AVERAGE(Table2[[#This Row],[FCI_SNAP]:[FCI_FullTimeEmployment]])</f>
        <v>#DIV/0!</v>
      </c>
      <c r="X11"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1"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Row],[IQ2_Average]])*(3*0.02)/12,IF(I60&lt;=1.5,"NA")))</f>
        <v>#DIV/0!</v>
      </c>
      <c r="Z11"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2" spans="1:26" ht="14.25" x14ac:dyDescent="0.25">
      <c r="A12" t="str">
        <f>Table1422[[#This Row],[Community]]</f>
        <v xml:space="preserve">Allakaket </v>
      </c>
      <c r="B12" t="s">
        <v>575</v>
      </c>
      <c r="C12" t="s">
        <v>576</v>
      </c>
      <c r="D12" t="s">
        <v>583</v>
      </c>
      <c r="H12" s="58">
        <f>Table1422[[#This Row],[IQ1_Average]]</f>
        <v>6600</v>
      </c>
      <c r="I12" s="58">
        <f>Table1422[[#This Row],[IQ2_Average]]</f>
        <v>13388.8</v>
      </c>
      <c r="J12" s="58">
        <f>Table1422[[#This Row],[IQ3_Average]]</f>
        <v>28094</v>
      </c>
      <c r="K12" s="60">
        <f>Table1422[[#This Row],[SNAP_Average 
(Percentage Points)]]/100</f>
        <v>0.65440000000000009</v>
      </c>
      <c r="L12" s="59">
        <f>Table1422[[#This Row],[Poverty_Average
(Percentage Points)]]/100</f>
        <v>0.71820000000000006</v>
      </c>
      <c r="M12" s="59">
        <f>Table1422[[#This Row],[Full Time Employment_Average
(Percentage Points)]]/100</f>
        <v>0.35680000000000001</v>
      </c>
      <c r="N12">
        <f>Table1422[[#This Row],[Monthly Fees]]</f>
        <v>0</v>
      </c>
      <c r="O12">
        <f t="shared" si="0"/>
        <v>0</v>
      </c>
      <c r="P12" s="63">
        <f>Table2[[#This Row],[Annual Fees]]/Table2[[#This Row],[IQ1_Average]]</f>
        <v>0</v>
      </c>
      <c r="Q12" s="63">
        <f>Table2[[#This Row],[Annual Fees]]/Table2[[#This Row],[IQ2_Average]]</f>
        <v>0</v>
      </c>
      <c r="R12" s="63">
        <f>Table2[[#This Row],[Annual Fees]]/Table2[[#This Row],[IQ3_Average]]</f>
        <v>0</v>
      </c>
      <c r="S12" s="65">
        <f>AVERAGE(Table2[[#This Row],[RI_IQ1]:[RI_IQ3]])</f>
        <v>0</v>
      </c>
      <c r="T12">
        <f>IF(Table2[[#This Row],[SNAP_Average]]&gt;20%,1, IF(Table2[[#This Row],[SNAP_Average]]&lt;11%, 3, 2))</f>
        <v>1</v>
      </c>
      <c r="U12">
        <f>IF(Table2[[#This Row],[Poverty_Average]]&gt;20%,1, IF(Table2[[#This Row],[Poverty_Average]]&lt;10%, 3, 2))</f>
        <v>1</v>
      </c>
      <c r="V12">
        <f>IF(Table2[[#This Row],[Full Time Employment_Average]]&lt;30%,1, IF(Table2[[#This Row],[Full Time Employment_Average]]&gt;50%, 3, 2))</f>
        <v>2</v>
      </c>
      <c r="W12" s="67">
        <f>AVERAGE(Table2[[#This Row],[FCI_SNAP]:[FCI_FullTimeEmployment]])</f>
        <v>1.3333333333333333</v>
      </c>
      <c r="X1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Row],[IQ2_Average]])*(3*0.02)/12,IF(I61&lt;=1.5,"NA")))</f>
        <v>0</v>
      </c>
      <c r="Z1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19.09860446520657</v>
      </c>
    </row>
    <row r="13" spans="1:26" ht="14.25" x14ac:dyDescent="0.25">
      <c r="A13" t="str">
        <f>Table1422[[#This Row],[Community]]</f>
        <v xml:space="preserve">Ambler </v>
      </c>
      <c r="C13" t="s">
        <v>584</v>
      </c>
      <c r="D13" t="s">
        <v>561</v>
      </c>
      <c r="E13" t="s">
        <v>572</v>
      </c>
      <c r="F13" t="s">
        <v>563</v>
      </c>
      <c r="G13" t="s">
        <v>570</v>
      </c>
      <c r="H13" s="58">
        <f>Table1422[[#This Row],[IQ1_Average]]</f>
        <v>17914.400000000001</v>
      </c>
      <c r="I13" s="58">
        <f>Table1422[[#This Row],[IQ2_Average]]</f>
        <v>25466.799999999999</v>
      </c>
      <c r="J13" s="58">
        <f>Table1422[[#This Row],[IQ3_Average]]</f>
        <v>50096</v>
      </c>
      <c r="K13" s="60">
        <f>Table1422[[#This Row],[SNAP_Average 
(Percentage Points)]]/100</f>
        <v>0.59019999999999995</v>
      </c>
      <c r="L13" s="59">
        <f>Table1422[[#This Row],[Poverty_Average
(Percentage Points)]]/100</f>
        <v>0.20899999999999999</v>
      </c>
      <c r="M13" s="59">
        <f>Table1422[[#This Row],[Full Time Employment_Average
(Percentage Points)]]/100</f>
        <v>0.48080000000000001</v>
      </c>
      <c r="N13">
        <f>Table1422[[#This Row],[Monthly Fees]]</f>
        <v>71.400000000000006</v>
      </c>
      <c r="O13">
        <f t="shared" si="0"/>
        <v>856.80000000000007</v>
      </c>
      <c r="P13" s="63">
        <f>Table2[[#This Row],[Annual Fees]]/Table2[[#This Row],[IQ1_Average]]</f>
        <v>4.7827446076899031E-2</v>
      </c>
      <c r="Q13" s="63">
        <f>Table2[[#This Row],[Annual Fees]]/Table2[[#This Row],[IQ2_Average]]</f>
        <v>3.3643802912026642E-2</v>
      </c>
      <c r="R13" s="63">
        <f>Table2[[#This Row],[Annual Fees]]/Table2[[#This Row],[IQ3_Average]]</f>
        <v>1.7103161929096136E-2</v>
      </c>
      <c r="S13" s="65">
        <f>AVERAGE(Table2[[#This Row],[RI_IQ1]:[RI_IQ3]])</f>
        <v>3.2858136972673938E-2</v>
      </c>
      <c r="T13">
        <f>IF(Table2[[#This Row],[SNAP_Average]]&gt;20%,1, IF(Table2[[#This Row],[SNAP_Average]]&lt;11%, 3, 2))</f>
        <v>1</v>
      </c>
      <c r="U13">
        <f>IF(Table2[[#This Row],[Poverty_Average]]&gt;20%,1, IF(Table2[[#This Row],[Poverty_Average]]&lt;10%, 3, 2))</f>
        <v>1</v>
      </c>
      <c r="V13">
        <f>IF(Table2[[#This Row],[Full Time Employment_Average]]&lt;30%,1, IF(Table2[[#This Row],[Full Time Employment_Average]]&gt;50%, 3, 2))</f>
        <v>2</v>
      </c>
      <c r="W13" s="67">
        <f>AVERAGE(Table2[[#This Row],[FCI_SNAP]:[FCI_FullTimeEmployment]])</f>
        <v>1.3333333333333333</v>
      </c>
      <c r="X1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Row],[IQ2_Average]])*(3*0.02)/12,IF(I62&lt;=1.5,"NA")))</f>
        <v>0</v>
      </c>
      <c r="Z1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43.45955466640055</v>
      </c>
    </row>
    <row r="14" spans="1:26" ht="14.25" x14ac:dyDescent="0.25">
      <c r="A14" t="str">
        <f>Table1422[[#This Row],[Community]]</f>
        <v xml:space="preserve">Anaktuvuk Pass </v>
      </c>
      <c r="H14" s="58">
        <f>Table1422[[#This Row],[IQ1_Average]]</f>
        <v>33930</v>
      </c>
      <c r="I14" s="58">
        <f>Table1422[[#This Row],[IQ2_Average]]</f>
        <v>59316.800000000003</v>
      </c>
      <c r="J14" s="58">
        <f>Table1422[[#This Row],[IQ3_Average]]</f>
        <v>79360.2</v>
      </c>
      <c r="K14" s="60">
        <f>Table1422[[#This Row],[SNAP_Average 
(Percentage Points)]]/100</f>
        <v>0.38739999999999997</v>
      </c>
      <c r="L14" s="59">
        <f>Table1422[[#This Row],[Poverty_Average
(Percentage Points)]]/100</f>
        <v>0.30099999999999993</v>
      </c>
      <c r="M14" s="59">
        <f>Table1422[[#This Row],[Full Time Employment_Average
(Percentage Points)]]/100</f>
        <v>0.48979999999999996</v>
      </c>
      <c r="N14">
        <f>Table1422[[#This Row],[Monthly Fees]]</f>
        <v>0</v>
      </c>
      <c r="O14">
        <f t="shared" si="0"/>
        <v>0</v>
      </c>
      <c r="P14" s="63">
        <f>Table2[[#This Row],[Annual Fees]]/Table2[[#This Row],[IQ1_Average]]</f>
        <v>0</v>
      </c>
      <c r="Q14" s="63">
        <f>Table2[[#This Row],[Annual Fees]]/Table2[[#This Row],[IQ2_Average]]</f>
        <v>0</v>
      </c>
      <c r="R14" s="63">
        <f>Table2[[#This Row],[Annual Fees]]/Table2[[#This Row],[IQ3_Average]]</f>
        <v>0</v>
      </c>
      <c r="S14" s="65">
        <f>AVERAGE(Table2[[#This Row],[RI_IQ1]:[RI_IQ3]])</f>
        <v>0</v>
      </c>
      <c r="T14">
        <f>IF(Table2[[#This Row],[SNAP_Average]]&gt;20%,1, IF(Table2[[#This Row],[SNAP_Average]]&lt;11%, 3, 2))</f>
        <v>1</v>
      </c>
      <c r="U14">
        <f>IF(Table2[[#This Row],[Poverty_Average]]&gt;20%,1, IF(Table2[[#This Row],[Poverty_Average]]&lt;10%, 3, 2))</f>
        <v>1</v>
      </c>
      <c r="V14">
        <f>IF(Table2[[#This Row],[Full Time Employment_Average]]&lt;30%,1, IF(Table2[[#This Row],[Full Time Employment_Average]]&gt;50%, 3, 2))</f>
        <v>2</v>
      </c>
      <c r="W14" s="67">
        <f>AVERAGE(Table2[[#This Row],[FCI_SNAP]:[FCI_FullTimeEmployment]])</f>
        <v>1.3333333333333333</v>
      </c>
      <c r="X1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4"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Row],[IQ2_Average]])*(3*0.02)/12,IF(I63&lt;=1.5,"NA")))</f>
        <v>#DIV/0!</v>
      </c>
      <c r="Z1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84.843766996507185</v>
      </c>
    </row>
    <row r="15" spans="1:26" ht="14.25" x14ac:dyDescent="0.25">
      <c r="A15" t="str">
        <f>Table1422[[#This Row],[Community]]</f>
        <v xml:space="preserve">Anchor Point  </v>
      </c>
      <c r="H15" s="58">
        <f>Table1422[[#This Row],[IQ1_Average]]</f>
        <v>29170.799999999999</v>
      </c>
      <c r="I15" s="58">
        <f>Table1422[[#This Row],[IQ2_Average]]</f>
        <v>43618.8</v>
      </c>
      <c r="J15" s="58">
        <f>Table1422[[#This Row],[IQ3_Average]]</f>
        <v>74467.399999999994</v>
      </c>
      <c r="K15" s="60">
        <f>Table1422[[#This Row],[SNAP_Average 
(Percentage Points)]]/100</f>
        <v>0.13180000000000003</v>
      </c>
      <c r="L15" s="59">
        <f>Table1422[[#This Row],[Poverty_Average
(Percentage Points)]]/100</f>
        <v>0.1646</v>
      </c>
      <c r="M15" s="59">
        <f>Table1422[[#This Row],[Full Time Employment_Average
(Percentage Points)]]/100</f>
        <v>0.47259999999999996</v>
      </c>
      <c r="N15">
        <f>Table1422[[#This Row],[Monthly Fees]]</f>
        <v>0</v>
      </c>
      <c r="O15">
        <f t="shared" si="0"/>
        <v>0</v>
      </c>
      <c r="P15" s="63">
        <f>Table2[[#This Row],[Annual Fees]]/Table2[[#This Row],[IQ1_Average]]</f>
        <v>0</v>
      </c>
      <c r="Q15" s="63">
        <f>Table2[[#This Row],[Annual Fees]]/Table2[[#This Row],[IQ2_Average]]</f>
        <v>0</v>
      </c>
      <c r="R15" s="63">
        <f>Table2[[#This Row],[Annual Fees]]/Table2[[#This Row],[IQ3_Average]]</f>
        <v>0</v>
      </c>
      <c r="S15" s="65">
        <f>AVERAGE(Table2[[#This Row],[RI_IQ1]:[RI_IQ3]])</f>
        <v>0</v>
      </c>
      <c r="T15">
        <f>IF(Table2[[#This Row],[SNAP_Average]]&gt;20%,1, IF(Table2[[#This Row],[SNAP_Average]]&lt;11%, 3, 2))</f>
        <v>2</v>
      </c>
      <c r="U15">
        <f>IF(Table2[[#This Row],[Poverty_Average]]&gt;20%,1, IF(Table2[[#This Row],[Poverty_Average]]&lt;10%, 3, 2))</f>
        <v>2</v>
      </c>
      <c r="V15">
        <f>IF(Table2[[#This Row],[Full Time Employment_Average]]&lt;30%,1, IF(Table2[[#This Row],[Full Time Employment_Average]]&gt;50%, 3, 2))</f>
        <v>2</v>
      </c>
      <c r="W15" s="67">
        <f>AVERAGE(Table2[[#This Row],[FCI_SNAP]:[FCI_FullTimeEmployment]])</f>
        <v>2</v>
      </c>
      <c r="X1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Row],[IQ2_Average]])*(3*0.02)/12,IF(I64&lt;=1.5,"NA")))</f>
        <v>70.785990855909688</v>
      </c>
      <c r="Z1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176.96497713977428</v>
      </c>
    </row>
    <row r="16" spans="1:26" ht="14.25" x14ac:dyDescent="0.25">
      <c r="A16" t="str">
        <f>Table1422[[#This Row],[Community]]</f>
        <v xml:space="preserve">Anchorage  </v>
      </c>
      <c r="H16" s="58">
        <f>Table1422[[#This Row],[IQ1_Average]]</f>
        <v>39673.800000000003</v>
      </c>
      <c r="I16" s="58">
        <f>Table1422[[#This Row],[IQ2_Average]]</f>
        <v>76340.600000000006</v>
      </c>
      <c r="J16" s="58">
        <f>Table1422[[#This Row],[IQ3_Average]]</f>
        <v>114052</v>
      </c>
      <c r="K16" s="60">
        <f>Table1422[[#This Row],[SNAP_Average 
(Percentage Points)]]/100</f>
        <v>8.8200000000000014E-2</v>
      </c>
      <c r="L16" s="59">
        <f>Table1422[[#This Row],[Poverty_Average
(Percentage Points)]]/100</f>
        <v>0.25380000000000003</v>
      </c>
      <c r="M16" s="59">
        <f>Table1422[[#This Row],[Full Time Employment_Average
(Percentage Points)]]/100</f>
        <v>0.64800000000000002</v>
      </c>
      <c r="N16">
        <f>Table1422[[#This Row],[Monthly Fees]]</f>
        <v>0</v>
      </c>
      <c r="O16">
        <f t="shared" si="0"/>
        <v>0</v>
      </c>
      <c r="P16" s="63">
        <f>Table2[[#This Row],[Annual Fees]]/Table2[[#This Row],[IQ1_Average]]</f>
        <v>0</v>
      </c>
      <c r="Q16" s="63">
        <f>Table2[[#This Row],[Annual Fees]]/Table2[[#This Row],[IQ2_Average]]</f>
        <v>0</v>
      </c>
      <c r="R16" s="63">
        <f>Table2[[#This Row],[Annual Fees]]/Table2[[#This Row],[IQ3_Average]]</f>
        <v>0</v>
      </c>
      <c r="S16" s="65">
        <f>AVERAGE(Table2[[#This Row],[RI_IQ1]:[RI_IQ3]])</f>
        <v>0</v>
      </c>
      <c r="T16">
        <f>IF(Table2[[#This Row],[SNAP_Average]]&gt;20%,1, IF(Table2[[#This Row],[SNAP_Average]]&lt;11%, 3, 2))</f>
        <v>3</v>
      </c>
      <c r="U16">
        <f>IF(Table2[[#This Row],[Poverty_Average]]&gt;20%,1, IF(Table2[[#This Row],[Poverty_Average]]&lt;10%, 3, 2))</f>
        <v>1</v>
      </c>
      <c r="V16">
        <f>IF(Table2[[#This Row],[Full Time Employment_Average]]&lt;30%,1, IF(Table2[[#This Row],[Full Time Employment_Average]]&gt;50%, 3, 2))</f>
        <v>3</v>
      </c>
      <c r="W16" s="67">
        <f>AVERAGE(Table2[[#This Row],[FCI_SNAP]:[FCI_FullTimeEmployment]])</f>
        <v>2.3333333333333335</v>
      </c>
      <c r="X1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Row],[IQ2_Average]])*(3*0.02)/12,IF(I65&lt;=1.5,"NA")))</f>
        <v>106.21874336469369</v>
      </c>
      <c r="Z1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265.54685841173426</v>
      </c>
    </row>
    <row r="17" spans="1:26" ht="14.25" x14ac:dyDescent="0.25">
      <c r="A17" t="str">
        <f>Table1422[[#This Row],[Community]]</f>
        <v xml:space="preserve">Anderson </v>
      </c>
      <c r="C17" t="s">
        <v>576</v>
      </c>
      <c r="D17" t="s">
        <v>579</v>
      </c>
      <c r="E17" t="s">
        <v>580</v>
      </c>
      <c r="F17" t="s">
        <v>563</v>
      </c>
      <c r="G17" t="s">
        <v>570</v>
      </c>
      <c r="H17" s="58">
        <f>Table1422[[#This Row],[IQ1_Average]]</f>
        <v>44700</v>
      </c>
      <c r="I17" s="58">
        <f>Table1422[[#This Row],[IQ2_Average]]</f>
        <v>87164.4</v>
      </c>
      <c r="J17" s="58">
        <f>Table1422[[#This Row],[IQ3_Average]]</f>
        <v>116800</v>
      </c>
      <c r="K17" s="60">
        <f>Table1422[[#This Row],[SNAP_Average 
(Percentage Points)]]/100</f>
        <v>8.3199999999999996E-2</v>
      </c>
      <c r="L17" s="59">
        <f>Table1422[[#This Row],[Poverty_Average
(Percentage Points)]]/100</f>
        <v>0.45419999999999999</v>
      </c>
      <c r="M17" s="59">
        <f>Table1422[[#This Row],[Full Time Employment_Average
(Percentage Points)]]/100</f>
        <v>0.77440000000000009</v>
      </c>
      <c r="N17">
        <f>Table1422[[#This Row],[Monthly Fees]]</f>
        <v>42.4</v>
      </c>
      <c r="O17">
        <f t="shared" si="0"/>
        <v>508.79999999999995</v>
      </c>
      <c r="P17" s="63">
        <f>Table2[[#This Row],[Annual Fees]]/Table2[[#This Row],[IQ1_Average]]</f>
        <v>1.1382550335570469E-2</v>
      </c>
      <c r="Q17" s="63">
        <f>Table2[[#This Row],[Annual Fees]]/Table2[[#This Row],[IQ2_Average]]</f>
        <v>5.8372454809532334E-3</v>
      </c>
      <c r="R17" s="63">
        <f>Table2[[#This Row],[Annual Fees]]/Table2[[#This Row],[IQ3_Average]]</f>
        <v>4.3561643835616434E-3</v>
      </c>
      <c r="S17" s="65">
        <f>AVERAGE(Table2[[#This Row],[RI_IQ1]:[RI_IQ3]])</f>
        <v>7.1919867333617819E-3</v>
      </c>
      <c r="T17">
        <f>IF(Table2[[#This Row],[SNAP_Average]]&gt;20%,1, IF(Table2[[#This Row],[SNAP_Average]]&lt;11%, 3, 2))</f>
        <v>3</v>
      </c>
      <c r="U17">
        <f>IF(Table2[[#This Row],[Poverty_Average]]&gt;20%,1, IF(Table2[[#This Row],[Poverty_Average]]&lt;10%, 3, 2))</f>
        <v>1</v>
      </c>
      <c r="V17">
        <f>IF(Table2[[#This Row],[Full Time Employment_Average]]&lt;30%,1, IF(Table2[[#This Row],[Full Time Employment_Average]]&gt;50%, 3, 2))</f>
        <v>3</v>
      </c>
      <c r="W17" s="67">
        <f>AVERAGE(Table2[[#This Row],[FCI_SNAP]:[FCI_FullTimeEmployment]])</f>
        <v>2.3333333333333335</v>
      </c>
      <c r="X1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Row],[IQ2_Average]])*(3*0.02)/12,IF(I66&lt;=1.5,"NA")))</f>
        <v>117.90900504117246</v>
      </c>
      <c r="Z1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294.77251260293116</v>
      </c>
    </row>
    <row r="18" spans="1:26" ht="14.25" x14ac:dyDescent="0.25">
      <c r="A18" t="str">
        <f>Table1422[[#This Row],[Community]]</f>
        <v xml:space="preserve">Angoon </v>
      </c>
      <c r="C18" t="s">
        <v>585</v>
      </c>
      <c r="D18" t="s">
        <v>561</v>
      </c>
      <c r="E18" t="s">
        <v>562</v>
      </c>
      <c r="F18" t="s">
        <v>563</v>
      </c>
      <c r="G18" t="s">
        <v>566</v>
      </c>
      <c r="H18" s="58">
        <f>Table1422[[#This Row],[IQ1_Average]]</f>
        <v>17908.400000000001</v>
      </c>
      <c r="I18" s="58">
        <f>Table1422[[#This Row],[IQ2_Average]]</f>
        <v>33208.199999999997</v>
      </c>
      <c r="J18" s="58">
        <f>Table1422[[#This Row],[IQ3_Average]]</f>
        <v>51906.400000000001</v>
      </c>
      <c r="K18" s="60">
        <f>Table1422[[#This Row],[SNAP_Average 
(Percentage Points)]]/100</f>
        <v>0.35399999999999998</v>
      </c>
      <c r="L18" s="59">
        <f>Table1422[[#This Row],[Poverty_Average
(Percentage Points)]]/100</f>
        <v>0.3508</v>
      </c>
      <c r="M18" s="59">
        <f>Table1422[[#This Row],[Full Time Employment_Average
(Percentage Points)]]/100</f>
        <v>0.34679999999999994</v>
      </c>
      <c r="N18">
        <f>Table1422[[#This Row],[Monthly Fees]]</f>
        <v>40</v>
      </c>
      <c r="O18">
        <f t="shared" si="0"/>
        <v>480</v>
      </c>
      <c r="P18" s="63">
        <f>Table2[[#This Row],[Annual Fees]]/Table2[[#This Row],[IQ1_Average]]</f>
        <v>2.6803064483705969E-2</v>
      </c>
      <c r="Q18" s="63">
        <f>Table2[[#This Row],[Annual Fees]]/Table2[[#This Row],[IQ2_Average]]</f>
        <v>1.4454261296908596E-2</v>
      </c>
      <c r="R18" s="63">
        <f>Table2[[#This Row],[Annual Fees]]/Table2[[#This Row],[IQ3_Average]]</f>
        <v>9.247414577007845E-3</v>
      </c>
      <c r="S18" s="65">
        <f>AVERAGE(Table2[[#This Row],[RI_IQ1]:[RI_IQ3]])</f>
        <v>1.6834913452540803E-2</v>
      </c>
      <c r="T18">
        <f>IF(Table2[[#This Row],[SNAP_Average]]&gt;20%,1, IF(Table2[[#This Row],[SNAP_Average]]&lt;11%, 3, 2))</f>
        <v>1</v>
      </c>
      <c r="U18">
        <f>IF(Table2[[#This Row],[Poverty_Average]]&gt;20%,1, IF(Table2[[#This Row],[Poverty_Average]]&lt;10%, 3, 2))</f>
        <v>1</v>
      </c>
      <c r="V18">
        <f>IF(Table2[[#This Row],[Full Time Employment_Average]]&lt;30%,1, IF(Table2[[#This Row],[Full Time Employment_Average]]&gt;50%, 3, 2))</f>
        <v>2</v>
      </c>
      <c r="W18" s="67">
        <f>AVERAGE(Table2[[#This Row],[FCI_SNAP]:[FCI_FullTimeEmployment]])</f>
        <v>1.3333333333333333</v>
      </c>
      <c r="X1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Row],[IQ2_Average]])*(3*0.02)/12,IF(I67&lt;=1.5,"NA")))</f>
        <v>0</v>
      </c>
      <c r="Z1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47.520291818266543</v>
      </c>
    </row>
    <row r="19" spans="1:26" ht="14.25" x14ac:dyDescent="0.25">
      <c r="A19" t="str">
        <f>Table1422[[#This Row],[Community]]</f>
        <v xml:space="preserve">Aniak </v>
      </c>
      <c r="C19" t="s">
        <v>568</v>
      </c>
      <c r="D19" t="s">
        <v>579</v>
      </c>
      <c r="E19" t="s">
        <v>580</v>
      </c>
      <c r="F19" t="s">
        <v>581</v>
      </c>
      <c r="G19" t="s">
        <v>582</v>
      </c>
      <c r="H19" s="58">
        <f>Table1422[[#This Row],[IQ1_Average]]</f>
        <v>35477.599999999999</v>
      </c>
      <c r="I19" s="58">
        <f>Table1422[[#This Row],[IQ2_Average]]</f>
        <v>55410</v>
      </c>
      <c r="J19" s="58">
        <f>Table1422[[#This Row],[IQ3_Average]]</f>
        <v>83016.800000000003</v>
      </c>
      <c r="K19" s="60">
        <f>Table1422[[#This Row],[SNAP_Average 
(Percentage Points)]]/100</f>
        <v>0.30099999999999999</v>
      </c>
      <c r="L19" s="59">
        <f>Table1422[[#This Row],[Poverty_Average
(Percentage Points)]]/100</f>
        <v>0.17600000000000002</v>
      </c>
      <c r="M19" s="59">
        <f>Table1422[[#This Row],[Full Time Employment_Average
(Percentage Points)]]/100</f>
        <v>0.55299999999999994</v>
      </c>
      <c r="N19">
        <f>Table1422[[#This Row],[Monthly Fees]]</f>
        <v>75</v>
      </c>
      <c r="O19">
        <f t="shared" si="0"/>
        <v>900</v>
      </c>
      <c r="P19" s="63">
        <f>Table2[[#This Row],[Annual Fees]]/Table2[[#This Row],[IQ1_Average]]</f>
        <v>2.5368119602227887E-2</v>
      </c>
      <c r="Q19" s="63">
        <f>Table2[[#This Row],[Annual Fees]]/Table2[[#This Row],[IQ2_Average]]</f>
        <v>1.6242555495397944E-2</v>
      </c>
      <c r="R19" s="63">
        <f>Table2[[#This Row],[Annual Fees]]/Table2[[#This Row],[IQ3_Average]]</f>
        <v>1.0841179134825721E-2</v>
      </c>
      <c r="S19" s="65">
        <f>AVERAGE(Table2[[#This Row],[RI_IQ1]:[RI_IQ3]])</f>
        <v>1.7483951410817183E-2</v>
      </c>
      <c r="T19">
        <f>IF(Table2[[#This Row],[SNAP_Average]]&gt;20%,1, IF(Table2[[#This Row],[SNAP_Average]]&lt;11%, 3, 2))</f>
        <v>1</v>
      </c>
      <c r="U19">
        <f>IF(Table2[[#This Row],[Poverty_Average]]&gt;20%,1, IF(Table2[[#This Row],[Poverty_Average]]&lt;10%, 3, 2))</f>
        <v>2</v>
      </c>
      <c r="V19">
        <f>IF(Table2[[#This Row],[Full Time Employment_Average]]&lt;30%,1, IF(Table2[[#This Row],[Full Time Employment_Average]]&gt;50%, 3, 2))</f>
        <v>3</v>
      </c>
      <c r="W19" s="67">
        <f>AVERAGE(Table2[[#This Row],[FCI_SNAP]:[FCI_FullTimeEmployment]])</f>
        <v>2</v>
      </c>
      <c r="X1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Row],[IQ2_Average]])*(3*0.02)/12,IF(I68&lt;=1.5,"NA")))</f>
        <v>85.792963201211023</v>
      </c>
      <c r="Z1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214.48240800302759</v>
      </c>
    </row>
    <row r="20" spans="1:26" ht="14.25" x14ac:dyDescent="0.25">
      <c r="A20" t="str">
        <f>Table1422[[#This Row],[Community]]</f>
        <v xml:space="preserve">Anvik </v>
      </c>
      <c r="C20" t="s">
        <v>568</v>
      </c>
      <c r="D20" t="s">
        <v>561</v>
      </c>
      <c r="E20" t="s">
        <v>572</v>
      </c>
      <c r="F20" t="s">
        <v>563</v>
      </c>
      <c r="G20" t="s">
        <v>570</v>
      </c>
      <c r="H20" s="58">
        <f>Table1422[[#This Row],[IQ1_Average]]</f>
        <v>26750</v>
      </c>
      <c r="I20" s="58">
        <f>Table1422[[#This Row],[IQ2_Average]]</f>
        <v>51750.2</v>
      </c>
      <c r="J20" s="58">
        <f>Table1422[[#This Row],[IQ3_Average]]</f>
        <v>59827.8</v>
      </c>
      <c r="K20" s="60">
        <f>Table1422[[#This Row],[SNAP_Average 
(Percentage Points)]]/100</f>
        <v>0.20679999999999998</v>
      </c>
      <c r="L20" s="59">
        <f>Table1422[[#This Row],[Poverty_Average
(Percentage Points)]]/100</f>
        <v>0.42579999999999996</v>
      </c>
      <c r="M20" s="59">
        <f>Table1422[[#This Row],[Full Time Employment_Average
(Percentage Points)]]/100</f>
        <v>0.48260000000000003</v>
      </c>
      <c r="N20">
        <f>Table1422[[#This Row],[Monthly Fees]]</f>
        <v>0</v>
      </c>
      <c r="O20">
        <f t="shared" si="0"/>
        <v>0</v>
      </c>
      <c r="P20" s="63">
        <f>Table2[[#This Row],[Annual Fees]]/Table2[[#This Row],[IQ1_Average]]</f>
        <v>0</v>
      </c>
      <c r="Q20" s="63">
        <f>Table2[[#This Row],[Annual Fees]]/Table2[[#This Row],[IQ2_Average]]</f>
        <v>0</v>
      </c>
      <c r="R20" s="63">
        <f>Table2[[#This Row],[Annual Fees]]/Table2[[#This Row],[IQ3_Average]]</f>
        <v>0</v>
      </c>
      <c r="S20" s="65">
        <f>AVERAGE(Table2[[#This Row],[RI_IQ1]:[RI_IQ3]])</f>
        <v>0</v>
      </c>
      <c r="T20">
        <f>IF(Table2[[#This Row],[SNAP_Average]]&gt;20%,1, IF(Table2[[#This Row],[SNAP_Average]]&lt;11%, 3, 2))</f>
        <v>1</v>
      </c>
      <c r="U20">
        <f>IF(Table2[[#This Row],[Poverty_Average]]&gt;20%,1, IF(Table2[[#This Row],[Poverty_Average]]&lt;10%, 3, 2))</f>
        <v>1</v>
      </c>
      <c r="V20">
        <f>IF(Table2[[#This Row],[Full Time Employment_Average]]&lt;30%,1, IF(Table2[[#This Row],[Full Time Employment_Average]]&gt;50%, 3, 2))</f>
        <v>2</v>
      </c>
      <c r="W20" s="67">
        <f>AVERAGE(Table2[[#This Row],[FCI_SNAP]:[FCI_FullTimeEmployment]])</f>
        <v>1.3333333333333333</v>
      </c>
      <c r="X2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Row],[IQ2_Average]])*(3*0.02)/12,IF(I69&lt;=1.5,"NA")))</f>
        <v>0</v>
      </c>
      <c r="Z2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68.100025039667585</v>
      </c>
    </row>
    <row r="21" spans="1:26" ht="14.25" x14ac:dyDescent="0.25">
      <c r="A21" t="str">
        <f>Table1422[[#This Row],[Community]]</f>
        <v xml:space="preserve">Arctic Village  </v>
      </c>
      <c r="B21" t="s">
        <v>575</v>
      </c>
      <c r="H21" s="58">
        <f>Table1422[[#This Row],[IQ1_Average]]</f>
        <v>9116.7999999999993</v>
      </c>
      <c r="I21" s="58">
        <f>Table1422[[#This Row],[IQ2_Average]]</f>
        <v>22060</v>
      </c>
      <c r="J21" s="58">
        <f>Table1422[[#This Row],[IQ3_Average]]</f>
        <v>42992.800000000003</v>
      </c>
      <c r="K21" s="60">
        <f>Table1422[[#This Row],[SNAP_Average 
(Percentage Points)]]/100</f>
        <v>0.73040000000000005</v>
      </c>
      <c r="L21" s="59">
        <f>Table1422[[#This Row],[Poverty_Average
(Percentage Points)]]/100</f>
        <v>0.55920000000000003</v>
      </c>
      <c r="M21" s="59">
        <f>Table1422[[#This Row],[Full Time Employment_Average
(Percentage Points)]]/100</f>
        <v>6.3200000000000006E-2</v>
      </c>
      <c r="N21">
        <f>Table1422[[#This Row],[Monthly Fees]]</f>
        <v>0</v>
      </c>
      <c r="O21">
        <f t="shared" si="0"/>
        <v>0</v>
      </c>
      <c r="P21" s="63">
        <f>Table2[[#This Row],[Annual Fees]]/Table2[[#This Row],[IQ1_Average]]</f>
        <v>0</v>
      </c>
      <c r="Q21" s="63">
        <f>Table2[[#This Row],[Annual Fees]]/Table2[[#This Row],[IQ2_Average]]</f>
        <v>0</v>
      </c>
      <c r="R21" s="63">
        <f>Table2[[#This Row],[Annual Fees]]/Table2[[#This Row],[IQ3_Average]]</f>
        <v>0</v>
      </c>
      <c r="S21" s="65">
        <f>AVERAGE(Table2[[#This Row],[RI_IQ1]:[RI_IQ3]])</f>
        <v>0</v>
      </c>
      <c r="T21">
        <f>IF(Table2[[#This Row],[SNAP_Average]]&gt;20%,1, IF(Table2[[#This Row],[SNAP_Average]]&lt;11%, 3, 2))</f>
        <v>1</v>
      </c>
      <c r="U21">
        <f>IF(Table2[[#This Row],[Poverty_Average]]&gt;20%,1, IF(Table2[[#This Row],[Poverty_Average]]&lt;10%, 3, 2))</f>
        <v>1</v>
      </c>
      <c r="V21">
        <f>IF(Table2[[#This Row],[Full Time Employment_Average]]&lt;30%,1, IF(Table2[[#This Row],[Full Time Employment_Average]]&gt;50%, 3, 2))</f>
        <v>1</v>
      </c>
      <c r="W21" s="67">
        <f>AVERAGE(Table2[[#This Row],[FCI_SNAP]:[FCI_FullTimeEmployment]])</f>
        <v>1</v>
      </c>
      <c r="X2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Row],[IQ2_Average]])*(3*0.02)/12,IF(I70&lt;=1.5,"NA")))</f>
        <v>0</v>
      </c>
      <c r="Z2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28.046048519393647</v>
      </c>
    </row>
    <row r="22" spans="1:26" ht="14.25" x14ac:dyDescent="0.25">
      <c r="A22" t="str">
        <f>Table1422[[#This Row],[Community]]</f>
        <v xml:space="preserve">Atka </v>
      </c>
      <c r="C22" t="s">
        <v>560</v>
      </c>
      <c r="D22" t="s">
        <v>561</v>
      </c>
      <c r="E22" t="s">
        <v>562</v>
      </c>
      <c r="F22" t="s">
        <v>563</v>
      </c>
      <c r="G22" t="s">
        <v>566</v>
      </c>
      <c r="H22" s="58">
        <f>Table1422[[#This Row],[IQ1_Average]]</f>
        <v>32050</v>
      </c>
      <c r="I22" s="58">
        <f>Table1422[[#This Row],[IQ2_Average]]</f>
        <v>48600</v>
      </c>
      <c r="J22" s="58">
        <f>Table1422[[#This Row],[IQ3_Average]]</f>
        <v>71650</v>
      </c>
      <c r="K22" s="60">
        <f>Table1422[[#This Row],[SNAP_Average 
(Percentage Points)]]/100</f>
        <v>0.13180000000000003</v>
      </c>
      <c r="L22" s="59">
        <f>Table1422[[#This Row],[Poverty_Average
(Percentage Points)]]/100</f>
        <v>0.05</v>
      </c>
      <c r="M22" s="59">
        <f>Table1422[[#This Row],[Full Time Employment_Average
(Percentage Points)]]/100</f>
        <v>0.18160000000000001</v>
      </c>
      <c r="N22">
        <f>Table1422[[#This Row],[Monthly Fees]]</f>
        <v>100</v>
      </c>
      <c r="O22">
        <f t="shared" si="0"/>
        <v>1200</v>
      </c>
      <c r="P22" s="63">
        <f>Table2[[#This Row],[Annual Fees]]/Table2[[#This Row],[IQ1_Average]]</f>
        <v>3.7441497659906398E-2</v>
      </c>
      <c r="Q22" s="63">
        <f>Table2[[#This Row],[Annual Fees]]/Table2[[#This Row],[IQ2_Average]]</f>
        <v>2.4691358024691357E-2</v>
      </c>
      <c r="R22" s="63">
        <f>Table2[[#This Row],[Annual Fees]]/Table2[[#This Row],[IQ3_Average]]</f>
        <v>1.6748080949057921E-2</v>
      </c>
      <c r="S22" s="65">
        <f>AVERAGE(Table2[[#This Row],[RI_IQ1]:[RI_IQ3]])</f>
        <v>2.6293645544551891E-2</v>
      </c>
      <c r="T22">
        <f>IF(Table2[[#This Row],[SNAP_Average]]&gt;20%,1, IF(Table2[[#This Row],[SNAP_Average]]&lt;11%, 3, 2))</f>
        <v>2</v>
      </c>
      <c r="U22">
        <f>IF(Table2[[#This Row],[Poverty_Average]]&gt;20%,1, IF(Table2[[#This Row],[Poverty_Average]]&lt;10%, 3, 2))</f>
        <v>3</v>
      </c>
      <c r="V22">
        <f>IF(Table2[[#This Row],[Full Time Employment_Average]]&lt;30%,1, IF(Table2[[#This Row],[Full Time Employment_Average]]&gt;50%, 3, 2))</f>
        <v>1</v>
      </c>
      <c r="W22" s="67">
        <f>AVERAGE(Table2[[#This Row],[FCI_SNAP]:[FCI_FullTimeEmployment]])</f>
        <v>2</v>
      </c>
      <c r="X2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Row],[IQ2_Average]])*(3*0.02)/12,IF(I71&lt;=1.5,"NA")))</f>
        <v>76.064005526019756</v>
      </c>
      <c r="Z2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190.16001381504944</v>
      </c>
    </row>
    <row r="23" spans="1:26" ht="14.25" x14ac:dyDescent="0.25">
      <c r="A23" t="str">
        <f>Table1422[[#This Row],[Community]]</f>
        <v xml:space="preserve">Atmautluak  </v>
      </c>
      <c r="B23" t="s">
        <v>575</v>
      </c>
      <c r="H23" s="58">
        <f>Table1422[[#This Row],[IQ1_Average]]</f>
        <v>21250</v>
      </c>
      <c r="I23" s="58">
        <f>Table1422[[#This Row],[IQ2_Average]]</f>
        <v>43600</v>
      </c>
      <c r="J23" s="58">
        <f>Table1422[[#This Row],[IQ3_Average]]</f>
        <v>55466.8</v>
      </c>
      <c r="K23" s="60">
        <f>Table1422[[#This Row],[SNAP_Average 
(Percentage Points)]]/100</f>
        <v>0.8276</v>
      </c>
      <c r="L23" s="59">
        <f>Table1422[[#This Row],[Poverty_Average
(Percentage Points)]]/100</f>
        <v>0.22440000000000002</v>
      </c>
      <c r="M23" s="59">
        <f>Table1422[[#This Row],[Full Time Employment_Average
(Percentage Points)]]/100</f>
        <v>0.41980000000000006</v>
      </c>
      <c r="N23">
        <f>Table1422[[#This Row],[Monthly Fees]]</f>
        <v>0</v>
      </c>
      <c r="O23">
        <f t="shared" si="0"/>
        <v>0</v>
      </c>
      <c r="P23" s="63">
        <f>Table2[[#This Row],[Annual Fees]]/Table2[[#This Row],[IQ1_Average]]</f>
        <v>0</v>
      </c>
      <c r="Q23" s="63">
        <f>Table2[[#This Row],[Annual Fees]]/Table2[[#This Row],[IQ2_Average]]</f>
        <v>0</v>
      </c>
      <c r="R23" s="63">
        <f>Table2[[#This Row],[Annual Fees]]/Table2[[#This Row],[IQ3_Average]]</f>
        <v>0</v>
      </c>
      <c r="S23" s="65">
        <f>AVERAGE(Table2[[#This Row],[RI_IQ1]:[RI_IQ3]])</f>
        <v>0</v>
      </c>
      <c r="T23">
        <f>IF(Table2[[#This Row],[SNAP_Average]]&gt;20%,1, IF(Table2[[#This Row],[SNAP_Average]]&lt;11%, 3, 2))</f>
        <v>1</v>
      </c>
      <c r="U23">
        <f>IF(Table2[[#This Row],[Poverty_Average]]&gt;20%,1, IF(Table2[[#This Row],[Poverty_Average]]&lt;10%, 3, 2))</f>
        <v>1</v>
      </c>
      <c r="V23">
        <f>IF(Table2[[#This Row],[Full Time Employment_Average]]&lt;30%,1, IF(Table2[[#This Row],[Full Time Employment_Average]]&gt;50%, 3, 2))</f>
        <v>2</v>
      </c>
      <c r="W23" s="67">
        <f>AVERAGE(Table2[[#This Row],[FCI_SNAP]:[FCI_FullTimeEmployment]])</f>
        <v>1.3333333333333333</v>
      </c>
      <c r="X2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Row],[IQ2_Average]])*(3*0.02)/12,IF(I72&lt;=1.5,"NA")))</f>
        <v>0</v>
      </c>
      <c r="Z2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56.803073387520051</v>
      </c>
    </row>
    <row r="24" spans="1:26" ht="14.25" x14ac:dyDescent="0.25">
      <c r="A24" t="str">
        <f>Table1422[[#This Row],[Community]]</f>
        <v xml:space="preserve">Atqasuk </v>
      </c>
      <c r="H24" s="58">
        <f>Table1422[[#This Row],[IQ1_Average]]</f>
        <v>47283.199999999997</v>
      </c>
      <c r="I24" s="58">
        <f>Table1422[[#This Row],[IQ2_Average]]</f>
        <v>84400</v>
      </c>
      <c r="J24" s="58">
        <f>Table1422[[#This Row],[IQ3_Average]]</f>
        <v>106840</v>
      </c>
      <c r="K24" s="60">
        <f>Table1422[[#This Row],[SNAP_Average 
(Percentage Points)]]/100</f>
        <v>4.5599999999999995E-2</v>
      </c>
      <c r="L24" s="59">
        <f>Table1422[[#This Row],[Poverty_Average
(Percentage Points)]]/100</f>
        <v>0.15433333333333332</v>
      </c>
      <c r="M24" s="59">
        <f>Table1422[[#This Row],[Full Time Employment_Average
(Percentage Points)]]/100</f>
        <v>0.43719999999999998</v>
      </c>
      <c r="N24">
        <f>Table1422[[#This Row],[Monthly Fees]]</f>
        <v>0</v>
      </c>
      <c r="O24">
        <f t="shared" si="0"/>
        <v>0</v>
      </c>
      <c r="P24" s="63">
        <f>Table2[[#This Row],[Annual Fees]]/Table2[[#This Row],[IQ1_Average]]</f>
        <v>0</v>
      </c>
      <c r="Q24" s="63">
        <f>Table2[[#This Row],[Annual Fees]]/Table2[[#This Row],[IQ2_Average]]</f>
        <v>0</v>
      </c>
      <c r="R24" s="63">
        <f>Table2[[#This Row],[Annual Fees]]/Table2[[#This Row],[IQ3_Average]]</f>
        <v>0</v>
      </c>
      <c r="S24" s="65">
        <f>AVERAGE(Table2[[#This Row],[RI_IQ1]:[RI_IQ3]])</f>
        <v>0</v>
      </c>
      <c r="T24">
        <f>IF(Table2[[#This Row],[SNAP_Average]]&gt;20%,1, IF(Table2[[#This Row],[SNAP_Average]]&lt;11%, 3, 2))</f>
        <v>3</v>
      </c>
      <c r="U24">
        <f>IF(Table2[[#This Row],[Poverty_Average]]&gt;20%,1, IF(Table2[[#This Row],[Poverty_Average]]&lt;10%, 3, 2))</f>
        <v>2</v>
      </c>
      <c r="V24">
        <f>IF(Table2[[#This Row],[Full Time Employment_Average]]&lt;30%,1, IF(Table2[[#This Row],[Full Time Employment_Average]]&gt;50%, 3, 2))</f>
        <v>2</v>
      </c>
      <c r="W24" s="67">
        <f>AVERAGE(Table2[[#This Row],[FCI_SNAP]:[FCI_FullTimeEmployment]])</f>
        <v>2.3333333333333335</v>
      </c>
      <c r="X2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Row],[IQ2_Average]])*(3*0.02)/12,IF(I73&lt;=1.5,"NA")))</f>
        <v>118.04342817348669</v>
      </c>
      <c r="Z2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295.10857043371681</v>
      </c>
    </row>
    <row r="25" spans="1:26" ht="14.25" x14ac:dyDescent="0.25">
      <c r="A25" t="str">
        <f>Table1422[[#This Row],[Community]]</f>
        <v xml:space="preserve">Attu Station  </v>
      </c>
      <c r="H25" s="58" t="e">
        <f>Table1422[[#This Row],[IQ1_Average]]</f>
        <v>#DIV/0!</v>
      </c>
      <c r="I25" s="58" t="e">
        <f>Table1422[[#This Row],[IQ2_Average]]</f>
        <v>#DIV/0!</v>
      </c>
      <c r="J25" s="58" t="e">
        <f>Table1422[[#This Row],[IQ3_Average]]</f>
        <v>#DIV/0!</v>
      </c>
      <c r="K25" s="60" t="e">
        <f>Table1422[[#This Row],[SNAP_Average 
(Percentage Points)]]/100</f>
        <v>#DIV/0!</v>
      </c>
      <c r="L25" s="59" t="e">
        <f>Table1422[[#This Row],[Poverty_Average
(Percentage Points)]]/100</f>
        <v>#DIV/0!</v>
      </c>
      <c r="M25" s="59">
        <f>Table1422[[#This Row],[Full Time Employment_Average
(Percentage Points)]]/100</f>
        <v>1</v>
      </c>
      <c r="N25">
        <f>Table1422[[#This Row],[Monthly Fees]]</f>
        <v>0</v>
      </c>
      <c r="O25">
        <f t="shared" si="0"/>
        <v>0</v>
      </c>
      <c r="P25" s="63" t="e">
        <f>Table2[[#This Row],[Annual Fees]]/Table2[[#This Row],[IQ1_Average]]</f>
        <v>#DIV/0!</v>
      </c>
      <c r="Q25" s="63" t="e">
        <f>Table2[[#This Row],[Annual Fees]]/Table2[[#This Row],[IQ2_Average]]</f>
        <v>#DIV/0!</v>
      </c>
      <c r="R25" s="63" t="e">
        <f>Table2[[#This Row],[Annual Fees]]/Table2[[#This Row],[IQ3_Average]]</f>
        <v>#DIV/0!</v>
      </c>
      <c r="S25" s="65" t="e">
        <f>AVERAGE(Table2[[#This Row],[RI_IQ1]:[RI_IQ3]])</f>
        <v>#DIV/0!</v>
      </c>
      <c r="T25" t="e">
        <f>IF(Table2[[#This Row],[SNAP_Average]]&gt;20%,1, IF(Table2[[#This Row],[SNAP_Average]]&lt;11%, 3, 2))</f>
        <v>#DIV/0!</v>
      </c>
      <c r="U25" t="e">
        <f>IF(Table2[[#This Row],[Poverty_Average]]&gt;20%,1, IF(Table2[[#This Row],[Poverty_Average]]&lt;10%, 3, 2))</f>
        <v>#DIV/0!</v>
      </c>
      <c r="V25">
        <f>IF(Table2[[#This Row],[Full Time Employment_Average]]&lt;30%,1, IF(Table2[[#This Row],[Full Time Employment_Average]]&gt;50%, 3, 2))</f>
        <v>3</v>
      </c>
      <c r="W25" s="67" t="e">
        <f>AVERAGE(Table2[[#This Row],[FCI_SNAP]:[FCI_FullTimeEmployment]])</f>
        <v>#DIV/0!</v>
      </c>
      <c r="X25"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Row],[IQ2_Average]])*(3*0.02)/12,IF(I74&lt;=1.5,"NA")))</f>
        <v>#DIV/0!</v>
      </c>
      <c r="Z25"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 spans="1:26" ht="14.25" x14ac:dyDescent="0.25">
      <c r="A26" t="str">
        <f>Table1422[[#This Row],[Community]]</f>
        <v xml:space="preserve">Badger  </v>
      </c>
      <c r="H26" s="58">
        <f>Table1422[[#This Row],[IQ1_Average]]</f>
        <v>46359.6</v>
      </c>
      <c r="I26" s="58">
        <f>Table1422[[#This Row],[IQ2_Average]]</f>
        <v>74765.8</v>
      </c>
      <c r="J26" s="58">
        <f>Table1422[[#This Row],[IQ3_Average]]</f>
        <v>113244.6</v>
      </c>
      <c r="K26" s="60">
        <f>Table1422[[#This Row],[SNAP_Average 
(Percentage Points)]]/100</f>
        <v>3.0600000000000002E-2</v>
      </c>
      <c r="L26" s="59">
        <f>Table1422[[#This Row],[Poverty_Average
(Percentage Points)]]/100</f>
        <v>0.376</v>
      </c>
      <c r="M26" s="59">
        <f>Table1422[[#This Row],[Full Time Employment_Average
(Percentage Points)]]/100</f>
        <v>0.6432000000000001</v>
      </c>
      <c r="N26">
        <f>Table1422[[#This Row],[Monthly Fees]]</f>
        <v>0</v>
      </c>
      <c r="O26">
        <f t="shared" si="0"/>
        <v>0</v>
      </c>
      <c r="P26" s="63">
        <f>Table2[[#This Row],[Annual Fees]]/Table2[[#This Row],[IQ1_Average]]</f>
        <v>0</v>
      </c>
      <c r="Q26" s="63">
        <f>Table2[[#This Row],[Annual Fees]]/Table2[[#This Row],[IQ2_Average]]</f>
        <v>0</v>
      </c>
      <c r="R26" s="63">
        <f>Table2[[#This Row],[Annual Fees]]/Table2[[#This Row],[IQ3_Average]]</f>
        <v>0</v>
      </c>
      <c r="S26" s="65">
        <f>AVERAGE(Table2[[#This Row],[RI_IQ1]:[RI_IQ3]])</f>
        <v>0</v>
      </c>
      <c r="T26">
        <f>IF(Table2[[#This Row],[SNAP_Average]]&gt;20%,1, IF(Table2[[#This Row],[SNAP_Average]]&lt;11%, 3, 2))</f>
        <v>3</v>
      </c>
      <c r="U26">
        <f>IF(Table2[[#This Row],[Poverty_Average]]&gt;20%,1, IF(Table2[[#This Row],[Poverty_Average]]&lt;10%, 3, 2))</f>
        <v>1</v>
      </c>
      <c r="V26">
        <f>IF(Table2[[#This Row],[Full Time Employment_Average]]&lt;30%,1, IF(Table2[[#This Row],[Full Time Employment_Average]]&gt;50%, 3, 2))</f>
        <v>3</v>
      </c>
      <c r="W26" s="67">
        <f>AVERAGE(Table2[[#This Row],[FCI_SNAP]:[FCI_FullTimeEmployment]])</f>
        <v>2.3333333333333335</v>
      </c>
      <c r="X2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Row],[IQ2_Average]])*(3*0.02)/12,IF(I75&lt;=1.5,"NA")))</f>
        <v>114.21771155813799</v>
      </c>
      <c r="Z2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285.54427889534503</v>
      </c>
    </row>
    <row r="27" spans="1:26" ht="14.25" x14ac:dyDescent="0.25">
      <c r="A27" t="str">
        <f>Table1422[[#This Row],[Community]]</f>
        <v xml:space="preserve">Bear Creek  </v>
      </c>
      <c r="H27" s="58">
        <f>Table1422[[#This Row],[IQ1_Average]]</f>
        <v>38875.599999999999</v>
      </c>
      <c r="I27" s="58">
        <f>Table1422[[#This Row],[IQ2_Average]]</f>
        <v>54531.8</v>
      </c>
      <c r="J27" s="58">
        <f>Table1422[[#This Row],[IQ3_Average]]</f>
        <v>98841.600000000006</v>
      </c>
      <c r="K27" s="60">
        <f>Table1422[[#This Row],[SNAP_Average 
(Percentage Points)]]/100</f>
        <v>0.19</v>
      </c>
      <c r="L27" s="59">
        <f>Table1422[[#This Row],[Poverty_Average
(Percentage Points)]]/100</f>
        <v>0.37560000000000004</v>
      </c>
      <c r="M27" s="59">
        <f>Table1422[[#This Row],[Full Time Employment_Average
(Percentage Points)]]/100</f>
        <v>0.57700000000000007</v>
      </c>
      <c r="N27">
        <f>Table1422[[#This Row],[Monthly Fees]]</f>
        <v>0</v>
      </c>
      <c r="O27">
        <f t="shared" si="0"/>
        <v>0</v>
      </c>
      <c r="P27" s="63">
        <f>Table2[[#This Row],[Annual Fees]]/Table2[[#This Row],[IQ1_Average]]</f>
        <v>0</v>
      </c>
      <c r="Q27" s="63">
        <f>Table2[[#This Row],[Annual Fees]]/Table2[[#This Row],[IQ2_Average]]</f>
        <v>0</v>
      </c>
      <c r="R27" s="63">
        <f>Table2[[#This Row],[Annual Fees]]/Table2[[#This Row],[IQ3_Average]]</f>
        <v>0</v>
      </c>
      <c r="S27" s="65">
        <f>AVERAGE(Table2[[#This Row],[RI_IQ1]:[RI_IQ3]])</f>
        <v>0</v>
      </c>
      <c r="T27">
        <f>IF(Table2[[#This Row],[SNAP_Average]]&gt;20%,1, IF(Table2[[#This Row],[SNAP_Average]]&lt;11%, 3, 2))</f>
        <v>2</v>
      </c>
      <c r="U27">
        <f>IF(Table2[[#This Row],[Poverty_Average]]&gt;20%,1, IF(Table2[[#This Row],[Poverty_Average]]&lt;10%, 3, 2))</f>
        <v>1</v>
      </c>
      <c r="V27">
        <f>IF(Table2[[#This Row],[Full Time Employment_Average]]&lt;30%,1, IF(Table2[[#This Row],[Full Time Employment_Average]]&gt;50%, 3, 2))</f>
        <v>3</v>
      </c>
      <c r="W27" s="67">
        <f>AVERAGE(Table2[[#This Row],[FCI_SNAP]:[FCI_FullTimeEmployment]])</f>
        <v>2</v>
      </c>
      <c r="X2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Row],[IQ2_Average]])*(3*0.02)/12,IF(I76&lt;=1.5,"NA")))</f>
        <v>92.288046821909617</v>
      </c>
      <c r="Z2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230.72011705477405</v>
      </c>
    </row>
    <row r="28" spans="1:26" ht="14.25" x14ac:dyDescent="0.25">
      <c r="A28" t="str">
        <f>Table1422[[#This Row],[Community]]</f>
        <v xml:space="preserve">Beaver  </v>
      </c>
      <c r="H28" s="58">
        <f>Table1422[[#This Row],[IQ1_Average]]</f>
        <v>15311.2</v>
      </c>
      <c r="I28" s="58">
        <f>Table1422[[#This Row],[IQ2_Average]]</f>
        <v>29657.200000000001</v>
      </c>
      <c r="J28" s="58">
        <f>Table1422[[#This Row],[IQ3_Average]]</f>
        <v>43640</v>
      </c>
      <c r="K28" s="60">
        <f>Table1422[[#This Row],[SNAP_Average 
(Percentage Points)]]/100</f>
        <v>0.34180000000000005</v>
      </c>
      <c r="L28" s="59">
        <f>Table1422[[#This Row],[Poverty_Average
(Percentage Points)]]/100</f>
        <v>0.51439999999999997</v>
      </c>
      <c r="M28" s="59">
        <f>Table1422[[#This Row],[Full Time Employment_Average
(Percentage Points)]]/100</f>
        <v>0.25140000000000001</v>
      </c>
      <c r="N28">
        <f>Table1422[[#This Row],[Monthly Fees]]</f>
        <v>0</v>
      </c>
      <c r="O28">
        <f t="shared" si="0"/>
        <v>0</v>
      </c>
      <c r="P28" s="63">
        <f>Table2[[#This Row],[Annual Fees]]/Table2[[#This Row],[IQ1_Average]]</f>
        <v>0</v>
      </c>
      <c r="Q28" s="63">
        <f>Table2[[#This Row],[Annual Fees]]/Table2[[#This Row],[IQ2_Average]]</f>
        <v>0</v>
      </c>
      <c r="R28" s="63">
        <f>Table2[[#This Row],[Annual Fees]]/Table2[[#This Row],[IQ3_Average]]</f>
        <v>0</v>
      </c>
      <c r="S28" s="65">
        <f>AVERAGE(Table2[[#This Row],[RI_IQ1]:[RI_IQ3]])</f>
        <v>0</v>
      </c>
      <c r="T28">
        <f>IF(Table2[[#This Row],[SNAP_Average]]&gt;20%,1, IF(Table2[[#This Row],[SNAP_Average]]&lt;11%, 3, 2))</f>
        <v>1</v>
      </c>
      <c r="U28">
        <f>IF(Table2[[#This Row],[Poverty_Average]]&gt;20%,1, IF(Table2[[#This Row],[Poverty_Average]]&lt;10%, 3, 2))</f>
        <v>1</v>
      </c>
      <c r="V28">
        <f>IF(Table2[[#This Row],[Full Time Employment_Average]]&lt;30%,1, IF(Table2[[#This Row],[Full Time Employment_Average]]&gt;50%, 3, 2))</f>
        <v>1</v>
      </c>
      <c r="W28" s="67">
        <f>AVERAGE(Table2[[#This Row],[FCI_SNAP]:[FCI_FullTimeEmployment]])</f>
        <v>1</v>
      </c>
      <c r="X2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Row],[IQ2_Average]])*(3*0.02)/12,IF(I77&lt;=1.5,"NA")))</f>
        <v>0</v>
      </c>
      <c r="Z2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41.002074564120043</v>
      </c>
    </row>
    <row r="29" spans="1:26" ht="14.25" x14ac:dyDescent="0.25">
      <c r="A29" t="str">
        <f>Table1422[[#This Row],[Community]]</f>
        <v xml:space="preserve">Beluga  </v>
      </c>
      <c r="H29" s="58" t="e">
        <f>Table1422[[#This Row],[IQ1_Average]]</f>
        <v>#DIV/0!</v>
      </c>
      <c r="I29" s="58" t="e">
        <f>Table1422[[#This Row],[IQ2_Average]]</f>
        <v>#DIV/0!</v>
      </c>
      <c r="J29" s="58" t="e">
        <f>Table1422[[#This Row],[IQ3_Average]]</f>
        <v>#DIV/0!</v>
      </c>
      <c r="K29" s="60">
        <f>Table1422[[#This Row],[SNAP_Average 
(Percentage Points)]]/100</f>
        <v>0</v>
      </c>
      <c r="L29" s="59">
        <f>Table1422[[#This Row],[Poverty_Average
(Percentage Points)]]/100</f>
        <v>0</v>
      </c>
      <c r="M29" s="59">
        <f>Table1422[[#This Row],[Full Time Employment_Average
(Percentage Points)]]/100</f>
        <v>0.2</v>
      </c>
      <c r="N29">
        <f>Table1422[[#This Row],[Monthly Fees]]</f>
        <v>0</v>
      </c>
      <c r="O29">
        <f t="shared" si="0"/>
        <v>0</v>
      </c>
      <c r="P29" s="63" t="e">
        <f>Table2[[#This Row],[Annual Fees]]/Table2[[#This Row],[IQ1_Average]]</f>
        <v>#DIV/0!</v>
      </c>
      <c r="Q29" s="63" t="e">
        <f>Table2[[#This Row],[Annual Fees]]/Table2[[#This Row],[IQ2_Average]]</f>
        <v>#DIV/0!</v>
      </c>
      <c r="R29" s="63" t="e">
        <f>Table2[[#This Row],[Annual Fees]]/Table2[[#This Row],[IQ3_Average]]</f>
        <v>#DIV/0!</v>
      </c>
      <c r="S29" s="65" t="e">
        <f>AVERAGE(Table2[[#This Row],[RI_IQ1]:[RI_IQ3]])</f>
        <v>#DIV/0!</v>
      </c>
      <c r="T29">
        <f>IF(Table2[[#This Row],[SNAP_Average]]&gt;20%,1, IF(Table2[[#This Row],[SNAP_Average]]&lt;11%, 3, 2))</f>
        <v>3</v>
      </c>
      <c r="U29">
        <f>IF(Table2[[#This Row],[Poverty_Average]]&gt;20%,1, IF(Table2[[#This Row],[Poverty_Average]]&lt;10%, 3, 2))</f>
        <v>3</v>
      </c>
      <c r="V29">
        <f>IF(Table2[[#This Row],[Full Time Employment_Average]]&lt;30%,1, IF(Table2[[#This Row],[Full Time Employment_Average]]&gt;50%, 3, 2))</f>
        <v>1</v>
      </c>
      <c r="W29" s="67">
        <f>AVERAGE(Table2[[#This Row],[FCI_SNAP]:[FCI_FullTimeEmployment]])</f>
        <v>2.3333333333333335</v>
      </c>
      <c r="X29"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9"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Row],[IQ2_Average]])*(3*0.02)/12,IF(I78&lt;=1.5,"NA")))</f>
        <v>#DIV/0!</v>
      </c>
      <c r="Z29"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0" spans="1:26" ht="14.25" x14ac:dyDescent="0.25">
      <c r="A30" t="str">
        <f>Table1422[[#This Row],[Community]]</f>
        <v xml:space="preserve">Bethel </v>
      </c>
      <c r="C30" t="s">
        <v>568</v>
      </c>
      <c r="D30" t="s">
        <v>561</v>
      </c>
      <c r="E30" t="s">
        <v>572</v>
      </c>
      <c r="F30" t="s">
        <v>563</v>
      </c>
      <c r="G30" t="s">
        <v>570</v>
      </c>
      <c r="H30" s="58">
        <f>Table1422[[#This Row],[IQ1_Average]]</f>
        <v>42702.8</v>
      </c>
      <c r="I30" s="58">
        <f>Table1422[[#This Row],[IQ2_Average]]</f>
        <v>83121.8</v>
      </c>
      <c r="J30" s="58">
        <f>Table1422[[#This Row],[IQ3_Average]]</f>
        <v>124996.4</v>
      </c>
      <c r="K30" s="60">
        <f>Table1422[[#This Row],[SNAP_Average 
(Percentage Points)]]/100</f>
        <v>0.21719999999999998</v>
      </c>
      <c r="L30" s="59">
        <f>Table1422[[#This Row],[Poverty_Average
(Percentage Points)]]/100</f>
        <v>0.22359999999999997</v>
      </c>
      <c r="M30" s="59">
        <f>Table1422[[#This Row],[Full Time Employment_Average
(Percentage Points)]]/100</f>
        <v>0.57400000000000018</v>
      </c>
      <c r="N30">
        <f>Table1422[[#This Row],[Monthly Fees]]</f>
        <v>229.78</v>
      </c>
      <c r="O30">
        <f t="shared" si="0"/>
        <v>2757.36</v>
      </c>
      <c r="P30" s="63">
        <f>Table2[[#This Row],[Annual Fees]]/Table2[[#This Row],[IQ1_Average]]</f>
        <v>6.4570941483930791E-2</v>
      </c>
      <c r="Q30" s="63">
        <f>Table2[[#This Row],[Annual Fees]]/Table2[[#This Row],[IQ2_Average]]</f>
        <v>3.3172525137809813E-2</v>
      </c>
      <c r="R30" s="63">
        <f>Table2[[#This Row],[Annual Fees]]/Table2[[#This Row],[IQ3_Average]]</f>
        <v>2.2059515314041045E-2</v>
      </c>
      <c r="S30" s="65">
        <f>AVERAGE(Table2[[#This Row],[RI_IQ1]:[RI_IQ3]])</f>
        <v>3.9934327311927219E-2</v>
      </c>
      <c r="T30">
        <f>IF(Table2[[#This Row],[SNAP_Average]]&gt;20%,1, IF(Table2[[#This Row],[SNAP_Average]]&lt;11%, 3, 2))</f>
        <v>1</v>
      </c>
      <c r="U30">
        <f>IF(Table2[[#This Row],[Poverty_Average]]&gt;20%,1, IF(Table2[[#This Row],[Poverty_Average]]&lt;10%, 3, 2))</f>
        <v>1</v>
      </c>
      <c r="V30">
        <f>IF(Table2[[#This Row],[Full Time Employment_Average]]&lt;30%,1, IF(Table2[[#This Row],[Full Time Employment_Average]]&gt;50%, 3, 2))</f>
        <v>3</v>
      </c>
      <c r="W30" s="67">
        <f>AVERAGE(Table2[[#This Row],[FCI_SNAP]:[FCI_FullTimeEmployment]])</f>
        <v>1.6666666666666667</v>
      </c>
      <c r="X3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Row],[IQ2_Average]])*(3*0.02)/12,IF(I79&lt;=1.5,"NA")))</f>
        <v>115.07893858092932</v>
      </c>
      <c r="Z3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287.6973464523233</v>
      </c>
    </row>
    <row r="31" spans="1:26" ht="14.25" x14ac:dyDescent="0.25">
      <c r="A31" t="str">
        <f>Table1422[[#This Row],[Community]]</f>
        <v xml:space="preserve">Bettles </v>
      </c>
      <c r="H31" s="58" t="e">
        <f>Table1422[[#This Row],[IQ1_Average]]</f>
        <v>#DIV/0!</v>
      </c>
      <c r="I31" s="58" t="e">
        <f>Table1422[[#This Row],[IQ2_Average]]</f>
        <v>#DIV/0!</v>
      </c>
      <c r="J31" s="58" t="e">
        <f>Table1422[[#This Row],[IQ3_Average]]</f>
        <v>#DIV/0!</v>
      </c>
      <c r="K31" s="60">
        <f>Table1422[[#This Row],[SNAP_Average 
(Percentage Points)]]/100</f>
        <v>1</v>
      </c>
      <c r="L31" s="59">
        <f>Table1422[[#This Row],[Poverty_Average
(Percentage Points)]]/100</f>
        <v>0</v>
      </c>
      <c r="M31" s="59">
        <f>Table1422[[#This Row],[Full Time Employment_Average
(Percentage Points)]]/100</f>
        <v>1</v>
      </c>
      <c r="N31">
        <f>Table1422[[#This Row],[Monthly Fees]]</f>
        <v>0</v>
      </c>
      <c r="O31">
        <f t="shared" si="0"/>
        <v>0</v>
      </c>
      <c r="P31" s="63" t="e">
        <f>Table2[[#This Row],[Annual Fees]]/Table2[[#This Row],[IQ1_Average]]</f>
        <v>#DIV/0!</v>
      </c>
      <c r="Q31" s="63" t="e">
        <f>Table2[[#This Row],[Annual Fees]]/Table2[[#This Row],[IQ2_Average]]</f>
        <v>#DIV/0!</v>
      </c>
      <c r="R31" s="63" t="e">
        <f>Table2[[#This Row],[Annual Fees]]/Table2[[#This Row],[IQ3_Average]]</f>
        <v>#DIV/0!</v>
      </c>
      <c r="S31" s="65" t="e">
        <f>AVERAGE(Table2[[#This Row],[RI_IQ1]:[RI_IQ3]])</f>
        <v>#DIV/0!</v>
      </c>
      <c r="T31">
        <f>IF(Table2[[#This Row],[SNAP_Average]]&gt;20%,1, IF(Table2[[#This Row],[SNAP_Average]]&lt;11%, 3, 2))</f>
        <v>1</v>
      </c>
      <c r="U31">
        <f>IF(Table2[[#This Row],[Poverty_Average]]&gt;20%,1, IF(Table2[[#This Row],[Poverty_Average]]&lt;10%, 3, 2))</f>
        <v>3</v>
      </c>
      <c r="V31">
        <f>IF(Table2[[#This Row],[Full Time Employment_Average]]&lt;30%,1, IF(Table2[[#This Row],[Full Time Employment_Average]]&gt;50%, 3, 2))</f>
        <v>3</v>
      </c>
      <c r="W31" s="67">
        <f>AVERAGE(Table2[[#This Row],[FCI_SNAP]:[FCI_FullTimeEmployment]])</f>
        <v>2.3333333333333335</v>
      </c>
      <c r="X31"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1"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Row],[IQ2_Average]])*(3*0.02)/12,IF(I80&lt;=1.5,"NA")))</f>
        <v>#DIV/0!</v>
      </c>
      <c r="Z31"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 spans="1:26" ht="14.25" x14ac:dyDescent="0.25">
      <c r="A32" t="str">
        <f>Table1422[[#This Row],[Community]]</f>
        <v xml:space="preserve">Big Delta  </v>
      </c>
      <c r="H32" s="58">
        <f>Table1422[[#This Row],[IQ1_Average]]</f>
        <v>45748.2</v>
      </c>
      <c r="I32" s="58">
        <f>Table1422[[#This Row],[IQ2_Average]]</f>
        <v>74893.2</v>
      </c>
      <c r="J32" s="58">
        <f>Table1422[[#This Row],[IQ3_Average]]</f>
        <v>96083.199999999997</v>
      </c>
      <c r="K32" s="60">
        <f>Table1422[[#This Row],[SNAP_Average 
(Percentage Points)]]/100</f>
        <v>0</v>
      </c>
      <c r="L32" s="59">
        <f>Table1422[[#This Row],[Poverty_Average
(Percentage Points)]]/100</f>
        <v>0.1215</v>
      </c>
      <c r="M32" s="59">
        <f>Table1422[[#This Row],[Full Time Employment_Average
(Percentage Points)]]/100</f>
        <v>0.5394000000000001</v>
      </c>
      <c r="N32">
        <f>Table1422[[#This Row],[Monthly Fees]]</f>
        <v>0</v>
      </c>
      <c r="O32">
        <f t="shared" si="0"/>
        <v>0</v>
      </c>
      <c r="P32" s="63">
        <f>Table2[[#This Row],[Annual Fees]]/Table2[[#This Row],[IQ1_Average]]</f>
        <v>0</v>
      </c>
      <c r="Q32" s="63">
        <f>Table2[[#This Row],[Annual Fees]]/Table2[[#This Row],[IQ2_Average]]</f>
        <v>0</v>
      </c>
      <c r="R32" s="63">
        <f>Table2[[#This Row],[Annual Fees]]/Table2[[#This Row],[IQ3_Average]]</f>
        <v>0</v>
      </c>
      <c r="S32" s="65">
        <f>AVERAGE(Table2[[#This Row],[RI_IQ1]:[RI_IQ3]])</f>
        <v>0</v>
      </c>
      <c r="T32">
        <f>IF(Table2[[#This Row],[SNAP_Average]]&gt;20%,1, IF(Table2[[#This Row],[SNAP_Average]]&lt;11%, 3, 2))</f>
        <v>3</v>
      </c>
      <c r="U32">
        <f>IF(Table2[[#This Row],[Poverty_Average]]&gt;20%,1, IF(Table2[[#This Row],[Poverty_Average]]&lt;10%, 3, 2))</f>
        <v>2</v>
      </c>
      <c r="V32">
        <f>IF(Table2[[#This Row],[Full Time Employment_Average]]&lt;30%,1, IF(Table2[[#This Row],[Full Time Employment_Average]]&gt;50%, 3, 2))</f>
        <v>3</v>
      </c>
      <c r="W32" s="67">
        <f>AVERAGE(Table2[[#This Row],[FCI_SNAP]:[FCI_FullTimeEmployment]])</f>
        <v>2.6666666666666665</v>
      </c>
      <c r="X3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Row],[IQ2_Average]])*(3*0.02)/12,IF(I81&lt;=1.5,"NA")))</f>
        <v>274.00997441670069</v>
      </c>
      <c r="Z3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438.41595906672097</v>
      </c>
    </row>
    <row r="33" spans="1:26" ht="14.25" x14ac:dyDescent="0.25">
      <c r="A33" t="str">
        <f>Table1422[[#This Row],[Community]]</f>
        <v xml:space="preserve">Big Lake  </v>
      </c>
      <c r="H33" s="58">
        <f>Table1422[[#This Row],[IQ1_Average]]</f>
        <v>25828</v>
      </c>
      <c r="I33" s="58">
        <f>Table1422[[#This Row],[IQ2_Average]]</f>
        <v>53811.8</v>
      </c>
      <c r="J33" s="58">
        <f>Table1422[[#This Row],[IQ3_Average]]</f>
        <v>92302.2</v>
      </c>
      <c r="K33" s="60">
        <f>Table1422[[#This Row],[SNAP_Average 
(Percentage Points)]]/100</f>
        <v>9.5599999999999991E-2</v>
      </c>
      <c r="L33" s="59">
        <f>Table1422[[#This Row],[Poverty_Average
(Percentage Points)]]/100</f>
        <v>0.19820000000000002</v>
      </c>
      <c r="M33" s="59">
        <f>Table1422[[#This Row],[Full Time Employment_Average
(Percentage Points)]]/100</f>
        <v>0.59819999999999995</v>
      </c>
      <c r="N33">
        <f>Table1422[[#This Row],[Monthly Fees]]</f>
        <v>0</v>
      </c>
      <c r="O33">
        <f t="shared" si="0"/>
        <v>0</v>
      </c>
      <c r="P33" s="63">
        <f>Table2[[#This Row],[Annual Fees]]/Table2[[#This Row],[IQ1_Average]]</f>
        <v>0</v>
      </c>
      <c r="Q33" s="63">
        <f>Table2[[#This Row],[Annual Fees]]/Table2[[#This Row],[IQ2_Average]]</f>
        <v>0</v>
      </c>
      <c r="R33" s="63">
        <f>Table2[[#This Row],[Annual Fees]]/Table2[[#This Row],[IQ3_Average]]</f>
        <v>0</v>
      </c>
      <c r="S33" s="65">
        <f>AVERAGE(Table2[[#This Row],[RI_IQ1]:[RI_IQ3]])</f>
        <v>0</v>
      </c>
      <c r="T33">
        <f>IF(Table2[[#This Row],[SNAP_Average]]&gt;20%,1, IF(Table2[[#This Row],[SNAP_Average]]&lt;11%, 3, 2))</f>
        <v>3</v>
      </c>
      <c r="U33">
        <f>IF(Table2[[#This Row],[Poverty_Average]]&gt;20%,1, IF(Table2[[#This Row],[Poverty_Average]]&lt;10%, 3, 2))</f>
        <v>2</v>
      </c>
      <c r="V33">
        <f>IF(Table2[[#This Row],[Full Time Employment_Average]]&lt;30%,1, IF(Table2[[#This Row],[Full Time Employment_Average]]&gt;50%, 3, 2))</f>
        <v>3</v>
      </c>
      <c r="W33" s="67">
        <f>AVERAGE(Table2[[#This Row],[FCI_SNAP]:[FCI_FullTimeEmployment]])</f>
        <v>2.6666666666666665</v>
      </c>
      <c r="X3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Row],[IQ2_Average]])*(3*0.02)/12,IF(I82&lt;=1.5,"NA")))</f>
        <v>183.45948803278461</v>
      </c>
      <c r="Z3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293.53518085245531</v>
      </c>
    </row>
    <row r="34" spans="1:26" ht="14.25" x14ac:dyDescent="0.25">
      <c r="A34" t="str">
        <f>Table1422[[#This Row],[Community]]</f>
        <v xml:space="preserve">Birch Creek  </v>
      </c>
      <c r="B34" t="s">
        <v>575</v>
      </c>
      <c r="H34" s="58" t="e">
        <f>Table1422[[#This Row],[IQ1_Average]]</f>
        <v>#DIV/0!</v>
      </c>
      <c r="I34" s="58" t="e">
        <f>Table1422[[#This Row],[IQ2_Average]]</f>
        <v>#DIV/0!</v>
      </c>
      <c r="J34" s="58" t="e">
        <f>Table1422[[#This Row],[IQ3_Average]]</f>
        <v>#DIV/0!</v>
      </c>
      <c r="K34" s="60">
        <f>Table1422[[#This Row],[SNAP_Average 
(Percentage Points)]]/100</f>
        <v>0</v>
      </c>
      <c r="L34" s="59">
        <f>Table1422[[#This Row],[Poverty_Average
(Percentage Points)]]/100</f>
        <v>1</v>
      </c>
      <c r="M34" s="59" t="s">
        <v>88</v>
      </c>
      <c r="N34">
        <f>Table1422[[#This Row],[Monthly Fees]]</f>
        <v>0</v>
      </c>
      <c r="O34">
        <f t="shared" si="0"/>
        <v>0</v>
      </c>
      <c r="P34" s="63" t="e">
        <f>Table2[[#This Row],[Annual Fees]]/Table2[[#This Row],[IQ1_Average]]</f>
        <v>#DIV/0!</v>
      </c>
      <c r="Q34" s="63" t="e">
        <f>Table2[[#This Row],[Annual Fees]]/Table2[[#This Row],[IQ2_Average]]</f>
        <v>#DIV/0!</v>
      </c>
      <c r="R34" s="63" t="e">
        <f>Table2[[#This Row],[Annual Fees]]/Table2[[#This Row],[IQ3_Average]]</f>
        <v>#DIV/0!</v>
      </c>
      <c r="S34" s="65" t="e">
        <f>AVERAGE(Table2[[#This Row],[RI_IQ1]:[RI_IQ3]])</f>
        <v>#DIV/0!</v>
      </c>
      <c r="T34">
        <f>IF(Table2[[#This Row],[SNAP_Average]]&gt;20%,1, IF(Table2[[#This Row],[SNAP_Average]]&lt;11%, 3, 2))</f>
        <v>3</v>
      </c>
      <c r="U34">
        <f>IF(Table2[[#This Row],[Poverty_Average]]&gt;20%,1, IF(Table2[[#This Row],[Poverty_Average]]&lt;10%, 3, 2))</f>
        <v>1</v>
      </c>
      <c r="V34" t="s">
        <v>88</v>
      </c>
      <c r="W34" s="67">
        <f>AVERAGE(Table2[[#This Row],[FCI_SNAP]:[FCI_FullTimeEmployment]])</f>
        <v>2</v>
      </c>
      <c r="X34"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4"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Row],[IQ2_Average]])*(3*0.02)/12,IF(I83&lt;=1.5,"NA")))</f>
        <v>#DIV/0!</v>
      </c>
      <c r="Z34"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 spans="1:26" ht="14.25" x14ac:dyDescent="0.25">
      <c r="A35" t="str">
        <f>Table1422[[#This Row],[Community]]</f>
        <v xml:space="preserve">Brevig Mission </v>
      </c>
      <c r="C35" t="s">
        <v>586</v>
      </c>
      <c r="D35" t="s">
        <v>561</v>
      </c>
      <c r="E35" t="s">
        <v>572</v>
      </c>
      <c r="F35" t="s">
        <v>563</v>
      </c>
      <c r="G35" t="s">
        <v>581</v>
      </c>
      <c r="H35" s="58">
        <f>Table1422[[#This Row],[IQ1_Average]]</f>
        <v>21822.400000000001</v>
      </c>
      <c r="I35" s="58">
        <f>Table1422[[#This Row],[IQ2_Average]]</f>
        <v>42151.199999999997</v>
      </c>
      <c r="J35" s="58">
        <f>Table1422[[#This Row],[IQ3_Average]]</f>
        <v>61056.4</v>
      </c>
      <c r="K35" s="60">
        <f>Table1422[[#This Row],[SNAP_Average 
(Percentage Points)]]/100</f>
        <v>0.73580000000000001</v>
      </c>
      <c r="L35" s="59">
        <f>Table1422[[#This Row],[Poverty_Average
(Percentage Points)]]/100</f>
        <v>0.58560000000000001</v>
      </c>
      <c r="M35" s="59">
        <f>Table1422[[#This Row],[Full Time Employment_Average
(Percentage Points)]]/100</f>
        <v>0.19399999999999998</v>
      </c>
      <c r="N35">
        <f>Table1422[[#This Row],[Monthly Fees]]</f>
        <v>120</v>
      </c>
      <c r="O35">
        <f t="shared" si="0"/>
        <v>1440</v>
      </c>
      <c r="P35" s="63">
        <f>Table2[[#This Row],[Annual Fees]]/Table2[[#This Row],[IQ1_Average]]</f>
        <v>6.5987242466456486E-2</v>
      </c>
      <c r="Q35" s="63">
        <f>Table2[[#This Row],[Annual Fees]]/Table2[[#This Row],[IQ2_Average]]</f>
        <v>3.4162728463246597E-2</v>
      </c>
      <c r="R35" s="63">
        <f>Table2[[#This Row],[Annual Fees]]/Table2[[#This Row],[IQ3_Average]]</f>
        <v>2.3584751148118789E-2</v>
      </c>
      <c r="S35" s="65">
        <f>AVERAGE(Table2[[#This Row],[RI_IQ1]:[RI_IQ3]])</f>
        <v>4.1244907359273962E-2</v>
      </c>
      <c r="T35">
        <f>IF(Table2[[#This Row],[SNAP_Average]]&gt;20%,1, IF(Table2[[#This Row],[SNAP_Average]]&lt;11%, 3, 2))</f>
        <v>1</v>
      </c>
      <c r="U35">
        <f>IF(Table2[[#This Row],[Poverty_Average]]&gt;20%,1, IF(Table2[[#This Row],[Poverty_Average]]&lt;10%, 3, 2))</f>
        <v>1</v>
      </c>
      <c r="V35">
        <f>IF(Table2[[#This Row],[Full Time Employment_Average]]&lt;30%,1, IF(Table2[[#This Row],[Full Time Employment_Average]]&gt;50%, 3, 2))</f>
        <v>1</v>
      </c>
      <c r="W35" s="67">
        <f>AVERAGE(Table2[[#This Row],[FCI_SNAP]:[FCI_FullTimeEmployment]])</f>
        <v>1</v>
      </c>
      <c r="X3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Row],[IQ2_Average]])*(3*0.02)/12,IF(I84&lt;=1.5,"NA")))</f>
        <v>0</v>
      </c>
      <c r="Z3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58.189002077134198</v>
      </c>
    </row>
    <row r="36" spans="1:26" ht="14.25" x14ac:dyDescent="0.25">
      <c r="A36" t="str">
        <f>Table1422[[#This Row],[Community]]</f>
        <v xml:space="preserve">Buckland </v>
      </c>
      <c r="C36" t="s">
        <v>584</v>
      </c>
      <c r="D36" t="s">
        <v>561</v>
      </c>
      <c r="E36" t="s">
        <v>572</v>
      </c>
      <c r="F36" t="s">
        <v>563</v>
      </c>
      <c r="G36" t="s">
        <v>570</v>
      </c>
      <c r="H36" s="58">
        <f>Table1422[[#This Row],[IQ1_Average]]</f>
        <v>32171</v>
      </c>
      <c r="I36" s="58">
        <f>Table1422[[#This Row],[IQ2_Average]]</f>
        <v>49680</v>
      </c>
      <c r="J36" s="58">
        <f>Table1422[[#This Row],[IQ3_Average]]</f>
        <v>61925.2</v>
      </c>
      <c r="K36" s="60">
        <f>Table1422[[#This Row],[SNAP_Average 
(Percentage Points)]]/100</f>
        <v>0.53400000000000003</v>
      </c>
      <c r="L36" s="59">
        <f>Table1422[[#This Row],[Poverty_Average
(Percentage Points)]]/100</f>
        <v>0.27039999999999997</v>
      </c>
      <c r="M36" s="59">
        <f>Table1422[[#This Row],[Full Time Employment_Average
(Percentage Points)]]/100</f>
        <v>0.24679999999999999</v>
      </c>
      <c r="N36">
        <f>Table1422[[#This Row],[Monthly Fees]]</f>
        <v>89.5</v>
      </c>
      <c r="O36">
        <f t="shared" si="0"/>
        <v>1074</v>
      </c>
      <c r="P36" s="63">
        <f>Table2[[#This Row],[Annual Fees]]/Table2[[#This Row],[IQ1_Average]]</f>
        <v>3.3384103695875168E-2</v>
      </c>
      <c r="Q36" s="63">
        <f>Table2[[#This Row],[Annual Fees]]/Table2[[#This Row],[IQ2_Average]]</f>
        <v>2.1618357487922707E-2</v>
      </c>
      <c r="R36" s="63">
        <f>Table2[[#This Row],[Annual Fees]]/Table2[[#This Row],[IQ3_Average]]</f>
        <v>1.7343504744433608E-2</v>
      </c>
      <c r="S36" s="65">
        <f>AVERAGE(Table2[[#This Row],[RI_IQ1]:[RI_IQ3]])</f>
        <v>2.4115321976077159E-2</v>
      </c>
      <c r="T36">
        <f>IF(Table2[[#This Row],[SNAP_Average]]&gt;20%,1, IF(Table2[[#This Row],[SNAP_Average]]&lt;11%, 3, 2))</f>
        <v>1</v>
      </c>
      <c r="U36">
        <f>IF(Table2[[#This Row],[Poverty_Average]]&gt;20%,1, IF(Table2[[#This Row],[Poverty_Average]]&lt;10%, 3, 2))</f>
        <v>1</v>
      </c>
      <c r="V36">
        <f>IF(Table2[[#This Row],[Full Time Employment_Average]]&lt;30%,1, IF(Table2[[#This Row],[Full Time Employment_Average]]&gt;50%, 3, 2))</f>
        <v>1</v>
      </c>
      <c r="W36" s="67">
        <f>AVERAGE(Table2[[#This Row],[FCI_SNAP]:[FCI_FullTimeEmployment]])</f>
        <v>1</v>
      </c>
      <c r="X3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6"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Row],[IQ2_Average]])*(3*0.02)/12,IF(I85&lt;=1.5,"NA")))</f>
        <v>0</v>
      </c>
      <c r="Z3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74.226668081633434</v>
      </c>
    </row>
    <row r="37" spans="1:26" ht="14.25" x14ac:dyDescent="0.25">
      <c r="A37" t="str">
        <f>Table1422[[#This Row],[Community]]</f>
        <v xml:space="preserve">Buffalo Soapstone  </v>
      </c>
      <c r="H37" s="58">
        <f>Table1422[[#This Row],[IQ1_Average]]</f>
        <v>29970</v>
      </c>
      <c r="I37" s="58">
        <f>Table1422[[#This Row],[IQ2_Average]]</f>
        <v>60831.199999999997</v>
      </c>
      <c r="J37" s="58">
        <f>Table1422[[#This Row],[IQ3_Average]]</f>
        <v>88500</v>
      </c>
      <c r="K37" s="60">
        <f>Table1422[[#This Row],[SNAP_Average 
(Percentage Points)]]/100</f>
        <v>0.154</v>
      </c>
      <c r="L37" s="59">
        <f>Table1422[[#This Row],[Poverty_Average
(Percentage Points)]]/100</f>
        <v>0.28460000000000002</v>
      </c>
      <c r="M37" s="59">
        <f>Table1422[[#This Row],[Full Time Employment_Average
(Percentage Points)]]/100</f>
        <v>0.52859999999999996</v>
      </c>
      <c r="N37">
        <f>Table1422[[#This Row],[Monthly Fees]]</f>
        <v>0</v>
      </c>
      <c r="O37">
        <f t="shared" si="0"/>
        <v>0</v>
      </c>
      <c r="P37" s="63">
        <f>Table2[[#This Row],[Annual Fees]]/Table2[[#This Row],[IQ1_Average]]</f>
        <v>0</v>
      </c>
      <c r="Q37" s="63">
        <f>Table2[[#This Row],[Annual Fees]]/Table2[[#This Row],[IQ2_Average]]</f>
        <v>0</v>
      </c>
      <c r="R37" s="63">
        <f>Table2[[#This Row],[Annual Fees]]/Table2[[#This Row],[IQ3_Average]]</f>
        <v>0</v>
      </c>
      <c r="S37" s="65">
        <f>AVERAGE(Table2[[#This Row],[RI_IQ1]:[RI_IQ3]])</f>
        <v>0</v>
      </c>
      <c r="T37">
        <f>IF(Table2[[#This Row],[SNAP_Average]]&gt;20%,1, IF(Table2[[#This Row],[SNAP_Average]]&lt;11%, 3, 2))</f>
        <v>2</v>
      </c>
      <c r="U37">
        <f>IF(Table2[[#This Row],[Poverty_Average]]&gt;20%,1, IF(Table2[[#This Row],[Poverty_Average]]&lt;10%, 3, 2))</f>
        <v>1</v>
      </c>
      <c r="V37">
        <f>IF(Table2[[#This Row],[Full Time Employment_Average]]&lt;30%,1, IF(Table2[[#This Row],[Full Time Employment_Average]]&gt;50%, 3, 2))</f>
        <v>3</v>
      </c>
      <c r="W37" s="67">
        <f>AVERAGE(Table2[[#This Row],[FCI_SNAP]:[FCI_FullTimeEmployment]])</f>
        <v>2</v>
      </c>
      <c r="X3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Row],[IQ2_Average]])*(3*0.02)/12,IF(I86&lt;=1.5,"NA")))</f>
        <v>81.826273777382042</v>
      </c>
      <c r="Z3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204.56568444345513</v>
      </c>
    </row>
    <row r="38" spans="1:26" ht="14.25" x14ac:dyDescent="0.25">
      <c r="A38" t="str">
        <f>Table1422[[#This Row],[Community]]</f>
        <v xml:space="preserve">Butte  </v>
      </c>
      <c r="H38" s="58">
        <f>Table1422[[#This Row],[IQ1_Average]]</f>
        <v>47976.6</v>
      </c>
      <c r="I38" s="58">
        <f>Table1422[[#This Row],[IQ2_Average]]</f>
        <v>80867.8</v>
      </c>
      <c r="J38" s="58">
        <f>Table1422[[#This Row],[IQ3_Average]]</f>
        <v>116353</v>
      </c>
      <c r="K38" s="60">
        <f>Table1422[[#This Row],[SNAP_Average 
(Percentage Points)]]/100</f>
        <v>6.5799999999999997E-2</v>
      </c>
      <c r="L38" s="59">
        <f>Table1422[[#This Row],[Poverty_Average
(Percentage Points)]]/100</f>
        <v>0.16919999999999999</v>
      </c>
      <c r="M38" s="59">
        <f>Table1422[[#This Row],[Full Time Employment_Average
(Percentage Points)]]/100</f>
        <v>0.58519999999999994</v>
      </c>
      <c r="N38">
        <f>Table1422[[#This Row],[Monthly Fees]]</f>
        <v>0</v>
      </c>
      <c r="O38">
        <f t="shared" si="0"/>
        <v>0</v>
      </c>
      <c r="P38" s="63">
        <f>Table2[[#This Row],[Annual Fees]]/Table2[[#This Row],[IQ1_Average]]</f>
        <v>0</v>
      </c>
      <c r="Q38" s="63">
        <f>Table2[[#This Row],[Annual Fees]]/Table2[[#This Row],[IQ2_Average]]</f>
        <v>0</v>
      </c>
      <c r="R38" s="63">
        <f>Table2[[#This Row],[Annual Fees]]/Table2[[#This Row],[IQ3_Average]]</f>
        <v>0</v>
      </c>
      <c r="S38" s="65">
        <f>AVERAGE(Table2[[#This Row],[RI_IQ1]:[RI_IQ3]])</f>
        <v>0</v>
      </c>
      <c r="T38">
        <f>IF(Table2[[#This Row],[SNAP_Average]]&gt;20%,1, IF(Table2[[#This Row],[SNAP_Average]]&lt;11%, 3, 2))</f>
        <v>3</v>
      </c>
      <c r="U38">
        <f>IF(Table2[[#This Row],[Poverty_Average]]&gt;20%,1, IF(Table2[[#This Row],[Poverty_Average]]&lt;10%, 3, 2))</f>
        <v>2</v>
      </c>
      <c r="V38">
        <f>IF(Table2[[#This Row],[Full Time Employment_Average]]&lt;30%,1, IF(Table2[[#This Row],[Full Time Employment_Average]]&gt;50%, 3, 2))</f>
        <v>3</v>
      </c>
      <c r="W38" s="67">
        <f>AVERAGE(Table2[[#This Row],[FCI_SNAP]:[FCI_FullTimeEmployment]])</f>
        <v>2.6666666666666665</v>
      </c>
      <c r="X3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Row],[IQ2_Average]])*(3*0.02)/12,IF(I87&lt;=1.5,"NA")))</f>
        <v>299.0152248097038</v>
      </c>
      <c r="Z3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478.42435969552599</v>
      </c>
    </row>
    <row r="39" spans="1:26" ht="14.25" x14ac:dyDescent="0.25">
      <c r="A39" t="str">
        <f>Table1422[[#This Row],[Community]]</f>
        <v xml:space="preserve">Cantwell  </v>
      </c>
      <c r="H39" s="58">
        <f>Table1422[[#This Row],[IQ1_Average]]</f>
        <v>21998.6</v>
      </c>
      <c r="I39" s="58">
        <f>Table1422[[#This Row],[IQ2_Average]]</f>
        <v>23830.6</v>
      </c>
      <c r="J39" s="58">
        <f>Table1422[[#This Row],[IQ3_Average]]</f>
        <v>42125.2</v>
      </c>
      <c r="K39" s="60">
        <f>Table1422[[#This Row],[SNAP_Average 
(Percentage Points)]]/100</f>
        <v>7.0599999999999996E-2</v>
      </c>
      <c r="L39" s="59">
        <f>Table1422[[#This Row],[Poverty_Average
(Percentage Points)]]/100</f>
        <v>0.27580000000000005</v>
      </c>
      <c r="M39" s="59">
        <f>Table1422[[#This Row],[Full Time Employment_Average
(Percentage Points)]]/100</f>
        <v>0.44600000000000006</v>
      </c>
      <c r="N39">
        <f>Table1422[[#This Row],[Monthly Fees]]</f>
        <v>0</v>
      </c>
      <c r="O39">
        <f t="shared" si="0"/>
        <v>0</v>
      </c>
      <c r="P39" s="63">
        <f>Table2[[#This Row],[Annual Fees]]/Table2[[#This Row],[IQ1_Average]]</f>
        <v>0</v>
      </c>
      <c r="Q39" s="63">
        <f>Table2[[#This Row],[Annual Fees]]/Table2[[#This Row],[IQ2_Average]]</f>
        <v>0</v>
      </c>
      <c r="R39" s="63">
        <f>Table2[[#This Row],[Annual Fees]]/Table2[[#This Row],[IQ3_Average]]</f>
        <v>0</v>
      </c>
      <c r="S39" s="65">
        <f>AVERAGE(Table2[[#This Row],[RI_IQ1]:[RI_IQ3]])</f>
        <v>0</v>
      </c>
      <c r="T39">
        <f>IF(Table2[[#This Row],[SNAP_Average]]&gt;20%,1, IF(Table2[[#This Row],[SNAP_Average]]&lt;11%, 3, 2))</f>
        <v>3</v>
      </c>
      <c r="U39">
        <f>IF(Table2[[#This Row],[Poverty_Average]]&gt;20%,1, IF(Table2[[#This Row],[Poverty_Average]]&lt;10%, 3, 2))</f>
        <v>1</v>
      </c>
      <c r="V39">
        <f>IF(Table2[[#This Row],[Full Time Employment_Average]]&lt;30%,1, IF(Table2[[#This Row],[Full Time Employment_Average]]&gt;50%, 3, 2))</f>
        <v>2</v>
      </c>
      <c r="W39" s="67">
        <f>AVERAGE(Table2[[#This Row],[FCI_SNAP]:[FCI_FullTimeEmployment]])</f>
        <v>2</v>
      </c>
      <c r="X3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Row],[IQ2_Average]])*(3*0.02)/12,IF(I88&lt;=1.5,"NA")))</f>
        <v>44.980592160388674</v>
      </c>
      <c r="Z3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112.45148040097172</v>
      </c>
    </row>
    <row r="40" spans="1:26" ht="14.25" x14ac:dyDescent="0.25">
      <c r="A40" t="str">
        <f>Table1422[[#This Row],[Community]]</f>
        <v xml:space="preserve">Central  </v>
      </c>
      <c r="H40" s="58">
        <f>Table1422[[#This Row],[IQ1_Average]]</f>
        <v>12412.8</v>
      </c>
      <c r="I40" s="58">
        <f>Table1422[[#This Row],[IQ2_Average]]</f>
        <v>16480.400000000001</v>
      </c>
      <c r="J40" s="58">
        <f>Table1422[[#This Row],[IQ3_Average]]</f>
        <v>18093.599999999999</v>
      </c>
      <c r="K40" s="60">
        <f>Table1422[[#This Row],[SNAP_Average 
(Percentage Points)]]/100</f>
        <v>0.50159999999999993</v>
      </c>
      <c r="L40" s="59">
        <f>Table1422[[#This Row],[Poverty_Average
(Percentage Points)]]/100</f>
        <v>8.2799999999999999E-2</v>
      </c>
      <c r="M40" s="59">
        <f>Table1422[[#This Row],[Full Time Employment_Average
(Percentage Points)]]/100</f>
        <v>0.32</v>
      </c>
      <c r="N40">
        <f>Table1422[[#This Row],[Monthly Fees]]</f>
        <v>0</v>
      </c>
      <c r="O40">
        <f t="shared" si="0"/>
        <v>0</v>
      </c>
      <c r="P40" s="63">
        <f>Table2[[#This Row],[Annual Fees]]/Table2[[#This Row],[IQ1_Average]]</f>
        <v>0</v>
      </c>
      <c r="Q40" s="63">
        <f>Table2[[#This Row],[Annual Fees]]/Table2[[#This Row],[IQ2_Average]]</f>
        <v>0</v>
      </c>
      <c r="R40" s="63">
        <f>Table2[[#This Row],[Annual Fees]]/Table2[[#This Row],[IQ3_Average]]</f>
        <v>0</v>
      </c>
      <c r="S40" s="65">
        <f>AVERAGE(Table2[[#This Row],[RI_IQ1]:[RI_IQ3]])</f>
        <v>0</v>
      </c>
      <c r="T40">
        <f>IF(Table2[[#This Row],[SNAP_Average]]&gt;20%,1, IF(Table2[[#This Row],[SNAP_Average]]&lt;11%, 3, 2))</f>
        <v>1</v>
      </c>
      <c r="U40">
        <f>IF(Table2[[#This Row],[Poverty_Average]]&gt;20%,1, IF(Table2[[#This Row],[Poverty_Average]]&lt;10%, 3, 2))</f>
        <v>3</v>
      </c>
      <c r="V40">
        <f>IF(Table2[[#This Row],[Full Time Employment_Average]]&lt;30%,1, IF(Table2[[#This Row],[Full Time Employment_Average]]&gt;50%, 3, 2))</f>
        <v>2</v>
      </c>
      <c r="W40" s="67">
        <f>AVERAGE(Table2[[#This Row],[FCI_SNAP]:[FCI_FullTimeEmployment]])</f>
        <v>2</v>
      </c>
      <c r="X4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Row],[IQ2_Average]])*(3*0.02)/12,IF(I89&lt;=1.5,"NA")))</f>
        <v>25.444217811335704</v>
      </c>
      <c r="Z4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63.610544528339283</v>
      </c>
    </row>
    <row r="41" spans="1:26" ht="14.25" x14ac:dyDescent="0.25">
      <c r="A41" t="str">
        <f>Table1422[[#This Row],[Community]]</f>
        <v xml:space="preserve">Chalkyitsik  </v>
      </c>
      <c r="B41" t="s">
        <v>575</v>
      </c>
      <c r="H41" s="58">
        <f>Table1422[[#This Row],[IQ1_Average]]</f>
        <v>21441.8</v>
      </c>
      <c r="I41" s="58">
        <f>Table1422[[#This Row],[IQ2_Average]]</f>
        <v>27519.8</v>
      </c>
      <c r="J41" s="58">
        <f>Table1422[[#This Row],[IQ3_Average]]</f>
        <v>36476</v>
      </c>
      <c r="K41" s="60">
        <f>Table1422[[#This Row],[SNAP_Average 
(Percentage Points)]]/100</f>
        <v>0.48339999999999994</v>
      </c>
      <c r="L41" s="59">
        <f>Table1422[[#This Row],[Poverty_Average
(Percentage Points)]]/100</f>
        <v>0.67559999999999998</v>
      </c>
      <c r="M41" s="59">
        <f>Table1422[[#This Row],[Full Time Employment_Average
(Percentage Points)]]/100</f>
        <v>0.31560000000000005</v>
      </c>
      <c r="N41">
        <f>Table1422[[#This Row],[Monthly Fees]]</f>
        <v>0</v>
      </c>
      <c r="O41">
        <f t="shared" si="0"/>
        <v>0</v>
      </c>
      <c r="P41" s="63">
        <f>Table2[[#This Row],[Annual Fees]]/Table2[[#This Row],[IQ1_Average]]</f>
        <v>0</v>
      </c>
      <c r="Q41" s="63">
        <f>Table2[[#This Row],[Annual Fees]]/Table2[[#This Row],[IQ2_Average]]</f>
        <v>0</v>
      </c>
      <c r="R41" s="63">
        <f>Table2[[#This Row],[Annual Fees]]/Table2[[#This Row],[IQ3_Average]]</f>
        <v>0</v>
      </c>
      <c r="S41" s="65">
        <f>AVERAGE(Table2[[#This Row],[RI_IQ1]:[RI_IQ3]])</f>
        <v>0</v>
      </c>
      <c r="T41">
        <f>IF(Table2[[#This Row],[SNAP_Average]]&gt;20%,1, IF(Table2[[#This Row],[SNAP_Average]]&lt;11%, 3, 2))</f>
        <v>1</v>
      </c>
      <c r="U41">
        <f>IF(Table2[[#This Row],[Poverty_Average]]&gt;20%,1, IF(Table2[[#This Row],[Poverty_Average]]&lt;10%, 3, 2))</f>
        <v>1</v>
      </c>
      <c r="V41">
        <f>IF(Table2[[#This Row],[Full Time Employment_Average]]&lt;30%,1, IF(Table2[[#This Row],[Full Time Employment_Average]]&gt;50%, 3, 2))</f>
        <v>2</v>
      </c>
      <c r="W41" s="67">
        <f>AVERAGE(Table2[[#This Row],[FCI_SNAP]:[FCI_FullTimeEmployment]])</f>
        <v>1.3333333333333333</v>
      </c>
      <c r="X4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1"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Row],[IQ2_Average]])*(3*0.02)/12,IF(I90&lt;=1.5,"NA")))</f>
        <v>0</v>
      </c>
      <c r="Z4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45.293696955147055</v>
      </c>
    </row>
    <row r="42" spans="1:26" ht="14.25" x14ac:dyDescent="0.25">
      <c r="A42" t="str">
        <f>Table1422[[#This Row],[Community]]</f>
        <v xml:space="preserve">Chase  </v>
      </c>
      <c r="H42" s="58" t="e">
        <f>Table1422[[#This Row],[IQ1_Average]]</f>
        <v>#DIV/0!</v>
      </c>
      <c r="I42" s="58" t="e">
        <f>Table1422[[#This Row],[IQ2_Average]]</f>
        <v>#DIV/0!</v>
      </c>
      <c r="J42" s="58" t="e">
        <f>Table1422[[#This Row],[IQ3_Average]]</f>
        <v>#DIV/0!</v>
      </c>
      <c r="K42" s="60">
        <f>Table1422[[#This Row],[SNAP_Average 
(Percentage Points)]]/100</f>
        <v>0</v>
      </c>
      <c r="L42" s="59">
        <f>Table1422[[#This Row],[Poverty_Average
(Percentage Points)]]/100</f>
        <v>0</v>
      </c>
      <c r="M42" s="59" t="e">
        <f>Table1422[[#This Row],[Full Time Employment_Average
(Percentage Points)]]/100</f>
        <v>#DIV/0!</v>
      </c>
      <c r="N42">
        <f>Table1422[[#This Row],[Monthly Fees]]</f>
        <v>0</v>
      </c>
      <c r="O42">
        <f t="shared" si="0"/>
        <v>0</v>
      </c>
      <c r="P42" s="63" t="e">
        <f>Table2[[#This Row],[Annual Fees]]/Table2[[#This Row],[IQ1_Average]]</f>
        <v>#DIV/0!</v>
      </c>
      <c r="Q42" s="63" t="e">
        <f>Table2[[#This Row],[Annual Fees]]/Table2[[#This Row],[IQ2_Average]]</f>
        <v>#DIV/0!</v>
      </c>
      <c r="R42" s="63" t="e">
        <f>Table2[[#This Row],[Annual Fees]]/Table2[[#This Row],[IQ3_Average]]</f>
        <v>#DIV/0!</v>
      </c>
      <c r="S42" s="65" t="e">
        <f>AVERAGE(Table2[[#This Row],[RI_IQ1]:[RI_IQ3]])</f>
        <v>#DIV/0!</v>
      </c>
      <c r="T42">
        <f>IF(Table2[[#This Row],[SNAP_Average]]&gt;20%,1, IF(Table2[[#This Row],[SNAP_Average]]&lt;11%, 3, 2))</f>
        <v>3</v>
      </c>
      <c r="U42">
        <f>IF(Table2[[#This Row],[Poverty_Average]]&gt;20%,1, IF(Table2[[#This Row],[Poverty_Average]]&lt;10%, 3, 2))</f>
        <v>3</v>
      </c>
      <c r="V42" t="e">
        <f>IF(Table2[[#This Row],[Full Time Employment_Average]]&lt;30%,1, IF(Table2[[#This Row],[Full Time Employment_Average]]&gt;50%, 3, 2))</f>
        <v>#DIV/0!</v>
      </c>
      <c r="W42" s="67" t="e">
        <f>AVERAGE(Table2[[#This Row],[FCI_SNAP]:[FCI_FullTimeEmployment]])</f>
        <v>#DIV/0!</v>
      </c>
      <c r="X42"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4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Row],[IQ2_Average]])*(3*0.02)/12,IF(I91&lt;=1.5,"NA")))</f>
        <v>#DIV/0!</v>
      </c>
      <c r="Z42"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43" spans="1:26" ht="14.25" x14ac:dyDescent="0.25">
      <c r="A43" t="str">
        <f>Table1422[[#This Row],[Community]]</f>
        <v xml:space="preserve">Chefornak </v>
      </c>
      <c r="B43" t="s">
        <v>575</v>
      </c>
      <c r="H43" s="58">
        <f>Table1422[[#This Row],[IQ1_Average]]</f>
        <v>22294.2</v>
      </c>
      <c r="I43" s="58">
        <f>Table1422[[#This Row],[IQ2_Average]]</f>
        <v>34522.400000000001</v>
      </c>
      <c r="J43" s="58">
        <f>Table1422[[#This Row],[IQ3_Average]]</f>
        <v>57033.599999999999</v>
      </c>
      <c r="K43" s="60">
        <f>Table1422[[#This Row],[SNAP_Average 
(Percentage Points)]]/100</f>
        <v>0.42180000000000001</v>
      </c>
      <c r="L43" s="59">
        <f>Table1422[[#This Row],[Poverty_Average
(Percentage Points)]]/100</f>
        <v>0.28699999999999998</v>
      </c>
      <c r="M43" s="59">
        <f>Table1422[[#This Row],[Full Time Employment_Average
(Percentage Points)]]/100</f>
        <v>0.18679999999999999</v>
      </c>
      <c r="N43">
        <f>Table1422[[#This Row],[Monthly Fees]]</f>
        <v>0</v>
      </c>
      <c r="O43">
        <f t="shared" si="0"/>
        <v>0</v>
      </c>
      <c r="P43" s="63">
        <f>Table2[[#This Row],[Annual Fees]]/Table2[[#This Row],[IQ1_Average]]</f>
        <v>0</v>
      </c>
      <c r="Q43" s="63">
        <f>Table2[[#This Row],[Annual Fees]]/Table2[[#This Row],[IQ2_Average]]</f>
        <v>0</v>
      </c>
      <c r="R43" s="63">
        <f>Table2[[#This Row],[Annual Fees]]/Table2[[#This Row],[IQ3_Average]]</f>
        <v>0</v>
      </c>
      <c r="S43" s="65">
        <f>AVERAGE(Table2[[#This Row],[RI_IQ1]:[RI_IQ3]])</f>
        <v>0</v>
      </c>
      <c r="T43">
        <f>IF(Table2[[#This Row],[SNAP_Average]]&gt;20%,1, IF(Table2[[#This Row],[SNAP_Average]]&lt;11%, 3, 2))</f>
        <v>1</v>
      </c>
      <c r="U43">
        <f>IF(Table2[[#This Row],[Poverty_Average]]&gt;20%,1, IF(Table2[[#This Row],[Poverty_Average]]&lt;10%, 3, 2))</f>
        <v>1</v>
      </c>
      <c r="V43">
        <f>IF(Table2[[#This Row],[Full Time Employment_Average]]&lt;30%,1, IF(Table2[[#This Row],[Full Time Employment_Average]]&gt;50%, 3, 2))</f>
        <v>1</v>
      </c>
      <c r="W43" s="67">
        <f>AVERAGE(Table2[[#This Row],[FCI_SNAP]:[FCI_FullTimeEmployment]])</f>
        <v>1</v>
      </c>
      <c r="X4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3"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Row],[IQ2_Average]])*(3*0.02)/12,IF(I92&lt;=1.5,"NA")))</f>
        <v>0</v>
      </c>
      <c r="Z4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54.731577999976373</v>
      </c>
    </row>
    <row r="44" spans="1:26" ht="14.25" x14ac:dyDescent="0.25">
      <c r="A44" t="str">
        <f>Table1422[[#This Row],[Community]]</f>
        <v xml:space="preserve">Chena Ridge  </v>
      </c>
      <c r="H44" s="58">
        <f>Table1422[[#This Row],[IQ1_Average]]</f>
        <v>52520.2</v>
      </c>
      <c r="I44" s="58">
        <f>Table1422[[#This Row],[IQ2_Average]]</f>
        <v>90901.4</v>
      </c>
      <c r="J44" s="58">
        <f>Table1422[[#This Row],[IQ3_Average]]</f>
        <v>146406</v>
      </c>
      <c r="K44" s="60">
        <f>Table1422[[#This Row],[SNAP_Average 
(Percentage Points)]]/100</f>
        <v>3.6200000000000003E-2</v>
      </c>
      <c r="L44" s="59">
        <f>Table1422[[#This Row],[Poverty_Average
(Percentage Points)]]/100</f>
        <v>0.4042</v>
      </c>
      <c r="M44" s="59">
        <f>Table1422[[#This Row],[Full Time Employment_Average
(Percentage Points)]]/100</f>
        <v>0.60320000000000007</v>
      </c>
      <c r="N44">
        <f>Table1422[[#This Row],[Monthly Fees]]</f>
        <v>0</v>
      </c>
      <c r="O44">
        <f t="shared" si="0"/>
        <v>0</v>
      </c>
      <c r="P44" s="63">
        <f>Table2[[#This Row],[Annual Fees]]/Table2[[#This Row],[IQ1_Average]]</f>
        <v>0</v>
      </c>
      <c r="Q44" s="63">
        <f>Table2[[#This Row],[Annual Fees]]/Table2[[#This Row],[IQ2_Average]]</f>
        <v>0</v>
      </c>
      <c r="R44" s="63">
        <f>Table2[[#This Row],[Annual Fees]]/Table2[[#This Row],[IQ3_Average]]</f>
        <v>0</v>
      </c>
      <c r="S44" s="65">
        <f>AVERAGE(Table2[[#This Row],[RI_IQ1]:[RI_IQ3]])</f>
        <v>0</v>
      </c>
      <c r="T44">
        <f>IF(Table2[[#This Row],[SNAP_Average]]&gt;20%,1, IF(Table2[[#This Row],[SNAP_Average]]&lt;11%, 3, 2))</f>
        <v>3</v>
      </c>
      <c r="U44">
        <f>IF(Table2[[#This Row],[Poverty_Average]]&gt;20%,1, IF(Table2[[#This Row],[Poverty_Average]]&lt;10%, 3, 2))</f>
        <v>1</v>
      </c>
      <c r="V44">
        <f>IF(Table2[[#This Row],[Full Time Employment_Average]]&lt;30%,1, IF(Table2[[#This Row],[Full Time Employment_Average]]&gt;50%, 3, 2))</f>
        <v>3</v>
      </c>
      <c r="W44" s="67">
        <f>AVERAGE(Table2[[#This Row],[FCI_SNAP]:[FCI_FullTimeEmployment]])</f>
        <v>2.3333333333333335</v>
      </c>
      <c r="X4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Row],[IQ2_Average]])*(3*0.02)/12,IF(I93&lt;=1.5,"NA")))</f>
        <v>135.60592626077027</v>
      </c>
      <c r="Z4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339.01481565192574</v>
      </c>
    </row>
    <row r="45" spans="1:26" ht="14.25" x14ac:dyDescent="0.25">
      <c r="A45" t="str">
        <f>Table1422[[#This Row],[Community]]</f>
        <v xml:space="preserve">Chenega  </v>
      </c>
      <c r="C45" t="s">
        <v>560</v>
      </c>
      <c r="D45" t="s">
        <v>561</v>
      </c>
      <c r="E45" t="s">
        <v>562</v>
      </c>
      <c r="F45" t="s">
        <v>563</v>
      </c>
      <c r="G45" t="s">
        <v>566</v>
      </c>
      <c r="H45" s="58">
        <f>Table1422[[#This Row],[IQ1_Average]]</f>
        <v>48586.8</v>
      </c>
      <c r="I45" s="58">
        <f>Table1422[[#This Row],[IQ2_Average]]</f>
        <v>57040</v>
      </c>
      <c r="J45" s="58">
        <f>Table1422[[#This Row],[IQ3_Average]]</f>
        <v>84500</v>
      </c>
      <c r="K45" s="60">
        <f>Table1422[[#This Row],[SNAP_Average 
(Percentage Points)]]/100</f>
        <v>0</v>
      </c>
      <c r="L45" s="59">
        <f>Table1422[[#This Row],[Poverty_Average
(Percentage Points)]]/100</f>
        <v>0</v>
      </c>
      <c r="M45" s="59">
        <f>Table1422[[#This Row],[Full Time Employment_Average
(Percentage Points)]]/100</f>
        <v>0.48300000000000004</v>
      </c>
      <c r="N45">
        <f>Table1422[[#This Row],[Monthly Fees]]</f>
        <v>145</v>
      </c>
      <c r="O45">
        <f t="shared" si="0"/>
        <v>1740</v>
      </c>
      <c r="P45" s="63">
        <f>Table2[[#This Row],[Annual Fees]]/Table2[[#This Row],[IQ1_Average]]</f>
        <v>3.5812195905060629E-2</v>
      </c>
      <c r="Q45" s="63">
        <f>Table2[[#This Row],[Annual Fees]]/Table2[[#This Row],[IQ2_Average]]</f>
        <v>3.0504908835904627E-2</v>
      </c>
      <c r="R45" s="63">
        <f>Table2[[#This Row],[Annual Fees]]/Table2[[#This Row],[IQ3_Average]]</f>
        <v>2.059171597633136E-2</v>
      </c>
      <c r="S45" s="65">
        <f>AVERAGE(Table2[[#This Row],[RI_IQ1]:[RI_IQ3]])</f>
        <v>2.8969606905765537E-2</v>
      </c>
      <c r="T45">
        <f>IF(Table2[[#This Row],[SNAP_Average]]&gt;20%,1, IF(Table2[[#This Row],[SNAP_Average]]&lt;11%, 3, 2))</f>
        <v>3</v>
      </c>
      <c r="U45">
        <f>IF(Table2[[#This Row],[Poverty_Average]]&gt;20%,1, IF(Table2[[#This Row],[Poverty_Average]]&lt;10%, 3, 2))</f>
        <v>3</v>
      </c>
      <c r="V45">
        <f>IF(Table2[[#This Row],[Full Time Employment_Average]]&lt;30%,1, IF(Table2[[#This Row],[Full Time Employment_Average]]&gt;50%, 3, 2))</f>
        <v>2</v>
      </c>
      <c r="W45" s="67">
        <f>AVERAGE(Table2[[#This Row],[FCI_SNAP]:[FCI_FullTimeEmployment]])</f>
        <v>2.6666666666666665</v>
      </c>
      <c r="X4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Row],[IQ2_Average]])*(3*0.02)/12,IF(I94&lt;=1.5,"NA")))</f>
        <v>250.26228431691641</v>
      </c>
      <c r="Z4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400.41965490706622</v>
      </c>
    </row>
    <row r="46" spans="1:26" ht="14.25" x14ac:dyDescent="0.25">
      <c r="A46" t="str">
        <f>Table1422[[#This Row],[Community]]</f>
        <v xml:space="preserve">Chevak </v>
      </c>
      <c r="C46" t="s">
        <v>568</v>
      </c>
      <c r="D46" t="s">
        <v>561</v>
      </c>
      <c r="E46" t="s">
        <v>572</v>
      </c>
      <c r="F46" t="s">
        <v>574</v>
      </c>
      <c r="G46" t="s">
        <v>570</v>
      </c>
      <c r="H46" s="58">
        <f>Table1422[[#This Row],[IQ1_Average]]</f>
        <v>18524.599999999999</v>
      </c>
      <c r="I46" s="58">
        <f>Table1422[[#This Row],[IQ2_Average]]</f>
        <v>31705.200000000001</v>
      </c>
      <c r="J46" s="58">
        <f>Table1422[[#This Row],[IQ3_Average]]</f>
        <v>64854.2</v>
      </c>
      <c r="K46" s="60">
        <f>Table1422[[#This Row],[SNAP_Average 
(Percentage Points)]]/100</f>
        <v>0.68119999999999992</v>
      </c>
      <c r="L46" s="59">
        <f>Table1422[[#This Row],[Poverty_Average
(Percentage Points)]]/100</f>
        <v>0.54100000000000004</v>
      </c>
      <c r="M46" s="59">
        <f>Table1422[[#This Row],[Full Time Employment_Average
(Percentage Points)]]/100</f>
        <v>0.55879999999999996</v>
      </c>
      <c r="N46">
        <f>Table1422[[#This Row],[Monthly Fees]]</f>
        <v>85</v>
      </c>
      <c r="O46">
        <f t="shared" si="0"/>
        <v>1020</v>
      </c>
      <c r="P46" s="63">
        <f>Table2[[#This Row],[Annual Fees]]/Table2[[#This Row],[IQ1_Average]]</f>
        <v>5.5061917666238414E-2</v>
      </c>
      <c r="Q46" s="63">
        <f>Table2[[#This Row],[Annual Fees]]/Table2[[#This Row],[IQ2_Average]]</f>
        <v>3.2171378827447861E-2</v>
      </c>
      <c r="R46" s="63">
        <f>Table2[[#This Row],[Annual Fees]]/Table2[[#This Row],[IQ3_Average]]</f>
        <v>1.5727585877244651E-2</v>
      </c>
      <c r="S46" s="65">
        <f>AVERAGE(Table2[[#This Row],[RI_IQ1]:[RI_IQ3]])</f>
        <v>3.4320294123643645E-2</v>
      </c>
      <c r="T46">
        <f>IF(Table2[[#This Row],[SNAP_Average]]&gt;20%,1, IF(Table2[[#This Row],[SNAP_Average]]&lt;11%, 3, 2))</f>
        <v>1</v>
      </c>
      <c r="U46">
        <f>IF(Table2[[#This Row],[Poverty_Average]]&gt;20%,1, IF(Table2[[#This Row],[Poverty_Average]]&lt;10%, 3, 2))</f>
        <v>1</v>
      </c>
      <c r="V46">
        <f>IF(Table2[[#This Row],[Full Time Employment_Average]]&lt;30%,1, IF(Table2[[#This Row],[Full Time Employment_Average]]&gt;50%, 3, 2))</f>
        <v>3</v>
      </c>
      <c r="W46" s="67">
        <f>AVERAGE(Table2[[#This Row],[FCI_SNAP]:[FCI_FullTimeEmployment]])</f>
        <v>1.6666666666666667</v>
      </c>
      <c r="X4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4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Row],[IQ2_Average]])*(3*0.02)/12,IF(I95&lt;=1.5,"NA")))</f>
        <v>49.533375030980586</v>
      </c>
      <c r="Z4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123.83343757745149</v>
      </c>
    </row>
    <row r="47" spans="1:26" ht="14.25" x14ac:dyDescent="0.25">
      <c r="A47" t="str">
        <f>Table1422[[#This Row],[Community]]</f>
        <v xml:space="preserve">Chickaloon  </v>
      </c>
      <c r="H47" s="58">
        <f>Table1422[[#This Row],[IQ1_Average]]</f>
        <v>24789.8</v>
      </c>
      <c r="I47" s="58">
        <f>Table1422[[#This Row],[IQ2_Average]]</f>
        <v>42079.8</v>
      </c>
      <c r="J47" s="58">
        <f>Table1422[[#This Row],[IQ3_Average]]</f>
        <v>55745.2</v>
      </c>
      <c r="K47" s="60">
        <f>Table1422[[#This Row],[SNAP_Average 
(Percentage Points)]]/100</f>
        <v>4.2200000000000008E-2</v>
      </c>
      <c r="L47" s="59">
        <f>Table1422[[#This Row],[Poverty_Average
(Percentage Points)]]/100</f>
        <v>3.175E-2</v>
      </c>
      <c r="M47" s="59">
        <f>Table1422[[#This Row],[Full Time Employment_Average
(Percentage Points)]]/100</f>
        <v>0.50559999999999994</v>
      </c>
      <c r="N47">
        <f>Table1422[[#This Row],[Monthly Fees]]</f>
        <v>0</v>
      </c>
      <c r="O47">
        <f t="shared" si="0"/>
        <v>0</v>
      </c>
      <c r="P47" s="63">
        <f>Table2[[#This Row],[Annual Fees]]/Table2[[#This Row],[IQ1_Average]]</f>
        <v>0</v>
      </c>
      <c r="Q47" s="63">
        <f>Table2[[#This Row],[Annual Fees]]/Table2[[#This Row],[IQ2_Average]]</f>
        <v>0</v>
      </c>
      <c r="R47" s="63">
        <f>Table2[[#This Row],[Annual Fees]]/Table2[[#This Row],[IQ3_Average]]</f>
        <v>0</v>
      </c>
      <c r="S47" s="65">
        <f>AVERAGE(Table2[[#This Row],[RI_IQ1]:[RI_IQ3]])</f>
        <v>0</v>
      </c>
      <c r="T47">
        <f>IF(Table2[[#This Row],[SNAP_Average]]&gt;20%,1, IF(Table2[[#This Row],[SNAP_Average]]&lt;11%, 3, 2))</f>
        <v>3</v>
      </c>
      <c r="U47">
        <f>IF(Table2[[#This Row],[Poverty_Average]]&gt;20%,1, IF(Table2[[#This Row],[Poverty_Average]]&lt;10%, 3, 2))</f>
        <v>3</v>
      </c>
      <c r="V47">
        <f>IF(Table2[[#This Row],[Full Time Employment_Average]]&lt;30%,1, IF(Table2[[#This Row],[Full Time Employment_Average]]&gt;50%, 3, 2))</f>
        <v>3</v>
      </c>
      <c r="W47" s="67">
        <f>AVERAGE(Table2[[#This Row],[FCI_SNAP]:[FCI_FullTimeEmployment]])</f>
        <v>3</v>
      </c>
      <c r="X4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Row],[IQ2_Average]])*(3*0.02)/12,IF(I96&lt;=1.5,"NA")))</f>
        <v>152.36041478822889</v>
      </c>
      <c r="Z4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243.77666366116617</v>
      </c>
    </row>
    <row r="48" spans="1:26" ht="14.25" x14ac:dyDescent="0.25">
      <c r="A48" t="str">
        <f>Table1422[[#This Row],[Community]]</f>
        <v xml:space="preserve">Chicken  </v>
      </c>
      <c r="H48" s="58" t="e">
        <f>Table1422[[#This Row],[IQ1_Average]]</f>
        <v>#DIV/0!</v>
      </c>
      <c r="I48" s="58" t="e">
        <f>Table1422[[#This Row],[IQ2_Average]]</f>
        <v>#DIV/0!</v>
      </c>
      <c r="J48" s="58" t="e">
        <f>Table1422[[#This Row],[IQ3_Average]]</f>
        <v>#DIV/0!</v>
      </c>
      <c r="K48" s="60">
        <f>Table1422[[#This Row],[SNAP_Average 
(Percentage Points)]]/100</f>
        <v>0</v>
      </c>
      <c r="L48" s="59">
        <f>Table1422[[#This Row],[Poverty_Average
(Percentage Points)]]/100</f>
        <v>0</v>
      </c>
      <c r="M48" s="59">
        <f>Table1422[[#This Row],[Full Time Employment_Average
(Percentage Points)]]/100</f>
        <v>1</v>
      </c>
      <c r="N48">
        <f>Table1422[[#This Row],[Monthly Fees]]</f>
        <v>0</v>
      </c>
      <c r="O48">
        <f t="shared" si="0"/>
        <v>0</v>
      </c>
      <c r="P48" s="63" t="e">
        <f>Table2[[#This Row],[Annual Fees]]/Table2[[#This Row],[IQ1_Average]]</f>
        <v>#DIV/0!</v>
      </c>
      <c r="Q48" s="63" t="e">
        <f>Table2[[#This Row],[Annual Fees]]/Table2[[#This Row],[IQ2_Average]]</f>
        <v>#DIV/0!</v>
      </c>
      <c r="R48" s="63" t="e">
        <f>Table2[[#This Row],[Annual Fees]]/Table2[[#This Row],[IQ3_Average]]</f>
        <v>#DIV/0!</v>
      </c>
      <c r="S48" s="65" t="e">
        <f>AVERAGE(Table2[[#This Row],[RI_IQ1]:[RI_IQ3]])</f>
        <v>#DIV/0!</v>
      </c>
      <c r="T48">
        <f>IF(Table2[[#This Row],[SNAP_Average]]&gt;20%,1, IF(Table2[[#This Row],[SNAP_Average]]&lt;11%, 3, 2))</f>
        <v>3</v>
      </c>
      <c r="U48">
        <f>IF(Table2[[#This Row],[Poverty_Average]]&gt;20%,1, IF(Table2[[#This Row],[Poverty_Average]]&lt;10%, 3, 2))</f>
        <v>3</v>
      </c>
      <c r="V48">
        <f>IF(Table2[[#This Row],[Full Time Employment_Average]]&lt;30%,1, IF(Table2[[#This Row],[Full Time Employment_Average]]&gt;50%, 3, 2))</f>
        <v>3</v>
      </c>
      <c r="W48" s="67">
        <f>AVERAGE(Table2[[#This Row],[FCI_SNAP]:[FCI_FullTimeEmployment]])</f>
        <v>3</v>
      </c>
      <c r="X48"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48"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Row],[IQ2_Average]])*(3*0.02)/12,IF(I97&lt;=1.5,"NA")))</f>
        <v>#DIV/0!</v>
      </c>
      <c r="Z48"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49" spans="1:26" ht="14.25" x14ac:dyDescent="0.25">
      <c r="A49" t="str">
        <f>Table1422[[#This Row],[Community]]</f>
        <v xml:space="preserve">Chignik </v>
      </c>
      <c r="C49" t="s">
        <v>578</v>
      </c>
      <c r="D49" t="s">
        <v>561</v>
      </c>
      <c r="E49" t="s">
        <v>572</v>
      </c>
      <c r="F49" t="s">
        <v>563</v>
      </c>
      <c r="G49" t="s">
        <v>566</v>
      </c>
      <c r="H49" s="58">
        <f>Table1422[[#This Row],[IQ1_Average]]</f>
        <v>42540</v>
      </c>
      <c r="I49" s="58">
        <f>Table1422[[#This Row],[IQ2_Average]]</f>
        <v>56633.4</v>
      </c>
      <c r="J49" s="58">
        <f>Table1422[[#This Row],[IQ3_Average]]</f>
        <v>84466.8</v>
      </c>
      <c r="K49" s="60">
        <f>Table1422[[#This Row],[SNAP_Average 
(Percentage Points)]]/100</f>
        <v>1.1199999999999998E-2</v>
      </c>
      <c r="L49" s="59">
        <f>Table1422[[#This Row],[Poverty_Average
(Percentage Points)]]/100</f>
        <v>9.9499999999999991E-2</v>
      </c>
      <c r="M49" s="59">
        <f>Table1422[[#This Row],[Full Time Employment_Average
(Percentage Points)]]/100</f>
        <v>0.1946</v>
      </c>
      <c r="N49">
        <f>Table1422[[#This Row],[Monthly Fees]]</f>
        <v>75</v>
      </c>
      <c r="O49">
        <f t="shared" si="0"/>
        <v>900</v>
      </c>
      <c r="P49" s="63">
        <f>Table2[[#This Row],[Annual Fees]]/Table2[[#This Row],[IQ1_Average]]</f>
        <v>2.1156558533145273E-2</v>
      </c>
      <c r="Q49" s="63">
        <f>Table2[[#This Row],[Annual Fees]]/Table2[[#This Row],[IQ2_Average]]</f>
        <v>1.5891682293487589E-2</v>
      </c>
      <c r="R49" s="63">
        <f>Table2[[#This Row],[Annual Fees]]/Table2[[#This Row],[IQ3_Average]]</f>
        <v>1.0655073946213187E-2</v>
      </c>
      <c r="S49" s="65">
        <f>AVERAGE(Table2[[#This Row],[RI_IQ1]:[RI_IQ3]])</f>
        <v>1.5901104924282015E-2</v>
      </c>
      <c r="T49">
        <f>IF(Table2[[#This Row],[SNAP_Average]]&gt;20%,1, IF(Table2[[#This Row],[SNAP_Average]]&lt;11%, 3, 2))</f>
        <v>3</v>
      </c>
      <c r="U49">
        <f>IF(Table2[[#This Row],[Poverty_Average]]&gt;20%,1, IF(Table2[[#This Row],[Poverty_Average]]&lt;10%, 3, 2))</f>
        <v>3</v>
      </c>
      <c r="V49">
        <f>IF(Table2[[#This Row],[Full Time Employment_Average]]&lt;30%,1, IF(Table2[[#This Row],[Full Time Employment_Average]]&gt;50%, 3, 2))</f>
        <v>1</v>
      </c>
      <c r="W49" s="67">
        <f>AVERAGE(Table2[[#This Row],[FCI_SNAP]:[FCI_FullTimeEmployment]])</f>
        <v>2.3333333333333335</v>
      </c>
      <c r="X4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4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Row],[IQ2_Average]])*(3*0.02)/12,IF(I98&lt;=1.5,"NA")))</f>
        <v>94.333067239208205</v>
      </c>
      <c r="Z4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235.83266809802058</v>
      </c>
    </row>
    <row r="50" spans="1:26" ht="14.25" x14ac:dyDescent="0.25">
      <c r="A50" t="str">
        <f>Table1422[[#This Row],[Community]]</f>
        <v xml:space="preserve">Chignik Lagoon  </v>
      </c>
      <c r="C50" t="s">
        <v>578</v>
      </c>
      <c r="D50" t="s">
        <v>561</v>
      </c>
      <c r="E50" t="s">
        <v>572</v>
      </c>
      <c r="F50" t="s">
        <v>563</v>
      </c>
      <c r="G50" t="s">
        <v>570</v>
      </c>
      <c r="H50" s="58">
        <f>Table1422[[#This Row],[IQ1_Average]]</f>
        <v>33466.6</v>
      </c>
      <c r="I50" s="58">
        <f>Table1422[[#This Row],[IQ2_Average]]</f>
        <v>49033.4</v>
      </c>
      <c r="J50" s="58">
        <f>Table1422[[#This Row],[IQ3_Average]]</f>
        <v>58966.6</v>
      </c>
      <c r="K50" s="60">
        <f>Table1422[[#This Row],[SNAP_Average 
(Percentage Points)]]/100</f>
        <v>0</v>
      </c>
      <c r="L50" s="59">
        <f>Table1422[[#This Row],[Poverty_Average
(Percentage Points)]]/100</f>
        <v>0.1</v>
      </c>
      <c r="M50" s="59">
        <f>Table1422[[#This Row],[Full Time Employment_Average
(Percentage Points)]]/100</f>
        <v>0.23039999999999999</v>
      </c>
      <c r="N50">
        <f>Table1422[[#This Row],[Monthly Fees]]</f>
        <v>111.39</v>
      </c>
      <c r="O50">
        <f t="shared" si="0"/>
        <v>1336.68</v>
      </c>
      <c r="P50" s="63">
        <f>Table2[[#This Row],[Annual Fees]]/Table2[[#This Row],[IQ1_Average]]</f>
        <v>3.9940717013380506E-2</v>
      </c>
      <c r="Q50" s="63">
        <f>Table2[[#This Row],[Annual Fees]]/Table2[[#This Row],[IQ2_Average]]</f>
        <v>2.7260601957033368E-2</v>
      </c>
      <c r="R50" s="63">
        <f>Table2[[#This Row],[Annual Fees]]/Table2[[#This Row],[IQ3_Average]]</f>
        <v>2.2668425854636354E-2</v>
      </c>
      <c r="S50" s="65">
        <f>AVERAGE(Table2[[#This Row],[RI_IQ1]:[RI_IQ3]])</f>
        <v>2.9956581608350075E-2</v>
      </c>
      <c r="T50">
        <f>IF(Table2[[#This Row],[SNAP_Average]]&gt;20%,1, IF(Table2[[#This Row],[SNAP_Average]]&lt;11%, 3, 2))</f>
        <v>3</v>
      </c>
      <c r="U50">
        <f>IF(Table2[[#This Row],[Poverty_Average]]&gt;20%,1, IF(Table2[[#This Row],[Poverty_Average]]&lt;10%, 3, 2))</f>
        <v>2</v>
      </c>
      <c r="V50">
        <f>IF(Table2[[#This Row],[Full Time Employment_Average]]&lt;30%,1, IF(Table2[[#This Row],[Full Time Employment_Average]]&gt;50%, 3, 2))</f>
        <v>1</v>
      </c>
      <c r="W50" s="67">
        <f>AVERAGE(Table2[[#This Row],[FCI_SNAP]:[FCI_FullTimeEmployment]])</f>
        <v>2</v>
      </c>
      <c r="X5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Row],[IQ2_Average]])*(3*0.02)/12,IF(I99&lt;=1.5,"NA")))</f>
        <v>74.36763076395286</v>
      </c>
      <c r="Z5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185.91907690988219</v>
      </c>
    </row>
    <row r="51" spans="1:26" ht="14.25" x14ac:dyDescent="0.25">
      <c r="A51" t="str">
        <f>Table1422[[#This Row],[Community]]</f>
        <v xml:space="preserve">Chignik Lake  </v>
      </c>
      <c r="C51" t="s">
        <v>578</v>
      </c>
      <c r="D51" t="s">
        <v>561</v>
      </c>
      <c r="E51" t="s">
        <v>572</v>
      </c>
      <c r="F51" t="s">
        <v>563</v>
      </c>
      <c r="G51" t="s">
        <v>570</v>
      </c>
      <c r="H51" s="58">
        <f>Table1422[[#This Row],[IQ1_Average]]</f>
        <v>27666.799999999999</v>
      </c>
      <c r="I51" s="58">
        <f>Table1422[[#This Row],[IQ2_Average]]</f>
        <v>36160</v>
      </c>
      <c r="J51" s="58">
        <f>Table1422[[#This Row],[IQ3_Average]]</f>
        <v>62433.4</v>
      </c>
      <c r="K51" s="60">
        <f>Table1422[[#This Row],[SNAP_Average 
(Percentage Points)]]/100</f>
        <v>0.47</v>
      </c>
      <c r="L51" s="59">
        <f>Table1422[[#This Row],[Poverty_Average
(Percentage Points)]]/100</f>
        <v>3.4799999999999998E-2</v>
      </c>
      <c r="M51" s="59">
        <f>Table1422[[#This Row],[Full Time Employment_Average
(Percentage Points)]]/100</f>
        <v>8.6399999999999991E-2</v>
      </c>
      <c r="N51">
        <f>Table1422[[#This Row],[Monthly Fees]]</f>
        <v>110</v>
      </c>
      <c r="O51">
        <f t="shared" si="0"/>
        <v>1320</v>
      </c>
      <c r="P51" s="63">
        <f>Table2[[#This Row],[Annual Fees]]/Table2[[#This Row],[IQ1_Average]]</f>
        <v>4.7710613442826781E-2</v>
      </c>
      <c r="Q51" s="63">
        <f>Table2[[#This Row],[Annual Fees]]/Table2[[#This Row],[IQ2_Average]]</f>
        <v>3.6504424778761063E-2</v>
      </c>
      <c r="R51" s="63">
        <f>Table2[[#This Row],[Annual Fees]]/Table2[[#This Row],[IQ3_Average]]</f>
        <v>2.1142529479413263E-2</v>
      </c>
      <c r="S51" s="65">
        <f>AVERAGE(Table2[[#This Row],[RI_IQ1]:[RI_IQ3]])</f>
        <v>3.5119189233667039E-2</v>
      </c>
      <c r="T51">
        <f>IF(Table2[[#This Row],[SNAP_Average]]&gt;20%,1, IF(Table2[[#This Row],[SNAP_Average]]&lt;11%, 3, 2))</f>
        <v>1</v>
      </c>
      <c r="U51">
        <f>IF(Table2[[#This Row],[Poverty_Average]]&gt;20%,1, IF(Table2[[#This Row],[Poverty_Average]]&lt;10%, 3, 2))</f>
        <v>3</v>
      </c>
      <c r="V51">
        <f>IF(Table2[[#This Row],[Full Time Employment_Average]]&lt;30%,1, IF(Table2[[#This Row],[Full Time Employment_Average]]&gt;50%, 3, 2))</f>
        <v>1</v>
      </c>
      <c r="W51" s="67">
        <f>AVERAGE(Table2[[#This Row],[FCI_SNAP]:[FCI_FullTimeEmployment]])</f>
        <v>1.6666666666666667</v>
      </c>
      <c r="X5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Row],[IQ2_Average]])*(3*0.02)/12,IF(I100&lt;=1.5,"NA")))</f>
        <v>62.643815190669848</v>
      </c>
      <c r="Z5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156.60953797667466</v>
      </c>
    </row>
    <row r="52" spans="1:26" ht="14.25" x14ac:dyDescent="0.25">
      <c r="A52" t="str">
        <f>Table1422[[#This Row],[Community]]</f>
        <v xml:space="preserve">Chiniak  </v>
      </c>
      <c r="H52" s="58" t="e">
        <f>Table1422[[#This Row],[IQ1_Average]]</f>
        <v>#DIV/0!</v>
      </c>
      <c r="I52" s="58" t="e">
        <f>Table1422[[#This Row],[IQ2_Average]]</f>
        <v>#DIV/0!</v>
      </c>
      <c r="J52" s="58" t="e">
        <f>Table1422[[#This Row],[IQ3_Average]]</f>
        <v>#DIV/0!</v>
      </c>
      <c r="K52" s="60" t="e">
        <f>Table1422[[#This Row],[SNAP_Average 
(Percentage Points)]]/100</f>
        <v>#DIV/0!</v>
      </c>
      <c r="L52" s="59" t="e">
        <f>Table1422[[#This Row],[Poverty_Average
(Percentage Points)]]/100</f>
        <v>#DIV/0!</v>
      </c>
      <c r="M52" s="59" t="e">
        <f>Table1422[[#This Row],[Full Time Employment_Average
(Percentage Points)]]/100</f>
        <v>#DIV/0!</v>
      </c>
      <c r="N52">
        <f>Table1422[[#This Row],[Monthly Fees]]</f>
        <v>0</v>
      </c>
      <c r="O52">
        <f t="shared" si="0"/>
        <v>0</v>
      </c>
      <c r="P52" s="63" t="e">
        <f>Table2[[#This Row],[Annual Fees]]/Table2[[#This Row],[IQ1_Average]]</f>
        <v>#DIV/0!</v>
      </c>
      <c r="Q52" s="63" t="e">
        <f>Table2[[#This Row],[Annual Fees]]/Table2[[#This Row],[IQ2_Average]]</f>
        <v>#DIV/0!</v>
      </c>
      <c r="R52" s="63" t="e">
        <f>Table2[[#This Row],[Annual Fees]]/Table2[[#This Row],[IQ3_Average]]</f>
        <v>#DIV/0!</v>
      </c>
      <c r="S52" s="65" t="e">
        <f>AVERAGE(Table2[[#This Row],[RI_IQ1]:[RI_IQ3]])</f>
        <v>#DIV/0!</v>
      </c>
      <c r="T52" t="e">
        <f>IF(Table2[[#This Row],[SNAP_Average]]&gt;20%,1, IF(Table2[[#This Row],[SNAP_Average]]&lt;11%, 3, 2))</f>
        <v>#DIV/0!</v>
      </c>
      <c r="U52" t="e">
        <f>IF(Table2[[#This Row],[Poverty_Average]]&gt;20%,1, IF(Table2[[#This Row],[Poverty_Average]]&lt;10%, 3, 2))</f>
        <v>#DIV/0!</v>
      </c>
      <c r="V52" t="e">
        <f>IF(Table2[[#This Row],[Full Time Employment_Average]]&lt;30%,1, IF(Table2[[#This Row],[Full Time Employment_Average]]&gt;50%, 3, 2))</f>
        <v>#DIV/0!</v>
      </c>
      <c r="W52" s="67" t="e">
        <f>AVERAGE(Table2[[#This Row],[FCI_SNAP]:[FCI_FullTimeEmployment]])</f>
        <v>#DIV/0!</v>
      </c>
      <c r="X52"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5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Row],[IQ2_Average]])*(3*0.02)/12,IF(I101&lt;=1.5,"NA")))</f>
        <v>#DIV/0!</v>
      </c>
      <c r="Z52"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53" spans="1:26" ht="14.25" x14ac:dyDescent="0.25">
      <c r="A53" t="str">
        <f>Table1422[[#This Row],[Community]]</f>
        <v xml:space="preserve">Chisana  </v>
      </c>
      <c r="H53" s="58" t="e">
        <f>Table1422[[#This Row],[IQ1_Average]]</f>
        <v>#DIV/0!</v>
      </c>
      <c r="I53" s="58" t="e">
        <f>Table1422[[#This Row],[IQ2_Average]]</f>
        <v>#DIV/0!</v>
      </c>
      <c r="J53" s="58" t="e">
        <f>Table1422[[#This Row],[IQ3_Average]]</f>
        <v>#DIV/0!</v>
      </c>
      <c r="K53" s="60" t="e">
        <f>Table1422[[#This Row],[SNAP_Average 
(Percentage Points)]]/100</f>
        <v>#DIV/0!</v>
      </c>
      <c r="L53" s="59" t="e">
        <f>Table1422[[#This Row],[Poverty_Average
(Percentage Points)]]/100</f>
        <v>#DIV/0!</v>
      </c>
      <c r="M53" s="59" t="e">
        <f>Table1422[[#This Row],[Full Time Employment_Average
(Percentage Points)]]/100</f>
        <v>#DIV/0!</v>
      </c>
      <c r="N53">
        <f>Table1422[[#This Row],[Monthly Fees]]</f>
        <v>0</v>
      </c>
      <c r="O53">
        <f t="shared" si="0"/>
        <v>0</v>
      </c>
      <c r="P53" s="63" t="e">
        <f>Table2[[#This Row],[Annual Fees]]/Table2[[#This Row],[IQ1_Average]]</f>
        <v>#DIV/0!</v>
      </c>
      <c r="Q53" s="63" t="e">
        <f>Table2[[#This Row],[Annual Fees]]/Table2[[#This Row],[IQ2_Average]]</f>
        <v>#DIV/0!</v>
      </c>
      <c r="R53" s="63" t="e">
        <f>Table2[[#This Row],[Annual Fees]]/Table2[[#This Row],[IQ3_Average]]</f>
        <v>#DIV/0!</v>
      </c>
      <c r="S53" s="65" t="e">
        <f>AVERAGE(Table2[[#This Row],[RI_IQ1]:[RI_IQ3]])</f>
        <v>#DIV/0!</v>
      </c>
      <c r="T53" t="e">
        <f>IF(Table2[[#This Row],[SNAP_Average]]&gt;20%,1, IF(Table2[[#This Row],[SNAP_Average]]&lt;11%, 3, 2))</f>
        <v>#DIV/0!</v>
      </c>
      <c r="U53" t="e">
        <f>IF(Table2[[#This Row],[Poverty_Average]]&gt;20%,1, IF(Table2[[#This Row],[Poverty_Average]]&lt;10%, 3, 2))</f>
        <v>#DIV/0!</v>
      </c>
      <c r="V53" t="e">
        <f>IF(Table2[[#This Row],[Full Time Employment_Average]]&lt;30%,1, IF(Table2[[#This Row],[Full Time Employment_Average]]&gt;50%, 3, 2))</f>
        <v>#DIV/0!</v>
      </c>
      <c r="W53" s="67" t="e">
        <f>AVERAGE(Table2[[#This Row],[FCI_SNAP]:[FCI_FullTimeEmployment]])</f>
        <v>#DIV/0!</v>
      </c>
      <c r="X53"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53"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Row],[IQ2_Average]])*(3*0.02)/12,IF(I102&lt;=1.5,"NA")))</f>
        <v>#DIV/0!</v>
      </c>
      <c r="Z53"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54" spans="1:26" ht="14.25" x14ac:dyDescent="0.25">
      <c r="A54" t="str">
        <f>Table1422[[#This Row],[Community]]</f>
        <v xml:space="preserve">Chistochina  </v>
      </c>
      <c r="H54" s="58">
        <f>Table1422[[#This Row],[IQ1_Average]]</f>
        <v>17283.2</v>
      </c>
      <c r="I54" s="58">
        <f>Table1422[[#This Row],[IQ2_Average]]</f>
        <v>34650</v>
      </c>
      <c r="J54" s="58">
        <f>Table1422[[#This Row],[IQ3_Average]]</f>
        <v>85743.8</v>
      </c>
      <c r="K54" s="60">
        <f>Table1422[[#This Row],[SNAP_Average 
(Percentage Points)]]/100</f>
        <v>0.1298</v>
      </c>
      <c r="L54" s="59">
        <f>Table1422[[#This Row],[Poverty_Average
(Percentage Points)]]/100</f>
        <v>0.10025000000000001</v>
      </c>
      <c r="M54" s="59">
        <f>Table1422[[#This Row],[Full Time Employment_Average
(Percentage Points)]]/100</f>
        <v>0.67220000000000002</v>
      </c>
      <c r="N54">
        <f>Table1422[[#This Row],[Monthly Fees]]</f>
        <v>0</v>
      </c>
      <c r="O54">
        <f t="shared" si="0"/>
        <v>0</v>
      </c>
      <c r="P54" s="63">
        <f>Table2[[#This Row],[Annual Fees]]/Table2[[#This Row],[IQ1_Average]]</f>
        <v>0</v>
      </c>
      <c r="Q54" s="63">
        <f>Table2[[#This Row],[Annual Fees]]/Table2[[#This Row],[IQ2_Average]]</f>
        <v>0</v>
      </c>
      <c r="R54" s="63">
        <f>Table2[[#This Row],[Annual Fees]]/Table2[[#This Row],[IQ3_Average]]</f>
        <v>0</v>
      </c>
      <c r="S54" s="65">
        <f>AVERAGE(Table2[[#This Row],[RI_IQ1]:[RI_IQ3]])</f>
        <v>0</v>
      </c>
      <c r="T54">
        <f>IF(Table2[[#This Row],[SNAP_Average]]&gt;20%,1, IF(Table2[[#This Row],[SNAP_Average]]&lt;11%, 3, 2))</f>
        <v>2</v>
      </c>
      <c r="U54">
        <f>IF(Table2[[#This Row],[Poverty_Average]]&gt;20%,1, IF(Table2[[#This Row],[Poverty_Average]]&lt;10%, 3, 2))</f>
        <v>2</v>
      </c>
      <c r="V54">
        <f>IF(Table2[[#This Row],[Full Time Employment_Average]]&lt;30%,1, IF(Table2[[#This Row],[Full Time Employment_Average]]&gt;50%, 3, 2))</f>
        <v>3</v>
      </c>
      <c r="W54" s="67">
        <f>AVERAGE(Table2[[#This Row],[FCI_SNAP]:[FCI_FullTimeEmployment]])</f>
        <v>2.3333333333333335</v>
      </c>
      <c r="X5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5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Row],[IQ2_Average]])*(3*0.02)/12,IF(I103&lt;=1.5,"NA")))</f>
        <v>50.822131680635771</v>
      </c>
      <c r="Z5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127.05532920158943</v>
      </c>
    </row>
    <row r="55" spans="1:26" ht="14.25" x14ac:dyDescent="0.25">
      <c r="A55" t="str">
        <f>Table1422[[#This Row],[Community]]</f>
        <v xml:space="preserve">Chitina  </v>
      </c>
      <c r="H55" s="58">
        <f>Table1422[[#This Row],[IQ1_Average]]</f>
        <v>7381</v>
      </c>
      <c r="I55" s="58">
        <f>Table1422[[#This Row],[IQ2_Average]]</f>
        <v>19533.2</v>
      </c>
      <c r="J55" s="58">
        <f>Table1422[[#This Row],[IQ3_Average]]</f>
        <v>43633.4</v>
      </c>
      <c r="K55" s="60">
        <f>Table1422[[#This Row],[SNAP_Average 
(Percentage Points)]]/100</f>
        <v>0.27899999999999997</v>
      </c>
      <c r="L55" s="59">
        <f>Table1422[[#This Row],[Poverty_Average
(Percentage Points)]]/100</f>
        <v>0.71879999999999999</v>
      </c>
      <c r="M55" s="59">
        <f>Table1422[[#This Row],[Full Time Employment_Average
(Percentage Points)]]/100</f>
        <v>0.33340000000000003</v>
      </c>
      <c r="N55">
        <f>Table1422[[#This Row],[Monthly Fees]]</f>
        <v>0</v>
      </c>
      <c r="O55">
        <f t="shared" si="0"/>
        <v>0</v>
      </c>
      <c r="P55" s="63">
        <f>Table2[[#This Row],[Annual Fees]]/Table2[[#This Row],[IQ1_Average]]</f>
        <v>0</v>
      </c>
      <c r="Q55" s="63">
        <f>Table2[[#This Row],[Annual Fees]]/Table2[[#This Row],[IQ2_Average]]</f>
        <v>0</v>
      </c>
      <c r="R55" s="63">
        <f>Table2[[#This Row],[Annual Fees]]/Table2[[#This Row],[IQ3_Average]]</f>
        <v>0</v>
      </c>
      <c r="S55" s="65">
        <f>AVERAGE(Table2[[#This Row],[RI_IQ1]:[RI_IQ3]])</f>
        <v>0</v>
      </c>
      <c r="T55">
        <f>IF(Table2[[#This Row],[SNAP_Average]]&gt;20%,1, IF(Table2[[#This Row],[SNAP_Average]]&lt;11%, 3, 2))</f>
        <v>1</v>
      </c>
      <c r="U55">
        <f>IF(Table2[[#This Row],[Poverty_Average]]&gt;20%,1, IF(Table2[[#This Row],[Poverty_Average]]&lt;10%, 3, 2))</f>
        <v>1</v>
      </c>
      <c r="V55">
        <f>IF(Table2[[#This Row],[Full Time Employment_Average]]&lt;30%,1, IF(Table2[[#This Row],[Full Time Employment_Average]]&gt;50%, 3, 2))</f>
        <v>2</v>
      </c>
      <c r="W55" s="67">
        <f>AVERAGE(Table2[[#This Row],[FCI_SNAP]:[FCI_FullTimeEmployment]])</f>
        <v>1.3333333333333333</v>
      </c>
      <c r="X5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Row],[IQ2_Average]])*(3*0.02)/12,IF(I104&lt;=1.5,"NA")))</f>
        <v>0</v>
      </c>
      <c r="Z5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23.855404706944366</v>
      </c>
    </row>
    <row r="56" spans="1:26" ht="14.25" x14ac:dyDescent="0.25">
      <c r="A56" t="str">
        <f>Table1422[[#This Row],[Community]]</f>
        <v xml:space="preserve">Chuathbaluk </v>
      </c>
      <c r="C56" t="s">
        <v>568</v>
      </c>
      <c r="D56" t="s">
        <v>561</v>
      </c>
      <c r="E56" t="s">
        <v>572</v>
      </c>
      <c r="F56" t="s">
        <v>563</v>
      </c>
      <c r="G56" t="s">
        <v>570</v>
      </c>
      <c r="H56" s="58">
        <f>Table1422[[#This Row],[IQ1_Average]]</f>
        <v>18142.599999999999</v>
      </c>
      <c r="I56" s="58">
        <f>Table1422[[#This Row],[IQ2_Average]]</f>
        <v>21566.6</v>
      </c>
      <c r="J56" s="58">
        <f>Table1422[[#This Row],[IQ3_Average]]</f>
        <v>29050</v>
      </c>
      <c r="K56" s="60">
        <f>Table1422[[#This Row],[SNAP_Average 
(Percentage Points)]]/100</f>
        <v>0.44719999999999999</v>
      </c>
      <c r="L56" s="59">
        <f>Table1422[[#This Row],[Poverty_Average
(Percentage Points)]]/100</f>
        <v>0.69320000000000004</v>
      </c>
      <c r="M56" s="59">
        <f>Table1422[[#This Row],[Full Time Employment_Average
(Percentage Points)]]/100</f>
        <v>0.18359999999999999</v>
      </c>
      <c r="N56">
        <f>Table1422[[#This Row],[Monthly Fees]]</f>
        <v>130</v>
      </c>
      <c r="O56">
        <f t="shared" si="0"/>
        <v>1560</v>
      </c>
      <c r="P56" s="63">
        <f>Table2[[#This Row],[Annual Fees]]/Table2[[#This Row],[IQ1_Average]]</f>
        <v>8.5985470660214086E-2</v>
      </c>
      <c r="Q56" s="63">
        <f>Table2[[#This Row],[Annual Fees]]/Table2[[#This Row],[IQ2_Average]]</f>
        <v>7.2334072130052954E-2</v>
      </c>
      <c r="R56" s="63">
        <f>Table2[[#This Row],[Annual Fees]]/Table2[[#This Row],[IQ3_Average]]</f>
        <v>5.3700516351118763E-2</v>
      </c>
      <c r="S56" s="65">
        <f>AVERAGE(Table2[[#This Row],[RI_IQ1]:[RI_IQ3]])</f>
        <v>7.0673353047128615E-2</v>
      </c>
      <c r="T56">
        <f>IF(Table2[[#This Row],[SNAP_Average]]&gt;20%,1, IF(Table2[[#This Row],[SNAP_Average]]&lt;11%, 3, 2))</f>
        <v>1</v>
      </c>
      <c r="U56">
        <f>IF(Table2[[#This Row],[Poverty_Average]]&gt;20%,1, IF(Table2[[#This Row],[Poverty_Average]]&lt;10%, 3, 2))</f>
        <v>1</v>
      </c>
      <c r="V56">
        <f>IF(Table2[[#This Row],[Full Time Employment_Average]]&lt;30%,1, IF(Table2[[#This Row],[Full Time Employment_Average]]&gt;50%, 3, 2))</f>
        <v>1</v>
      </c>
      <c r="W56" s="67">
        <f>AVERAGE(Table2[[#This Row],[FCI_SNAP]:[FCI_FullTimeEmployment]])</f>
        <v>1</v>
      </c>
      <c r="X5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56"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Row],[IQ2_Average]])*(3*0.02)/12,IF(I105&lt;=1.5,"NA")))</f>
        <v>#DIV/0!</v>
      </c>
      <c r="Z5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36.788971909485987</v>
      </c>
    </row>
    <row r="57" spans="1:26" ht="14.25" x14ac:dyDescent="0.25">
      <c r="A57" t="str">
        <f>Table1422[[#This Row],[Community]]</f>
        <v xml:space="preserve">Circle  </v>
      </c>
      <c r="B57" t="s">
        <v>575</v>
      </c>
      <c r="H57" s="58">
        <f>Table1422[[#This Row],[IQ1_Average]]</f>
        <v>13091.8</v>
      </c>
      <c r="I57" s="58">
        <f>Table1422[[#This Row],[IQ2_Average]]</f>
        <v>21953.4</v>
      </c>
      <c r="J57" s="58">
        <f>Table1422[[#This Row],[IQ3_Average]]</f>
        <v>30800</v>
      </c>
      <c r="K57" s="60">
        <f>Table1422[[#This Row],[SNAP_Average 
(Percentage Points)]]/100</f>
        <v>0.36959999999999998</v>
      </c>
      <c r="L57" s="59">
        <f>Table1422[[#This Row],[Poverty_Average
(Percentage Points)]]/100</f>
        <v>0.41920000000000002</v>
      </c>
      <c r="M57" s="59">
        <f>Table1422[[#This Row],[Full Time Employment_Average
(Percentage Points)]]/100</f>
        <v>0.36619999999999997</v>
      </c>
      <c r="N57">
        <f>Table1422[[#This Row],[Monthly Fees]]</f>
        <v>0</v>
      </c>
      <c r="O57">
        <f t="shared" si="0"/>
        <v>0</v>
      </c>
      <c r="P57" s="63">
        <f>Table2[[#This Row],[Annual Fees]]/Table2[[#This Row],[IQ1_Average]]</f>
        <v>0</v>
      </c>
      <c r="Q57" s="63">
        <f>Table2[[#This Row],[Annual Fees]]/Table2[[#This Row],[IQ2_Average]]</f>
        <v>0</v>
      </c>
      <c r="R57" s="63">
        <f>Table2[[#This Row],[Annual Fees]]/Table2[[#This Row],[IQ3_Average]]</f>
        <v>0</v>
      </c>
      <c r="S57" s="65">
        <f>AVERAGE(Table2[[#This Row],[RI_IQ1]:[RI_IQ3]])</f>
        <v>0</v>
      </c>
      <c r="T57">
        <f>IF(Table2[[#This Row],[SNAP_Average]]&gt;20%,1, IF(Table2[[#This Row],[SNAP_Average]]&lt;11%, 3, 2))</f>
        <v>1</v>
      </c>
      <c r="U57">
        <f>IF(Table2[[#This Row],[Poverty_Average]]&gt;20%,1, IF(Table2[[#This Row],[Poverty_Average]]&lt;10%, 3, 2))</f>
        <v>1</v>
      </c>
      <c r="V57">
        <f>IF(Table2[[#This Row],[Full Time Employment_Average]]&lt;30%,1, IF(Table2[[#This Row],[Full Time Employment_Average]]&gt;50%, 3, 2))</f>
        <v>2</v>
      </c>
      <c r="W57" s="67">
        <f>AVERAGE(Table2[[#This Row],[FCI_SNAP]:[FCI_FullTimeEmployment]])</f>
        <v>1.3333333333333333</v>
      </c>
      <c r="X5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7"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Row],[IQ2_Average]])*(3*0.02)/12,IF(I106&lt;=1.5,"NA")))</f>
        <v>#DIV/0!</v>
      </c>
      <c r="Z5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32.382946981619277</v>
      </c>
    </row>
    <row r="58" spans="1:26" x14ac:dyDescent="0.25">
      <c r="A58" t="str">
        <f>Table1422[[#This Row],[Community]]</f>
        <v xml:space="preserve">Clam Gulch  </v>
      </c>
      <c r="H58" s="58">
        <f>Table1422[[#This Row],[IQ1_Average]]</f>
        <v>28769.4</v>
      </c>
      <c r="I58" s="58">
        <f>Table1422[[#This Row],[IQ2_Average]]</f>
        <v>53900.6</v>
      </c>
      <c r="J58" s="58">
        <f>Table1422[[#This Row],[IQ3_Average]]</f>
        <v>92166.399999999994</v>
      </c>
      <c r="K58" s="60">
        <f>Table1422[[#This Row],[SNAP_Average 
(Percentage Points)]]/100</f>
        <v>0.13239999999999999</v>
      </c>
      <c r="L58" s="59">
        <f>Table1422[[#This Row],[Poverty_Average
(Percentage Points)]]/100</f>
        <v>0.28475</v>
      </c>
      <c r="M58" s="59">
        <f>Table1422[[#This Row],[Full Time Employment_Average
(Percentage Points)]]/100</f>
        <v>0.64979999999999993</v>
      </c>
      <c r="N58">
        <f>Table1422[[#This Row],[Monthly Fees]]</f>
        <v>0</v>
      </c>
      <c r="O58">
        <f t="shared" si="0"/>
        <v>0</v>
      </c>
      <c r="P58" s="63">
        <f>Table2[[#This Row],[Annual Fees]]/Table2[[#This Row],[IQ1_Average]]</f>
        <v>0</v>
      </c>
      <c r="Q58" s="63">
        <f>Table2[[#This Row],[Annual Fees]]/Table2[[#This Row],[IQ2_Average]]</f>
        <v>0</v>
      </c>
      <c r="R58" s="63">
        <f>Table2[[#This Row],[Annual Fees]]/Table2[[#This Row],[IQ3_Average]]</f>
        <v>0</v>
      </c>
      <c r="S58" s="65">
        <f>AVERAGE(Table2[[#This Row],[RI_IQ1]:[RI_IQ3]])</f>
        <v>0</v>
      </c>
      <c r="T58">
        <f>IF(Table2[[#This Row],[SNAP_Average]]&gt;20%,1, IF(Table2[[#This Row],[SNAP_Average]]&lt;11%, 3, 2))</f>
        <v>2</v>
      </c>
      <c r="U58">
        <f>IF(Table2[[#This Row],[Poverty_Average]]&gt;20%,1, IF(Table2[[#This Row],[Poverty_Average]]&lt;10%, 3, 2))</f>
        <v>1</v>
      </c>
      <c r="V58">
        <f>IF(Table2[[#This Row],[Full Time Employment_Average]]&lt;30%,1, IF(Table2[[#This Row],[Full Time Employment_Average]]&gt;50%, 3, 2))</f>
        <v>3</v>
      </c>
      <c r="W58" s="67">
        <f>AVERAGE(Table2[[#This Row],[FCI_SNAP]:[FCI_FullTimeEmployment]])</f>
        <v>2</v>
      </c>
      <c r="X5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5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Row],[IQ2_Average]])*(3*0.02)/12,IF(I107&lt;=1.5,"NA")))</f>
        <v>77.928032062560376</v>
      </c>
      <c r="Z5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194.82008015640099</v>
      </c>
    </row>
    <row r="59" spans="1:26" x14ac:dyDescent="0.25">
      <c r="A59" t="str">
        <f>Table1422[[#This Row],[Community]]</f>
        <v xml:space="preserve">Clark's Point </v>
      </c>
      <c r="C59" t="s">
        <v>578</v>
      </c>
      <c r="D59" t="s">
        <v>561</v>
      </c>
      <c r="E59" t="s">
        <v>562</v>
      </c>
      <c r="F59" t="s">
        <v>563</v>
      </c>
      <c r="G59" t="s">
        <v>570</v>
      </c>
      <c r="H59" s="58">
        <f>Table1422[[#This Row],[IQ1_Average]]</f>
        <v>12150</v>
      </c>
      <c r="I59" s="58">
        <f>Table1422[[#This Row],[IQ2_Average]]</f>
        <v>24740</v>
      </c>
      <c r="J59" s="58">
        <f>Table1422[[#This Row],[IQ3_Average]]</f>
        <v>34526.800000000003</v>
      </c>
      <c r="K59" s="60">
        <f>Table1422[[#This Row],[SNAP_Average 
(Percentage Points)]]/100</f>
        <v>0.2802</v>
      </c>
      <c r="L59" s="59">
        <f>Table1422[[#This Row],[Poverty_Average
(Percentage Points)]]/100</f>
        <v>0.63950000000000007</v>
      </c>
      <c r="M59" s="59">
        <f>Table1422[[#This Row],[Full Time Employment_Average
(Percentage Points)]]/100</f>
        <v>0.14940000000000001</v>
      </c>
      <c r="N59">
        <f>Table1422[[#This Row],[Monthly Fees]]</f>
        <v>31.5</v>
      </c>
      <c r="O59">
        <f t="shared" si="0"/>
        <v>378</v>
      </c>
      <c r="P59" s="63">
        <f>Table2[[#This Row],[Annual Fees]]/Table2[[#This Row],[IQ1_Average]]</f>
        <v>3.111111111111111E-2</v>
      </c>
      <c r="Q59" s="63">
        <f>Table2[[#This Row],[Annual Fees]]/Table2[[#This Row],[IQ2_Average]]</f>
        <v>1.5278900565885207E-2</v>
      </c>
      <c r="R59" s="63">
        <f>Table2[[#This Row],[Annual Fees]]/Table2[[#This Row],[IQ3_Average]]</f>
        <v>1.0948017192441812E-2</v>
      </c>
      <c r="S59" s="65">
        <f>AVERAGE(Table2[[#This Row],[RI_IQ1]:[RI_IQ3]])</f>
        <v>1.9112676289812707E-2</v>
      </c>
      <c r="T59">
        <f>IF(Table2[[#This Row],[SNAP_Average]]&gt;20%,1, IF(Table2[[#This Row],[SNAP_Average]]&lt;11%, 3, 2))</f>
        <v>1</v>
      </c>
      <c r="U59">
        <f>IF(Table2[[#This Row],[Poverty_Average]]&gt;20%,1, IF(Table2[[#This Row],[Poverty_Average]]&lt;10%, 3, 2))</f>
        <v>1</v>
      </c>
      <c r="V59">
        <f>IF(Table2[[#This Row],[Full Time Employment_Average]]&lt;30%,1, IF(Table2[[#This Row],[Full Time Employment_Average]]&gt;50%, 3, 2))</f>
        <v>1</v>
      </c>
      <c r="W59" s="67">
        <f>AVERAGE(Table2[[#This Row],[FCI_SNAP]:[FCI_FullTimeEmployment]])</f>
        <v>1</v>
      </c>
      <c r="X5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5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Row],[IQ2_Average]])*(3*0.02)/12,IF(I108&lt;=1.5,"NA")))</f>
        <v>0</v>
      </c>
      <c r="Z5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32.962416693877536</v>
      </c>
    </row>
    <row r="60" spans="1:26" x14ac:dyDescent="0.25">
      <c r="A60" t="str">
        <f>Table1422[[#This Row],[Community]]</f>
        <v xml:space="preserve">Coffman Cove </v>
      </c>
      <c r="C60" t="s">
        <v>585</v>
      </c>
      <c r="D60" t="s">
        <v>561</v>
      </c>
      <c r="E60" t="s">
        <v>562</v>
      </c>
      <c r="F60" t="s">
        <v>563</v>
      </c>
      <c r="G60" t="s">
        <v>566</v>
      </c>
      <c r="H60" s="58">
        <f>Table1422[[#This Row],[IQ1_Average]]</f>
        <v>26054</v>
      </c>
      <c r="I60" s="58">
        <f>Table1422[[#This Row],[IQ2_Average]]</f>
        <v>51888.4</v>
      </c>
      <c r="J60" s="58">
        <f>Table1422[[#This Row],[IQ3_Average]]</f>
        <v>68029</v>
      </c>
      <c r="K60" s="60">
        <f>Table1422[[#This Row],[SNAP_Average 
(Percentage Points)]]/100</f>
        <v>9.6200000000000008E-2</v>
      </c>
      <c r="L60" s="59">
        <f>Table1422[[#This Row],[Poverty_Average
(Percentage Points)]]/100</f>
        <v>3.4000000000000002E-2</v>
      </c>
      <c r="M60" s="59">
        <f>Table1422[[#This Row],[Full Time Employment_Average
(Percentage Points)]]/100</f>
        <v>0.24660000000000001</v>
      </c>
      <c r="N60">
        <f>Table1422[[#This Row],[Monthly Fees]]</f>
        <v>65</v>
      </c>
      <c r="O60">
        <f t="shared" si="0"/>
        <v>780</v>
      </c>
      <c r="P60" s="63">
        <f>Table2[[#This Row],[Annual Fees]]/Table2[[#This Row],[IQ1_Average]]</f>
        <v>2.9937821447762341E-2</v>
      </c>
      <c r="Q60" s="63">
        <f>Table2[[#This Row],[Annual Fees]]/Table2[[#This Row],[IQ2_Average]]</f>
        <v>1.5032261545933194E-2</v>
      </c>
      <c r="R60" s="63">
        <f>Table2[[#This Row],[Annual Fees]]/Table2[[#This Row],[IQ3_Average]]</f>
        <v>1.1465698452130709E-2</v>
      </c>
      <c r="S60" s="65">
        <f>AVERAGE(Table2[[#This Row],[RI_IQ1]:[RI_IQ3]])</f>
        <v>1.8811927148608749E-2</v>
      </c>
      <c r="T60">
        <f>IF(Table2[[#This Row],[SNAP_Average]]&gt;20%,1, IF(Table2[[#This Row],[SNAP_Average]]&lt;11%, 3, 2))</f>
        <v>3</v>
      </c>
      <c r="U60">
        <f>IF(Table2[[#This Row],[Poverty_Average]]&gt;20%,1, IF(Table2[[#This Row],[Poverty_Average]]&lt;10%, 3, 2))</f>
        <v>3</v>
      </c>
      <c r="V60">
        <f>IF(Table2[[#This Row],[Full Time Employment_Average]]&lt;30%,1, IF(Table2[[#This Row],[Full Time Employment_Average]]&gt;50%, 3, 2))</f>
        <v>1</v>
      </c>
      <c r="W60" s="67">
        <f>AVERAGE(Table2[[#This Row],[FCI_SNAP]:[FCI_FullTimeEmployment]])</f>
        <v>2.3333333333333335</v>
      </c>
      <c r="X6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Row],[IQ2_Average]])*(3*0.02)/12,IF(I109&lt;=1.5,"NA")))</f>
        <v>69.105094322893038</v>
      </c>
      <c r="Z6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172.76273580723264</v>
      </c>
    </row>
    <row r="61" spans="1:26" x14ac:dyDescent="0.25">
      <c r="A61" t="str">
        <f>Table1422[[#This Row],[Community]]</f>
        <v xml:space="preserve">Cohoe  </v>
      </c>
      <c r="H61" s="58">
        <f>Table1422[[#This Row],[IQ1_Average]]</f>
        <v>22459</v>
      </c>
      <c r="I61" s="58">
        <f>Table1422[[#This Row],[IQ2_Average]]</f>
        <v>45089</v>
      </c>
      <c r="J61" s="58">
        <f>Table1422[[#This Row],[IQ3_Average]]</f>
        <v>75217.2</v>
      </c>
      <c r="K61" s="60">
        <f>Table1422[[#This Row],[SNAP_Average 
(Percentage Points)]]/100</f>
        <v>0.10559999999999999</v>
      </c>
      <c r="L61" s="59">
        <f>Table1422[[#This Row],[Poverty_Average
(Percentage Points)]]/100</f>
        <v>0.29120000000000007</v>
      </c>
      <c r="M61" s="59">
        <f>Table1422[[#This Row],[Full Time Employment_Average
(Percentage Points)]]/100</f>
        <v>0.47800000000000004</v>
      </c>
      <c r="N61">
        <f>Table1422[[#This Row],[Monthly Fees]]</f>
        <v>0</v>
      </c>
      <c r="O61">
        <f t="shared" si="0"/>
        <v>0</v>
      </c>
      <c r="P61" s="63">
        <f>Table2[[#This Row],[Annual Fees]]/Table2[[#This Row],[IQ1_Average]]</f>
        <v>0</v>
      </c>
      <c r="Q61" s="63">
        <f>Table2[[#This Row],[Annual Fees]]/Table2[[#This Row],[IQ2_Average]]</f>
        <v>0</v>
      </c>
      <c r="R61" s="63">
        <f>Table2[[#This Row],[Annual Fees]]/Table2[[#This Row],[IQ3_Average]]</f>
        <v>0</v>
      </c>
      <c r="S61" s="65">
        <f>AVERAGE(Table2[[#This Row],[RI_IQ1]:[RI_IQ3]])</f>
        <v>0</v>
      </c>
      <c r="T61">
        <f>IF(Table2[[#This Row],[SNAP_Average]]&gt;20%,1, IF(Table2[[#This Row],[SNAP_Average]]&lt;11%, 3, 2))</f>
        <v>3</v>
      </c>
      <c r="U61">
        <f>IF(Table2[[#This Row],[Poverty_Average]]&gt;20%,1, IF(Table2[[#This Row],[Poverty_Average]]&lt;10%, 3, 2))</f>
        <v>1</v>
      </c>
      <c r="V61">
        <f>IF(Table2[[#This Row],[Full Time Employment_Average]]&lt;30%,1, IF(Table2[[#This Row],[Full Time Employment_Average]]&gt;50%, 3, 2))</f>
        <v>2</v>
      </c>
      <c r="W61" s="67">
        <f>AVERAGE(Table2[[#This Row],[FCI_SNAP]:[FCI_FullTimeEmployment]])</f>
        <v>2</v>
      </c>
      <c r="X6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Row],[IQ2_Average]])*(3*0.02)/12,IF(I110&lt;=1.5,"NA")))</f>
        <v>62.500961104702235</v>
      </c>
      <c r="Z6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156.25240276175563</v>
      </c>
    </row>
    <row r="62" spans="1:26" x14ac:dyDescent="0.25">
      <c r="A62" t="str">
        <f>Table1422[[#This Row],[Community]]</f>
        <v xml:space="preserve">Cold Bay </v>
      </c>
      <c r="C62" t="s">
        <v>560</v>
      </c>
      <c r="D62" t="s">
        <v>561</v>
      </c>
      <c r="E62" t="s">
        <v>562</v>
      </c>
      <c r="F62" t="s">
        <v>563</v>
      </c>
      <c r="H62" s="58">
        <f>Table1422[[#This Row],[IQ1_Average]]</f>
        <v>92887.6</v>
      </c>
      <c r="I62" s="58">
        <f>Table1422[[#This Row],[IQ2_Average]]</f>
        <v>110037.2</v>
      </c>
      <c r="J62" s="58">
        <f>Table1422[[#This Row],[IQ3_Average]]</f>
        <v>128910</v>
      </c>
      <c r="K62" s="60">
        <f>Table1422[[#This Row],[SNAP_Average 
(Percentage Points)]]/100</f>
        <v>0</v>
      </c>
      <c r="L62" s="59">
        <f>Table1422[[#This Row],[Poverty_Average
(Percentage Points)]]/100</f>
        <v>0</v>
      </c>
      <c r="M62" s="59">
        <f>Table1422[[#This Row],[Full Time Employment_Average
(Percentage Points)]]/100</f>
        <v>0.65359999999999985</v>
      </c>
      <c r="N62">
        <f>Table1422[[#This Row],[Monthly Fees]]</f>
        <v>196.5</v>
      </c>
      <c r="O62">
        <f t="shared" si="0"/>
        <v>2358</v>
      </c>
      <c r="P62" s="63">
        <f>Table2[[#This Row],[Annual Fees]]/Table2[[#This Row],[IQ1_Average]]</f>
        <v>2.5385519703383444E-2</v>
      </c>
      <c r="Q62" s="63">
        <f>Table2[[#This Row],[Annual Fees]]/Table2[[#This Row],[IQ2_Average]]</f>
        <v>2.1429116698716433E-2</v>
      </c>
      <c r="R62" s="63">
        <f>Table2[[#This Row],[Annual Fees]]/Table2[[#This Row],[IQ3_Average]]</f>
        <v>1.8291831510356061E-2</v>
      </c>
      <c r="S62" s="65">
        <f>AVERAGE(Table2[[#This Row],[RI_IQ1]:[RI_IQ3]])</f>
        <v>2.1702155970818645E-2</v>
      </c>
      <c r="T62">
        <f>IF(Table2[[#This Row],[SNAP_Average]]&gt;20%,1, IF(Table2[[#This Row],[SNAP_Average]]&lt;11%, 3, 2))</f>
        <v>3</v>
      </c>
      <c r="U62">
        <f>IF(Table2[[#This Row],[Poverty_Average]]&gt;20%,1, IF(Table2[[#This Row],[Poverty_Average]]&lt;10%, 3, 2))</f>
        <v>3</v>
      </c>
      <c r="V62">
        <f>IF(Table2[[#This Row],[Full Time Employment_Average]]&lt;30%,1, IF(Table2[[#This Row],[Full Time Employment_Average]]&gt;50%, 3, 2))</f>
        <v>3</v>
      </c>
      <c r="W62" s="67">
        <f>AVERAGE(Table2[[#This Row],[FCI_SNAP]:[FCI_FullTimeEmployment]])</f>
        <v>3</v>
      </c>
      <c r="X6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Row],[IQ2_Average]])*(3*0.02)/12,IF(I111&lt;=1.5,"NA")))</f>
        <v>452.71999764497974</v>
      </c>
      <c r="Z6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724.35199623196741</v>
      </c>
    </row>
    <row r="63" spans="1:26" x14ac:dyDescent="0.25">
      <c r="A63" t="str">
        <f>Table1422[[#This Row],[Community]]</f>
        <v xml:space="preserve">Coldfoot  </v>
      </c>
      <c r="H63" s="58" t="e">
        <f>Table1422[[#This Row],[IQ1_Average]]</f>
        <v>#DIV/0!</v>
      </c>
      <c r="I63" s="58" t="e">
        <f>Table1422[[#This Row],[IQ2_Average]]</f>
        <v>#DIV/0!</v>
      </c>
      <c r="J63" s="58" t="e">
        <f>Table1422[[#This Row],[IQ3_Average]]</f>
        <v>#DIV/0!</v>
      </c>
      <c r="K63" s="60" t="e">
        <f>Table1422[[#This Row],[SNAP_Average 
(Percentage Points)]]/100</f>
        <v>#DIV/0!</v>
      </c>
      <c r="L63" s="59" t="e">
        <f>Table1422[[#This Row],[Poverty_Average
(Percentage Points)]]/100</f>
        <v>#DIV/0!</v>
      </c>
      <c r="M63" s="59">
        <f>Table1422[[#This Row],[Full Time Employment_Average
(Percentage Points)]]/100</f>
        <v>0.73019999999999996</v>
      </c>
      <c r="N63">
        <f>Table1422[[#This Row],[Monthly Fees]]</f>
        <v>0</v>
      </c>
      <c r="O63">
        <f t="shared" si="0"/>
        <v>0</v>
      </c>
      <c r="P63" s="63" t="e">
        <f>Table2[[#This Row],[Annual Fees]]/Table2[[#This Row],[IQ1_Average]]</f>
        <v>#DIV/0!</v>
      </c>
      <c r="Q63" s="63" t="e">
        <f>Table2[[#This Row],[Annual Fees]]/Table2[[#This Row],[IQ2_Average]]</f>
        <v>#DIV/0!</v>
      </c>
      <c r="R63" s="63" t="e">
        <f>Table2[[#This Row],[Annual Fees]]/Table2[[#This Row],[IQ3_Average]]</f>
        <v>#DIV/0!</v>
      </c>
      <c r="S63" s="65" t="e">
        <f>AVERAGE(Table2[[#This Row],[RI_IQ1]:[RI_IQ3]])</f>
        <v>#DIV/0!</v>
      </c>
      <c r="T63" t="e">
        <f>IF(Table2[[#This Row],[SNAP_Average]]&gt;20%,1, IF(Table2[[#This Row],[SNAP_Average]]&lt;11%, 3, 2))</f>
        <v>#DIV/0!</v>
      </c>
      <c r="U63" t="e">
        <f>IF(Table2[[#This Row],[Poverty_Average]]&gt;20%,1, IF(Table2[[#This Row],[Poverty_Average]]&lt;10%, 3, 2))</f>
        <v>#DIV/0!</v>
      </c>
      <c r="V63">
        <f>IF(Table2[[#This Row],[Full Time Employment_Average]]&lt;30%,1, IF(Table2[[#This Row],[Full Time Employment_Average]]&gt;50%, 3, 2))</f>
        <v>3</v>
      </c>
      <c r="W63" s="67" t="e">
        <f>AVERAGE(Table2[[#This Row],[FCI_SNAP]:[FCI_FullTimeEmployment]])</f>
        <v>#DIV/0!</v>
      </c>
      <c r="X63"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63"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Row],[IQ2_Average]])*(3*0.02)/12,IF(I112&lt;=1.5,"NA")))</f>
        <v>#DIV/0!</v>
      </c>
      <c r="Z63"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64" spans="1:26" x14ac:dyDescent="0.25">
      <c r="A64" t="str">
        <f>Table1422[[#This Row],[Community]]</f>
        <v xml:space="preserve">College  </v>
      </c>
      <c r="H64" s="58">
        <f>Table1422[[#This Row],[IQ1_Average]]</f>
        <v>35532.400000000001</v>
      </c>
      <c r="I64" s="58">
        <f>Table1422[[#This Row],[IQ2_Average]]</f>
        <v>62592.4</v>
      </c>
      <c r="J64" s="58">
        <f>Table1422[[#This Row],[IQ3_Average]]</f>
        <v>90839.2</v>
      </c>
      <c r="K64" s="60">
        <f>Table1422[[#This Row],[SNAP_Average 
(Percentage Points)]]/100</f>
        <v>5.74E-2</v>
      </c>
      <c r="L64" s="59">
        <f>Table1422[[#This Row],[Poverty_Average
(Percentage Points)]]/100</f>
        <v>0.21919999999999998</v>
      </c>
      <c r="M64" s="59">
        <f>Table1422[[#This Row],[Full Time Employment_Average
(Percentage Points)]]/100</f>
        <v>0.58640000000000003</v>
      </c>
      <c r="N64">
        <f>Table1422[[#This Row],[Monthly Fees]]</f>
        <v>0</v>
      </c>
      <c r="O64">
        <f t="shared" si="0"/>
        <v>0</v>
      </c>
      <c r="P64" s="63">
        <f>Table2[[#This Row],[Annual Fees]]/Table2[[#This Row],[IQ1_Average]]</f>
        <v>0</v>
      </c>
      <c r="Q64" s="63">
        <f>Table2[[#This Row],[Annual Fees]]/Table2[[#This Row],[IQ2_Average]]</f>
        <v>0</v>
      </c>
      <c r="R64" s="63">
        <f>Table2[[#This Row],[Annual Fees]]/Table2[[#This Row],[IQ3_Average]]</f>
        <v>0</v>
      </c>
      <c r="S64" s="65">
        <f>AVERAGE(Table2[[#This Row],[RI_IQ1]:[RI_IQ3]])</f>
        <v>0</v>
      </c>
      <c r="T64">
        <f>IF(Table2[[#This Row],[SNAP_Average]]&gt;20%,1, IF(Table2[[#This Row],[SNAP_Average]]&lt;11%, 3, 2))</f>
        <v>3</v>
      </c>
      <c r="U64">
        <f>IF(Table2[[#This Row],[Poverty_Average]]&gt;20%,1, IF(Table2[[#This Row],[Poverty_Average]]&lt;10%, 3, 2))</f>
        <v>1</v>
      </c>
      <c r="V64">
        <f>IF(Table2[[#This Row],[Full Time Employment_Average]]&lt;30%,1, IF(Table2[[#This Row],[Full Time Employment_Average]]&gt;50%, 3, 2))</f>
        <v>3</v>
      </c>
      <c r="W64" s="67">
        <f>AVERAGE(Table2[[#This Row],[FCI_SNAP]:[FCI_FullTimeEmployment]])</f>
        <v>2.3333333333333335</v>
      </c>
      <c r="X6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Row],[IQ2_Average]])*(3*0.02)/12,IF(I113&lt;=1.5,"NA")))</f>
        <v>90.697728644863901</v>
      </c>
      <c r="Z6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226.74432161215978</v>
      </c>
    </row>
    <row r="65" spans="1:26" x14ac:dyDescent="0.25">
      <c r="A65" t="str">
        <f>Table1422[[#This Row],[Community]]</f>
        <v xml:space="preserve">Cooper Landing  </v>
      </c>
      <c r="H65" s="58">
        <f>Table1422[[#This Row],[IQ1_Average]]</f>
        <v>87279</v>
      </c>
      <c r="I65" s="58">
        <f>Table1422[[#This Row],[IQ2_Average]]</f>
        <v>112909.2</v>
      </c>
      <c r="J65" s="58">
        <f>Table1422[[#This Row],[IQ3_Average]]</f>
        <v>132796</v>
      </c>
      <c r="K65" s="60">
        <f>Table1422[[#This Row],[SNAP_Average 
(Percentage Points)]]/100</f>
        <v>3.2199999999999999E-2</v>
      </c>
      <c r="L65" s="59">
        <f>Table1422[[#This Row],[Poverty_Average
(Percentage Points)]]/100</f>
        <v>2.3666666666666666E-2</v>
      </c>
      <c r="M65" s="59">
        <f>Table1422[[#This Row],[Full Time Employment_Average
(Percentage Points)]]/100</f>
        <v>0.63279999999999992</v>
      </c>
      <c r="N65">
        <f>Table1422[[#This Row],[Monthly Fees]]</f>
        <v>0</v>
      </c>
      <c r="O65">
        <f t="shared" si="0"/>
        <v>0</v>
      </c>
      <c r="P65" s="63">
        <f>Table2[[#This Row],[Annual Fees]]/Table2[[#This Row],[IQ1_Average]]</f>
        <v>0</v>
      </c>
      <c r="Q65" s="63">
        <f>Table2[[#This Row],[Annual Fees]]/Table2[[#This Row],[IQ2_Average]]</f>
        <v>0</v>
      </c>
      <c r="R65" s="63">
        <f>Table2[[#This Row],[Annual Fees]]/Table2[[#This Row],[IQ3_Average]]</f>
        <v>0</v>
      </c>
      <c r="S65" s="65">
        <f>AVERAGE(Table2[[#This Row],[RI_IQ1]:[RI_IQ3]])</f>
        <v>0</v>
      </c>
      <c r="T65">
        <f>IF(Table2[[#This Row],[SNAP_Average]]&gt;20%,1, IF(Table2[[#This Row],[SNAP_Average]]&lt;11%, 3, 2))</f>
        <v>3</v>
      </c>
      <c r="U65">
        <f>IF(Table2[[#This Row],[Poverty_Average]]&gt;20%,1, IF(Table2[[#This Row],[Poverty_Average]]&lt;10%, 3, 2))</f>
        <v>3</v>
      </c>
      <c r="V65">
        <f>IF(Table2[[#This Row],[Full Time Employment_Average]]&lt;30%,1, IF(Table2[[#This Row],[Full Time Employment_Average]]&gt;50%, 3, 2))</f>
        <v>3</v>
      </c>
      <c r="W65" s="67">
        <f>AVERAGE(Table2[[#This Row],[FCI_SNAP]:[FCI_FullTimeEmployment]])</f>
        <v>3</v>
      </c>
      <c r="X6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Row],[IQ2_Average]])*(3*0.02)/12,IF(I114&lt;=1.5,"NA")))</f>
        <v>448.9211848718225</v>
      </c>
      <c r="Z6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718.27389579491592</v>
      </c>
    </row>
    <row r="66" spans="1:26" x14ac:dyDescent="0.25">
      <c r="A66" t="str">
        <f>Table1422[[#This Row],[Community]]</f>
        <v xml:space="preserve">Copper Center  </v>
      </c>
      <c r="H66" s="58">
        <f>Table1422[[#This Row],[IQ1_Average]]</f>
        <v>22758.2</v>
      </c>
      <c r="I66" s="58">
        <f>Table1422[[#This Row],[IQ2_Average]]</f>
        <v>49150.2</v>
      </c>
      <c r="J66" s="58">
        <f>Table1422[[#This Row],[IQ3_Average]]</f>
        <v>72440</v>
      </c>
      <c r="K66" s="60">
        <f>Table1422[[#This Row],[SNAP_Average 
(Percentage Points)]]/100</f>
        <v>0.1714</v>
      </c>
      <c r="L66" s="59">
        <f>Table1422[[#This Row],[Poverty_Average
(Percentage Points)]]/100</f>
        <v>7.0199999999999999E-2</v>
      </c>
      <c r="M66" s="59">
        <f>Table1422[[#This Row],[Full Time Employment_Average
(Percentage Points)]]/100</f>
        <v>0.63300000000000001</v>
      </c>
      <c r="N66">
        <f>Table1422[[#This Row],[Monthly Fees]]</f>
        <v>0</v>
      </c>
      <c r="O66">
        <f t="shared" ref="O66:O129" si="1">N66*12</f>
        <v>0</v>
      </c>
      <c r="P66" s="63">
        <f>Table2[[#This Row],[Annual Fees]]/Table2[[#This Row],[IQ1_Average]]</f>
        <v>0</v>
      </c>
      <c r="Q66" s="63">
        <f>Table2[[#This Row],[Annual Fees]]/Table2[[#This Row],[IQ2_Average]]</f>
        <v>0</v>
      </c>
      <c r="R66" s="63">
        <f>Table2[[#This Row],[Annual Fees]]/Table2[[#This Row],[IQ3_Average]]</f>
        <v>0</v>
      </c>
      <c r="S66" s="65">
        <f>AVERAGE(Table2[[#This Row],[RI_IQ1]:[RI_IQ3]])</f>
        <v>0</v>
      </c>
      <c r="T66">
        <f>IF(Table2[[#This Row],[SNAP_Average]]&gt;20%,1, IF(Table2[[#This Row],[SNAP_Average]]&lt;11%, 3, 2))</f>
        <v>2</v>
      </c>
      <c r="U66">
        <f>IF(Table2[[#This Row],[Poverty_Average]]&gt;20%,1, IF(Table2[[#This Row],[Poverty_Average]]&lt;10%, 3, 2))</f>
        <v>3</v>
      </c>
      <c r="V66">
        <f>IF(Table2[[#This Row],[Full Time Employment_Average]]&lt;30%,1, IF(Table2[[#This Row],[Full Time Employment_Average]]&gt;50%, 3, 2))</f>
        <v>3</v>
      </c>
      <c r="W66" s="67">
        <f>AVERAGE(Table2[[#This Row],[FCI_SNAP]:[FCI_FullTimeEmployment]])</f>
        <v>2.6666666666666665</v>
      </c>
      <c r="X6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Row],[IQ2_Average]])*(3*0.02)/12,IF(I115&lt;=1.5,"NA")))</f>
        <v>160.07062321782357</v>
      </c>
      <c r="Z6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256.11299714851765</v>
      </c>
    </row>
    <row r="67" spans="1:26" x14ac:dyDescent="0.25">
      <c r="A67" t="str">
        <f>Table1422[[#This Row],[Community]]</f>
        <v xml:space="preserve">Cordova </v>
      </c>
      <c r="C67" t="s">
        <v>560</v>
      </c>
      <c r="D67" t="s">
        <v>561</v>
      </c>
      <c r="E67" t="s">
        <v>562</v>
      </c>
      <c r="F67" t="s">
        <v>563</v>
      </c>
      <c r="G67" t="s">
        <v>587</v>
      </c>
      <c r="H67" s="58">
        <f>Table1422[[#This Row],[IQ1_Average]]</f>
        <v>56641.2</v>
      </c>
      <c r="I67" s="58">
        <f>Table1422[[#This Row],[IQ2_Average]]</f>
        <v>68642.399999999994</v>
      </c>
      <c r="J67" s="58">
        <f>Table1422[[#This Row],[IQ3_Average]]</f>
        <v>100201.8</v>
      </c>
      <c r="K67" s="60">
        <f>Table1422[[#This Row],[SNAP_Average 
(Percentage Points)]]/100</f>
        <v>4.5199999999999997E-2</v>
      </c>
      <c r="L67" s="59">
        <f>Table1422[[#This Row],[Poverty_Average
(Percentage Points)]]/100</f>
        <v>1.5800000000000002E-2</v>
      </c>
      <c r="M67" s="59">
        <f>Table1422[[#This Row],[Full Time Employment_Average
(Percentage Points)]]/100</f>
        <v>0.56020000000000003</v>
      </c>
      <c r="N67">
        <f>Table1422[[#This Row],[Monthly Fees]]</f>
        <v>0</v>
      </c>
      <c r="O67">
        <f t="shared" si="1"/>
        <v>0</v>
      </c>
      <c r="P67" s="63">
        <f>Table2[[#This Row],[Annual Fees]]/Table2[[#This Row],[IQ1_Average]]</f>
        <v>0</v>
      </c>
      <c r="Q67" s="63">
        <f>Table2[[#This Row],[Annual Fees]]/Table2[[#This Row],[IQ2_Average]]</f>
        <v>0</v>
      </c>
      <c r="R67" s="63">
        <f>Table2[[#This Row],[Annual Fees]]/Table2[[#This Row],[IQ3_Average]]</f>
        <v>0</v>
      </c>
      <c r="S67" s="65">
        <f>AVERAGE(Table2[[#This Row],[RI_IQ1]:[RI_IQ3]])</f>
        <v>0</v>
      </c>
      <c r="T67">
        <f>IF(Table2[[#This Row],[SNAP_Average]]&gt;20%,1, IF(Table2[[#This Row],[SNAP_Average]]&lt;11%, 3, 2))</f>
        <v>3</v>
      </c>
      <c r="U67">
        <f>IF(Table2[[#This Row],[Poverty_Average]]&gt;20%,1, IF(Table2[[#This Row],[Poverty_Average]]&lt;10%, 3, 2))</f>
        <v>3</v>
      </c>
      <c r="V67">
        <f>IF(Table2[[#This Row],[Full Time Employment_Average]]&lt;30%,1, IF(Table2[[#This Row],[Full Time Employment_Average]]&gt;50%, 3, 2))</f>
        <v>3</v>
      </c>
      <c r="W67" s="67">
        <f>AVERAGE(Table2[[#This Row],[FCI_SNAP]:[FCI_FullTimeEmployment]])</f>
        <v>3</v>
      </c>
      <c r="X6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6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Row],[IQ2_Average]])*(3*0.02)/12,IF(I116&lt;=1.5,"NA")))</f>
        <v>296.18670973686307</v>
      </c>
      <c r="Z6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473.89873557898073</v>
      </c>
    </row>
    <row r="68" spans="1:26" x14ac:dyDescent="0.25">
      <c r="A68" t="str">
        <f>Table1422[[#This Row],[Community]]</f>
        <v xml:space="preserve">Covenant Life  </v>
      </c>
      <c r="H68" s="58" t="e">
        <f>Table1422[[#This Row],[IQ1_Average]]</f>
        <v>#DIV/0!</v>
      </c>
      <c r="I68" s="58" t="e">
        <f>Table1422[[#This Row],[IQ2_Average]]</f>
        <v>#DIV/0!</v>
      </c>
      <c r="J68" s="58" t="e">
        <f>Table1422[[#This Row],[IQ3_Average]]</f>
        <v>#DIV/0!</v>
      </c>
      <c r="K68" s="60">
        <f>Table1422[[#This Row],[SNAP_Average 
(Percentage Points)]]/100</f>
        <v>0</v>
      </c>
      <c r="L68" s="59">
        <f>Table1422[[#This Row],[Poverty_Average
(Percentage Points)]]/100</f>
        <v>0</v>
      </c>
      <c r="M68" s="59">
        <f>Table1422[[#This Row],[Full Time Employment_Average
(Percentage Points)]]/100</f>
        <v>0</v>
      </c>
      <c r="N68">
        <f>Table1422[[#This Row],[Monthly Fees]]</f>
        <v>0</v>
      </c>
      <c r="O68">
        <f t="shared" si="1"/>
        <v>0</v>
      </c>
      <c r="P68" s="63" t="e">
        <f>Table2[[#This Row],[Annual Fees]]/Table2[[#This Row],[IQ1_Average]]</f>
        <v>#DIV/0!</v>
      </c>
      <c r="Q68" s="63" t="e">
        <f>Table2[[#This Row],[Annual Fees]]/Table2[[#This Row],[IQ2_Average]]</f>
        <v>#DIV/0!</v>
      </c>
      <c r="R68" s="63" t="e">
        <f>Table2[[#This Row],[Annual Fees]]/Table2[[#This Row],[IQ3_Average]]</f>
        <v>#DIV/0!</v>
      </c>
      <c r="S68" s="65" t="e">
        <f>AVERAGE(Table2[[#This Row],[RI_IQ1]:[RI_IQ3]])</f>
        <v>#DIV/0!</v>
      </c>
      <c r="T68">
        <f>IF(Table2[[#This Row],[SNAP_Average]]&gt;20%,1, IF(Table2[[#This Row],[SNAP_Average]]&lt;11%, 3, 2))</f>
        <v>3</v>
      </c>
      <c r="U68">
        <f>IF(Table2[[#This Row],[Poverty_Average]]&gt;20%,1, IF(Table2[[#This Row],[Poverty_Average]]&lt;10%, 3, 2))</f>
        <v>3</v>
      </c>
      <c r="V68">
        <f>IF(Table2[[#This Row],[Full Time Employment_Average]]&lt;30%,1, IF(Table2[[#This Row],[Full Time Employment_Average]]&gt;50%, 3, 2))</f>
        <v>1</v>
      </c>
      <c r="W68" s="67">
        <f>AVERAGE(Table2[[#This Row],[FCI_SNAP]:[FCI_FullTimeEmployment]])</f>
        <v>2.3333333333333335</v>
      </c>
      <c r="X68"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68"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Row],[IQ2_Average]])*(3*0.02)/12,IF(I117&lt;=1.5,"NA")))</f>
        <v>#DIV/0!</v>
      </c>
      <c r="Z68"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69" spans="1:26" x14ac:dyDescent="0.25">
      <c r="A69" t="str">
        <f>Table1422[[#This Row],[Community]]</f>
        <v xml:space="preserve">Craig </v>
      </c>
      <c r="C69" t="s">
        <v>585</v>
      </c>
      <c r="D69" t="s">
        <v>561</v>
      </c>
      <c r="E69" t="s">
        <v>562</v>
      </c>
      <c r="F69" t="s">
        <v>563</v>
      </c>
      <c r="G69" t="s">
        <v>587</v>
      </c>
      <c r="H69" s="58">
        <f>Table1422[[#This Row],[IQ1_Average]]</f>
        <v>34192</v>
      </c>
      <c r="I69" s="58">
        <f>Table1422[[#This Row],[IQ2_Average]]</f>
        <v>54658</v>
      </c>
      <c r="J69" s="58">
        <f>Table1422[[#This Row],[IQ3_Average]]</f>
        <v>81000.399999999994</v>
      </c>
      <c r="K69" s="60">
        <f>Table1422[[#This Row],[SNAP_Average 
(Percentage Points)]]/100</f>
        <v>0.113</v>
      </c>
      <c r="L69" s="59">
        <f>Table1422[[#This Row],[Poverty_Average
(Percentage Points)]]/100</f>
        <v>0.30380000000000001</v>
      </c>
      <c r="M69" s="59">
        <f>Table1422[[#This Row],[Full Time Employment_Average
(Percentage Points)]]/100</f>
        <v>0.55559999999999998</v>
      </c>
      <c r="N69" t="str">
        <f>Table1422[[#This Row],[Monthly Fees]]</f>
        <v>Metered</v>
      </c>
      <c r="O69" t="e">
        <f t="shared" si="1"/>
        <v>#VALUE!</v>
      </c>
      <c r="P69" s="63" t="e">
        <f>Table2[[#This Row],[Annual Fees]]/Table2[[#This Row],[IQ1_Average]]</f>
        <v>#VALUE!</v>
      </c>
      <c r="Q69" s="63" t="e">
        <f>Table2[[#This Row],[Annual Fees]]/Table2[[#This Row],[IQ2_Average]]</f>
        <v>#VALUE!</v>
      </c>
      <c r="R69" s="63" t="e">
        <f>Table2[[#This Row],[Annual Fees]]/Table2[[#This Row],[IQ3_Average]]</f>
        <v>#VALUE!</v>
      </c>
      <c r="S69" s="65" t="e">
        <f>AVERAGE(Table2[[#This Row],[RI_IQ1]:[RI_IQ3]])</f>
        <v>#VALUE!</v>
      </c>
      <c r="T69">
        <f>IF(Table2[[#This Row],[SNAP_Average]]&gt;20%,1, IF(Table2[[#This Row],[SNAP_Average]]&lt;11%, 3, 2))</f>
        <v>2</v>
      </c>
      <c r="U69">
        <f>IF(Table2[[#This Row],[Poverty_Average]]&gt;20%,1, IF(Table2[[#This Row],[Poverty_Average]]&lt;10%, 3, 2))</f>
        <v>1</v>
      </c>
      <c r="V69">
        <f>IF(Table2[[#This Row],[Full Time Employment_Average]]&lt;30%,1, IF(Table2[[#This Row],[Full Time Employment_Average]]&gt;50%, 3, 2))</f>
        <v>3</v>
      </c>
      <c r="W69" s="67">
        <f>AVERAGE(Table2[[#This Row],[FCI_SNAP]:[FCI_FullTimeEmployment]])</f>
        <v>2</v>
      </c>
      <c r="X69"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6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Row],[IQ2_Average]])*(3*0.02)/12,IF(I118&lt;=1.5,"NA")))</f>
        <v>83.489446232961498</v>
      </c>
      <c r="Z6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208.7236155824038</v>
      </c>
    </row>
    <row r="70" spans="1:26" x14ac:dyDescent="0.25">
      <c r="A70" t="str">
        <f>Table1422[[#This Row],[Community]]</f>
        <v xml:space="preserve">Crooked Creek  </v>
      </c>
      <c r="B70" t="s">
        <v>575</v>
      </c>
      <c r="H70" s="58">
        <f>Table1422[[#This Row],[IQ1_Average]]</f>
        <v>11350</v>
      </c>
      <c r="I70" s="58">
        <f>Table1422[[#This Row],[IQ2_Average]]</f>
        <v>25000</v>
      </c>
      <c r="J70" s="58">
        <f>Table1422[[#This Row],[IQ3_Average]]</f>
        <v>35300</v>
      </c>
      <c r="K70" s="60">
        <f>Table1422[[#This Row],[SNAP_Average 
(Percentage Points)]]/100</f>
        <v>0.63840000000000008</v>
      </c>
      <c r="L70" s="59">
        <f>Table1422[[#This Row],[Poverty_Average
(Percentage Points)]]/100</f>
        <v>0.54420000000000002</v>
      </c>
      <c r="M70" s="59">
        <f>Table1422[[#This Row],[Full Time Employment_Average
(Percentage Points)]]/100</f>
        <v>2.3600000000000003E-2</v>
      </c>
      <c r="N70">
        <f>Table1422[[#This Row],[Monthly Fees]]</f>
        <v>0</v>
      </c>
      <c r="O70">
        <f t="shared" si="1"/>
        <v>0</v>
      </c>
      <c r="P70" s="63">
        <f>Table2[[#This Row],[Annual Fees]]/Table2[[#This Row],[IQ1_Average]]</f>
        <v>0</v>
      </c>
      <c r="Q70" s="63">
        <f>Table2[[#This Row],[Annual Fees]]/Table2[[#This Row],[IQ2_Average]]</f>
        <v>0</v>
      </c>
      <c r="R70" s="63">
        <f>Table2[[#This Row],[Annual Fees]]/Table2[[#This Row],[IQ3_Average]]</f>
        <v>0</v>
      </c>
      <c r="S70" s="65">
        <f>AVERAGE(Table2[[#This Row],[RI_IQ1]:[RI_IQ3]])</f>
        <v>0</v>
      </c>
      <c r="T70">
        <f>IF(Table2[[#This Row],[SNAP_Average]]&gt;20%,1, IF(Table2[[#This Row],[SNAP_Average]]&lt;11%, 3, 2))</f>
        <v>1</v>
      </c>
      <c r="U70">
        <f>IF(Table2[[#This Row],[Poverty_Average]]&gt;20%,1, IF(Table2[[#This Row],[Poverty_Average]]&lt;10%, 3, 2))</f>
        <v>1</v>
      </c>
      <c r="V70">
        <f>IF(Table2[[#This Row],[Full Time Employment_Average]]&lt;30%,1, IF(Table2[[#This Row],[Full Time Employment_Average]]&gt;50%, 3, 2))</f>
        <v>1</v>
      </c>
      <c r="W70" s="67">
        <f>AVERAGE(Table2[[#This Row],[FCI_SNAP]:[FCI_FullTimeEmployment]])</f>
        <v>1</v>
      </c>
      <c r="X7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7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Row],[IQ2_Average]])*(3*0.02)/12,IF(I119&lt;=1.5,"NA")))</f>
        <v>0</v>
      </c>
      <c r="Z7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31.962291906656748</v>
      </c>
    </row>
    <row r="71" spans="1:26" x14ac:dyDescent="0.25">
      <c r="A71" t="str">
        <f>Table1422[[#This Row],[Community]]</f>
        <v xml:space="preserve">Crown Point  </v>
      </c>
      <c r="H71" s="58" t="e">
        <f>Table1422[[#This Row],[IQ1_Average]]</f>
        <v>#DIV/0!</v>
      </c>
      <c r="I71" s="58">
        <f>Table1422[[#This Row],[IQ2_Average]]</f>
        <v>59842.8</v>
      </c>
      <c r="J71" s="58">
        <f>Table1422[[#This Row],[IQ3_Average]]</f>
        <v>122447.4</v>
      </c>
      <c r="K71" s="60">
        <f>Table1422[[#This Row],[SNAP_Average 
(Percentage Points)]]/100</f>
        <v>0</v>
      </c>
      <c r="L71" s="59">
        <f>Table1422[[#This Row],[Poverty_Average
(Percentage Points)]]/100</f>
        <v>0.245</v>
      </c>
      <c r="M71" s="59">
        <f>Table1422[[#This Row],[Full Time Employment_Average
(Percentage Points)]]/100</f>
        <v>0.26</v>
      </c>
      <c r="N71">
        <f>Table1422[[#This Row],[Monthly Fees]]</f>
        <v>0</v>
      </c>
      <c r="O71">
        <f t="shared" si="1"/>
        <v>0</v>
      </c>
      <c r="P71" s="63" t="e">
        <f>Table2[[#This Row],[Annual Fees]]/Table2[[#This Row],[IQ1_Average]]</f>
        <v>#DIV/0!</v>
      </c>
      <c r="Q71" s="63">
        <f>Table2[[#This Row],[Annual Fees]]/Table2[[#This Row],[IQ2_Average]]</f>
        <v>0</v>
      </c>
      <c r="R71" s="63">
        <f>Table2[[#This Row],[Annual Fees]]/Table2[[#This Row],[IQ3_Average]]</f>
        <v>0</v>
      </c>
      <c r="S71" s="65" t="e">
        <f>AVERAGE(Table2[[#This Row],[RI_IQ1]:[RI_IQ3]])</f>
        <v>#DIV/0!</v>
      </c>
      <c r="T71">
        <f>IF(Table2[[#This Row],[SNAP_Average]]&gt;20%,1, IF(Table2[[#This Row],[SNAP_Average]]&lt;11%, 3, 2))</f>
        <v>3</v>
      </c>
      <c r="U71">
        <f>IF(Table2[[#This Row],[Poverty_Average]]&gt;20%,1, IF(Table2[[#This Row],[Poverty_Average]]&lt;10%, 3, 2))</f>
        <v>1</v>
      </c>
      <c r="V71">
        <f>IF(Table2[[#This Row],[Full Time Employment_Average]]&lt;30%,1, IF(Table2[[#This Row],[Full Time Employment_Average]]&gt;50%, 3, 2))</f>
        <v>1</v>
      </c>
      <c r="W71" s="67">
        <f>AVERAGE(Table2[[#This Row],[FCI_SNAP]:[FCI_FullTimeEmployment]])</f>
        <v>1.6666666666666667</v>
      </c>
      <c r="X71"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71"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Row],[IQ2_Average]])*(3*0.02)/12,IF(I120&lt;=1.5,"NA")))</f>
        <v>#DIV/0!</v>
      </c>
      <c r="Z71"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72" spans="1:26" x14ac:dyDescent="0.25">
      <c r="A72" t="str">
        <f>Table1422[[#This Row],[Community]]</f>
        <v xml:space="preserve">Deering </v>
      </c>
      <c r="C72" t="s">
        <v>584</v>
      </c>
      <c r="D72" t="s">
        <v>561</v>
      </c>
      <c r="E72" t="s">
        <v>588</v>
      </c>
      <c r="F72" t="s">
        <v>589</v>
      </c>
      <c r="G72" t="s">
        <v>570</v>
      </c>
      <c r="H72" s="58">
        <f>Table1422[[#This Row],[IQ1_Average]]</f>
        <v>26525</v>
      </c>
      <c r="I72" s="58">
        <f>Table1422[[#This Row],[IQ2_Average]]</f>
        <v>45116.6</v>
      </c>
      <c r="J72" s="58">
        <f>Table1422[[#This Row],[IQ3_Average]]</f>
        <v>57850</v>
      </c>
      <c r="K72" s="60">
        <f>Table1422[[#This Row],[SNAP_Average 
(Percentage Points)]]/100</f>
        <v>0.32040000000000007</v>
      </c>
      <c r="L72" s="59">
        <f>Table1422[[#This Row],[Poverty_Average
(Percentage Points)]]/100</f>
        <v>0.31419999999999998</v>
      </c>
      <c r="M72" s="59">
        <f>Table1422[[#This Row],[Full Time Employment_Average
(Percentage Points)]]/100</f>
        <v>0.25780000000000003</v>
      </c>
      <c r="N72">
        <f>Table1422[[#This Row],[Monthly Fees]]</f>
        <v>37.5</v>
      </c>
      <c r="O72">
        <f t="shared" si="1"/>
        <v>450</v>
      </c>
      <c r="P72" s="63">
        <f>Table2[[#This Row],[Annual Fees]]/Table2[[#This Row],[IQ1_Average]]</f>
        <v>1.6965127238454288E-2</v>
      </c>
      <c r="Q72" s="63">
        <f>Table2[[#This Row],[Annual Fees]]/Table2[[#This Row],[IQ2_Average]]</f>
        <v>9.9741558539428957E-3</v>
      </c>
      <c r="R72" s="63">
        <f>Table2[[#This Row],[Annual Fees]]/Table2[[#This Row],[IQ3_Average]]</f>
        <v>7.7787381158167671E-3</v>
      </c>
      <c r="S72" s="65">
        <f>AVERAGE(Table2[[#This Row],[RI_IQ1]:[RI_IQ3]])</f>
        <v>1.1572673736071315E-2</v>
      </c>
      <c r="T72">
        <f>IF(Table2[[#This Row],[SNAP_Average]]&gt;20%,1, IF(Table2[[#This Row],[SNAP_Average]]&lt;11%, 3, 2))</f>
        <v>1</v>
      </c>
      <c r="U72">
        <f>IF(Table2[[#This Row],[Poverty_Average]]&gt;20%,1, IF(Table2[[#This Row],[Poverty_Average]]&lt;10%, 3, 2))</f>
        <v>1</v>
      </c>
      <c r="V72">
        <f>IF(Table2[[#This Row],[Full Time Employment_Average]]&lt;30%,1, IF(Table2[[#This Row],[Full Time Employment_Average]]&gt;50%, 3, 2))</f>
        <v>1</v>
      </c>
      <c r="W72" s="67">
        <f>AVERAGE(Table2[[#This Row],[FCI_SNAP]:[FCI_FullTimeEmployment]])</f>
        <v>1</v>
      </c>
      <c r="X7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7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Row],[IQ2_Average]])*(3*0.02)/12,IF(I121&lt;=1.5,"NA")))</f>
        <v>0</v>
      </c>
      <c r="Z7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64.807841049065075</v>
      </c>
    </row>
    <row r="73" spans="1:26" x14ac:dyDescent="0.25">
      <c r="A73" t="str">
        <f>Table1422[[#This Row],[Community]]</f>
        <v xml:space="preserve">Delta Junction </v>
      </c>
      <c r="H73" s="58">
        <f>Table1422[[#This Row],[IQ1_Average]]</f>
        <v>23845</v>
      </c>
      <c r="I73" s="58">
        <f>Table1422[[#This Row],[IQ2_Average]]</f>
        <v>67173.8</v>
      </c>
      <c r="J73" s="58">
        <f>Table1422[[#This Row],[IQ3_Average]]</f>
        <v>87061.6</v>
      </c>
      <c r="K73" s="60">
        <f>Table1422[[#This Row],[SNAP_Average 
(Percentage Points)]]/100</f>
        <v>7.7800000000000008E-2</v>
      </c>
      <c r="L73" s="59">
        <f>Table1422[[#This Row],[Poverty_Average
(Percentage Points)]]/100</f>
        <v>0.27460000000000001</v>
      </c>
      <c r="M73" s="59">
        <f>Table1422[[#This Row],[Full Time Employment_Average
(Percentage Points)]]/100</f>
        <v>0.62439999999999996</v>
      </c>
      <c r="N73">
        <f>Table1422[[#This Row],[Monthly Fees]]</f>
        <v>0</v>
      </c>
      <c r="O73">
        <f t="shared" si="1"/>
        <v>0</v>
      </c>
      <c r="P73" s="63">
        <f>Table2[[#This Row],[Annual Fees]]/Table2[[#This Row],[IQ1_Average]]</f>
        <v>0</v>
      </c>
      <c r="Q73" s="63">
        <f>Table2[[#This Row],[Annual Fees]]/Table2[[#This Row],[IQ2_Average]]</f>
        <v>0</v>
      </c>
      <c r="R73" s="63">
        <f>Table2[[#This Row],[Annual Fees]]/Table2[[#This Row],[IQ3_Average]]</f>
        <v>0</v>
      </c>
      <c r="S73" s="65">
        <f>AVERAGE(Table2[[#This Row],[RI_IQ1]:[RI_IQ3]])</f>
        <v>0</v>
      </c>
      <c r="T73">
        <f>IF(Table2[[#This Row],[SNAP_Average]]&gt;20%,1, IF(Table2[[#This Row],[SNAP_Average]]&lt;11%, 3, 2))</f>
        <v>3</v>
      </c>
      <c r="U73">
        <f>IF(Table2[[#This Row],[Poverty_Average]]&gt;20%,1, IF(Table2[[#This Row],[Poverty_Average]]&lt;10%, 3, 2))</f>
        <v>1</v>
      </c>
      <c r="V73">
        <f>IF(Table2[[#This Row],[Full Time Employment_Average]]&lt;30%,1, IF(Table2[[#This Row],[Full Time Employment_Average]]&gt;50%, 3, 2))</f>
        <v>3</v>
      </c>
      <c r="W73" s="67">
        <f>AVERAGE(Table2[[#This Row],[FCI_SNAP]:[FCI_FullTimeEmployment]])</f>
        <v>2.3333333333333335</v>
      </c>
      <c r="X7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Row],[IQ2_Average]])*(3*0.02)/12,IF(I122&lt;=1.5,"NA")))</f>
        <v>73.195307776435968</v>
      </c>
      <c r="Z7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182.98826944108995</v>
      </c>
    </row>
    <row r="74" spans="1:26" x14ac:dyDescent="0.25">
      <c r="A74" t="str">
        <f>Table1422[[#This Row],[Community]]</f>
        <v xml:space="preserve">Deltana  </v>
      </c>
      <c r="H74" s="58">
        <f>Table1422[[#This Row],[IQ1_Average]]</f>
        <v>39024.6</v>
      </c>
      <c r="I74" s="58">
        <f>Table1422[[#This Row],[IQ2_Average]]</f>
        <v>84750.2</v>
      </c>
      <c r="J74" s="58">
        <f>Table1422[[#This Row],[IQ3_Average]]</f>
        <v>111672</v>
      </c>
      <c r="K74" s="60">
        <f>Table1422[[#This Row],[SNAP_Average 
(Percentage Points)]]/100</f>
        <v>3.3600000000000005E-2</v>
      </c>
      <c r="L74" s="59">
        <f>Table1422[[#This Row],[Poverty_Average
(Percentage Points)]]/100</f>
        <v>0.35560000000000003</v>
      </c>
      <c r="M74" s="59">
        <f>Table1422[[#This Row],[Full Time Employment_Average
(Percentage Points)]]/100</f>
        <v>0.65879999999999994</v>
      </c>
      <c r="N74">
        <f>Table1422[[#This Row],[Monthly Fees]]</f>
        <v>0</v>
      </c>
      <c r="O74">
        <f t="shared" si="1"/>
        <v>0</v>
      </c>
      <c r="P74" s="63">
        <f>Table2[[#This Row],[Annual Fees]]/Table2[[#This Row],[IQ1_Average]]</f>
        <v>0</v>
      </c>
      <c r="Q74" s="63">
        <f>Table2[[#This Row],[Annual Fees]]/Table2[[#This Row],[IQ2_Average]]</f>
        <v>0</v>
      </c>
      <c r="R74" s="63">
        <f>Table2[[#This Row],[Annual Fees]]/Table2[[#This Row],[IQ3_Average]]</f>
        <v>0</v>
      </c>
      <c r="S74" s="65">
        <f>AVERAGE(Table2[[#This Row],[RI_IQ1]:[RI_IQ3]])</f>
        <v>0</v>
      </c>
      <c r="T74">
        <f>IF(Table2[[#This Row],[SNAP_Average]]&gt;20%,1, IF(Table2[[#This Row],[SNAP_Average]]&lt;11%, 3, 2))</f>
        <v>3</v>
      </c>
      <c r="U74">
        <f>IF(Table2[[#This Row],[Poverty_Average]]&gt;20%,1, IF(Table2[[#This Row],[Poverty_Average]]&lt;10%, 3, 2))</f>
        <v>1</v>
      </c>
      <c r="V74">
        <f>IF(Table2[[#This Row],[Full Time Employment_Average]]&lt;30%,1, IF(Table2[[#This Row],[Full Time Employment_Average]]&gt;50%, 3, 2))</f>
        <v>3</v>
      </c>
      <c r="W74" s="67">
        <f>AVERAGE(Table2[[#This Row],[FCI_SNAP]:[FCI_FullTimeEmployment]])</f>
        <v>2.3333333333333335</v>
      </c>
      <c r="X7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Row],[IQ2_Average]])*(3*0.02)/12,IF(I123&lt;=1.5,"NA")))</f>
        <v>107.8073183716506</v>
      </c>
      <c r="Z7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269.51829592912651</v>
      </c>
    </row>
    <row r="75" spans="1:26" x14ac:dyDescent="0.25">
      <c r="A75" t="str">
        <f>Table1422[[#This Row],[Community]]</f>
        <v xml:space="preserve">Denali Park  </v>
      </c>
      <c r="H75" s="58">
        <f>Table1422[[#This Row],[IQ1_Average]]</f>
        <v>56300</v>
      </c>
      <c r="I75" s="58">
        <f>Table1422[[#This Row],[IQ2_Average]]</f>
        <v>70107.600000000006</v>
      </c>
      <c r="J75" s="58">
        <f>Table1422[[#This Row],[IQ3_Average]]</f>
        <v>84011</v>
      </c>
      <c r="K75" s="60">
        <f>Table1422[[#This Row],[SNAP_Average 
(Percentage Points)]]/100</f>
        <v>0</v>
      </c>
      <c r="L75" s="59">
        <f>Table1422[[#This Row],[Poverty_Average
(Percentage Points)]]/100</f>
        <v>0</v>
      </c>
      <c r="M75" s="59">
        <f>Table1422[[#This Row],[Full Time Employment_Average
(Percentage Points)]]/100</f>
        <v>0.85299999999999998</v>
      </c>
      <c r="N75">
        <f>Table1422[[#This Row],[Monthly Fees]]</f>
        <v>0</v>
      </c>
      <c r="O75">
        <f t="shared" si="1"/>
        <v>0</v>
      </c>
      <c r="P75" s="63">
        <f>Table2[[#This Row],[Annual Fees]]/Table2[[#This Row],[IQ1_Average]]</f>
        <v>0</v>
      </c>
      <c r="Q75" s="63">
        <f>Table2[[#This Row],[Annual Fees]]/Table2[[#This Row],[IQ2_Average]]</f>
        <v>0</v>
      </c>
      <c r="R75" s="63">
        <f>Table2[[#This Row],[Annual Fees]]/Table2[[#This Row],[IQ3_Average]]</f>
        <v>0</v>
      </c>
      <c r="S75" s="65">
        <f>AVERAGE(Table2[[#This Row],[RI_IQ1]:[RI_IQ3]])</f>
        <v>0</v>
      </c>
      <c r="T75">
        <f>IF(Table2[[#This Row],[SNAP_Average]]&gt;20%,1, IF(Table2[[#This Row],[SNAP_Average]]&lt;11%, 3, 2))</f>
        <v>3</v>
      </c>
      <c r="U75">
        <f>IF(Table2[[#This Row],[Poverty_Average]]&gt;20%,1, IF(Table2[[#This Row],[Poverty_Average]]&lt;10%, 3, 2))</f>
        <v>3</v>
      </c>
      <c r="V75">
        <f>IF(Table2[[#This Row],[Full Time Employment_Average]]&lt;30%,1, IF(Table2[[#This Row],[Full Time Employment_Average]]&gt;50%, 3, 2))</f>
        <v>3</v>
      </c>
      <c r="W75" s="67">
        <f>AVERAGE(Table2[[#This Row],[FCI_SNAP]:[FCI_FullTimeEmployment]])</f>
        <v>3</v>
      </c>
      <c r="X7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Row],[IQ2_Average]])*(3*0.02)/12,IF(I124&lt;=1.5,"NA")))</f>
        <v>284.5501905633152</v>
      </c>
      <c r="Z7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455.28030490130419</v>
      </c>
    </row>
    <row r="76" spans="1:26" x14ac:dyDescent="0.25">
      <c r="A76" t="str">
        <f>Table1422[[#This Row],[Community]]</f>
        <v xml:space="preserve">Diamond Ridge  </v>
      </c>
      <c r="H76" s="58">
        <f>Table1422[[#This Row],[IQ1_Average]]</f>
        <v>33363.800000000003</v>
      </c>
      <c r="I76" s="58">
        <f>Table1422[[#This Row],[IQ2_Average]]</f>
        <v>73107.399999999994</v>
      </c>
      <c r="J76" s="58">
        <f>Table1422[[#This Row],[IQ3_Average]]</f>
        <v>104457.2</v>
      </c>
      <c r="K76" s="60">
        <f>Table1422[[#This Row],[SNAP_Average 
(Percentage Points)]]/100</f>
        <v>3.1E-2</v>
      </c>
      <c r="L76" s="59">
        <f>Table1422[[#This Row],[Poverty_Average
(Percentage Points)]]/100</f>
        <v>2.3200000000000002E-2</v>
      </c>
      <c r="M76" s="59">
        <f>Table1422[[#This Row],[Full Time Employment_Average
(Percentage Points)]]/100</f>
        <v>0.49819999999999998</v>
      </c>
      <c r="N76">
        <f>Table1422[[#This Row],[Monthly Fees]]</f>
        <v>0</v>
      </c>
      <c r="O76">
        <f t="shared" si="1"/>
        <v>0</v>
      </c>
      <c r="P76" s="63">
        <f>Table2[[#This Row],[Annual Fees]]/Table2[[#This Row],[IQ1_Average]]</f>
        <v>0</v>
      </c>
      <c r="Q76" s="63">
        <f>Table2[[#This Row],[Annual Fees]]/Table2[[#This Row],[IQ2_Average]]</f>
        <v>0</v>
      </c>
      <c r="R76" s="63">
        <f>Table2[[#This Row],[Annual Fees]]/Table2[[#This Row],[IQ3_Average]]</f>
        <v>0</v>
      </c>
      <c r="S76" s="65">
        <f>AVERAGE(Table2[[#This Row],[RI_IQ1]:[RI_IQ3]])</f>
        <v>0</v>
      </c>
      <c r="T76">
        <f>IF(Table2[[#This Row],[SNAP_Average]]&gt;20%,1, IF(Table2[[#This Row],[SNAP_Average]]&lt;11%, 3, 2))</f>
        <v>3</v>
      </c>
      <c r="U76">
        <f>IF(Table2[[#This Row],[Poverty_Average]]&gt;20%,1, IF(Table2[[#This Row],[Poverty_Average]]&lt;10%, 3, 2))</f>
        <v>3</v>
      </c>
      <c r="V76">
        <f>IF(Table2[[#This Row],[Full Time Employment_Average]]&lt;30%,1, IF(Table2[[#This Row],[Full Time Employment_Average]]&gt;50%, 3, 2))</f>
        <v>2</v>
      </c>
      <c r="W76" s="67">
        <f>AVERAGE(Table2[[#This Row],[FCI_SNAP]:[FCI_FullTimeEmployment]])</f>
        <v>2.6666666666666665</v>
      </c>
      <c r="X7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Row],[IQ2_Average]])*(3*0.02)/12,IF(I125&lt;=1.5,"NA")))</f>
        <v>234.85464733513197</v>
      </c>
      <c r="Z7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375.7674357362111</v>
      </c>
    </row>
    <row r="77" spans="1:26" x14ac:dyDescent="0.25">
      <c r="A77" t="str">
        <f>Table1422[[#This Row],[Community]]</f>
        <v xml:space="preserve">Dillingham </v>
      </c>
      <c r="C77" t="s">
        <v>578</v>
      </c>
      <c r="D77" t="s">
        <v>561</v>
      </c>
      <c r="E77" t="s">
        <v>562</v>
      </c>
      <c r="F77" t="s">
        <v>563</v>
      </c>
      <c r="G77" t="s">
        <v>570</v>
      </c>
      <c r="H77" s="58">
        <f>Table1422[[#This Row],[IQ1_Average]]</f>
        <v>40644.800000000003</v>
      </c>
      <c r="I77" s="58">
        <f>Table1422[[#This Row],[IQ2_Average]]</f>
        <v>72925.2</v>
      </c>
      <c r="J77" s="58">
        <f>Table1422[[#This Row],[IQ3_Average]]</f>
        <v>106694</v>
      </c>
      <c r="K77" s="60">
        <f>Table1422[[#This Row],[SNAP_Average 
(Percentage Points)]]/100</f>
        <v>0.1278</v>
      </c>
      <c r="L77" s="59">
        <f>Table1422[[#This Row],[Poverty_Average
(Percentage Points)]]/100</f>
        <v>0.33119999999999999</v>
      </c>
      <c r="M77" s="59">
        <f>Table1422[[#This Row],[Full Time Employment_Average
(Percentage Points)]]/100</f>
        <v>0.65020000000000011</v>
      </c>
      <c r="N77">
        <f>Table1422[[#This Row],[Monthly Fees]]</f>
        <v>0</v>
      </c>
      <c r="O77">
        <f t="shared" si="1"/>
        <v>0</v>
      </c>
      <c r="P77" s="63">
        <f>Table2[[#This Row],[Annual Fees]]/Table2[[#This Row],[IQ1_Average]]</f>
        <v>0</v>
      </c>
      <c r="Q77" s="63">
        <f>Table2[[#This Row],[Annual Fees]]/Table2[[#This Row],[IQ2_Average]]</f>
        <v>0</v>
      </c>
      <c r="R77" s="63">
        <f>Table2[[#This Row],[Annual Fees]]/Table2[[#This Row],[IQ3_Average]]</f>
        <v>0</v>
      </c>
      <c r="S77" s="65">
        <f>AVERAGE(Table2[[#This Row],[RI_IQ1]:[RI_IQ3]])</f>
        <v>0</v>
      </c>
      <c r="T77">
        <f>IF(Table2[[#This Row],[SNAP_Average]]&gt;20%,1, IF(Table2[[#This Row],[SNAP_Average]]&lt;11%, 3, 2))</f>
        <v>2</v>
      </c>
      <c r="U77">
        <f>IF(Table2[[#This Row],[Poverty_Average]]&gt;20%,1, IF(Table2[[#This Row],[Poverty_Average]]&lt;10%, 3, 2))</f>
        <v>1</v>
      </c>
      <c r="V77">
        <f>IF(Table2[[#This Row],[Full Time Employment_Average]]&lt;30%,1, IF(Table2[[#This Row],[Full Time Employment_Average]]&gt;50%, 3, 2))</f>
        <v>3</v>
      </c>
      <c r="W77" s="67">
        <f>AVERAGE(Table2[[#This Row],[FCI_SNAP]:[FCI_FullTimeEmployment]])</f>
        <v>2</v>
      </c>
      <c r="X7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7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Row],[IQ2_Average]])*(3*0.02)/12,IF(I126&lt;=1.5,"NA")))</f>
        <v>104.84670125587631</v>
      </c>
      <c r="Z7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262.11675313969079</v>
      </c>
    </row>
    <row r="78" spans="1:26" x14ac:dyDescent="0.25">
      <c r="A78" t="str">
        <f>Table1422[[#This Row],[Community]]</f>
        <v xml:space="preserve">Diomede </v>
      </c>
      <c r="B78" t="s">
        <v>575</v>
      </c>
      <c r="H78" s="58">
        <f>Table1422[[#This Row],[IQ1_Average]]</f>
        <v>3115</v>
      </c>
      <c r="I78" s="58">
        <f>Table1422[[#This Row],[IQ2_Average]]</f>
        <v>8033.2</v>
      </c>
      <c r="J78" s="58">
        <f>Table1422[[#This Row],[IQ3_Average]]</f>
        <v>27300</v>
      </c>
      <c r="K78" s="60">
        <f>Table1422[[#This Row],[SNAP_Average 
(Percentage Points)]]/100</f>
        <v>0.56059999999999999</v>
      </c>
      <c r="L78" s="59">
        <f>Table1422[[#This Row],[Poverty_Average
(Percentage Points)]]/100</f>
        <v>0.64900000000000002</v>
      </c>
      <c r="M78" s="59">
        <f>Table1422[[#This Row],[Full Time Employment_Average
(Percentage Points)]]/100</f>
        <v>0.22399999999999998</v>
      </c>
      <c r="N78">
        <f>Table1422[[#This Row],[Monthly Fees]]</f>
        <v>0</v>
      </c>
      <c r="O78">
        <f t="shared" si="1"/>
        <v>0</v>
      </c>
      <c r="P78" s="63">
        <f>Table2[[#This Row],[Annual Fees]]/Table2[[#This Row],[IQ1_Average]]</f>
        <v>0</v>
      </c>
      <c r="Q78" s="63">
        <f>Table2[[#This Row],[Annual Fees]]/Table2[[#This Row],[IQ2_Average]]</f>
        <v>0</v>
      </c>
      <c r="R78" s="63">
        <f>Table2[[#This Row],[Annual Fees]]/Table2[[#This Row],[IQ3_Average]]</f>
        <v>0</v>
      </c>
      <c r="S78" s="65">
        <f>AVERAGE(Table2[[#This Row],[RI_IQ1]:[RI_IQ3]])</f>
        <v>0</v>
      </c>
      <c r="T78">
        <f>IF(Table2[[#This Row],[SNAP_Average]]&gt;20%,1, IF(Table2[[#This Row],[SNAP_Average]]&lt;11%, 3, 2))</f>
        <v>1</v>
      </c>
      <c r="U78">
        <f>IF(Table2[[#This Row],[Poverty_Average]]&gt;20%,1, IF(Table2[[#This Row],[Poverty_Average]]&lt;10%, 3, 2))</f>
        <v>1</v>
      </c>
      <c r="V78">
        <f>IF(Table2[[#This Row],[Full Time Employment_Average]]&lt;30%,1, IF(Table2[[#This Row],[Full Time Employment_Average]]&gt;50%, 3, 2))</f>
        <v>1</v>
      </c>
      <c r="W78" s="67">
        <f>AVERAGE(Table2[[#This Row],[FCI_SNAP]:[FCI_FullTimeEmployment]])</f>
        <v>1</v>
      </c>
      <c r="X7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78"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Row],[IQ2_Average]])*(3*0.02)/12,IF(I127&lt;=1.5,"NA")))</f>
        <v>0</v>
      </c>
      <c r="Z7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10.370416384129184</v>
      </c>
    </row>
    <row r="79" spans="1:26" x14ac:dyDescent="0.25">
      <c r="A79" t="str">
        <f>Table1422[[#This Row],[Community]]</f>
        <v xml:space="preserve">Dot Lake  </v>
      </c>
      <c r="H79" s="58" t="e">
        <f>Table1422[[#This Row],[IQ1_Average]]</f>
        <v>#DIV/0!</v>
      </c>
      <c r="I79" s="58" t="e">
        <f>Table1422[[#This Row],[IQ2_Average]]</f>
        <v>#DIV/0!</v>
      </c>
      <c r="J79" s="58" t="e">
        <f>Table1422[[#This Row],[IQ3_Average]]</f>
        <v>#DIV/0!</v>
      </c>
      <c r="K79" s="60" t="e">
        <f>Table1422[[#This Row],[SNAP_Average 
(Percentage Points)]]/100</f>
        <v>#DIV/0!</v>
      </c>
      <c r="L79" s="59" t="e">
        <f>Table1422[[#This Row],[Poverty_Average
(Percentage Points)]]/100</f>
        <v>#DIV/0!</v>
      </c>
      <c r="M79" s="59" t="e">
        <f>Table1422[[#This Row],[Full Time Employment_Average
(Percentage Points)]]/100</f>
        <v>#DIV/0!</v>
      </c>
      <c r="N79">
        <f>Table1422[[#This Row],[Monthly Fees]]</f>
        <v>0</v>
      </c>
      <c r="O79">
        <f t="shared" si="1"/>
        <v>0</v>
      </c>
      <c r="P79" s="63" t="e">
        <f>Table2[[#This Row],[Annual Fees]]/Table2[[#This Row],[IQ1_Average]]</f>
        <v>#DIV/0!</v>
      </c>
      <c r="Q79" s="63" t="e">
        <f>Table2[[#This Row],[Annual Fees]]/Table2[[#This Row],[IQ2_Average]]</f>
        <v>#DIV/0!</v>
      </c>
      <c r="R79" s="63" t="e">
        <f>Table2[[#This Row],[Annual Fees]]/Table2[[#This Row],[IQ3_Average]]</f>
        <v>#DIV/0!</v>
      </c>
      <c r="S79" s="65" t="e">
        <f>AVERAGE(Table2[[#This Row],[RI_IQ1]:[RI_IQ3]])</f>
        <v>#DIV/0!</v>
      </c>
      <c r="T79" t="e">
        <f>IF(Table2[[#This Row],[SNAP_Average]]&gt;20%,1, IF(Table2[[#This Row],[SNAP_Average]]&lt;11%, 3, 2))</f>
        <v>#DIV/0!</v>
      </c>
      <c r="U79" t="e">
        <f>IF(Table2[[#This Row],[Poverty_Average]]&gt;20%,1, IF(Table2[[#This Row],[Poverty_Average]]&lt;10%, 3, 2))</f>
        <v>#DIV/0!</v>
      </c>
      <c r="V79" t="e">
        <f>IF(Table2[[#This Row],[Full Time Employment_Average]]&lt;30%,1, IF(Table2[[#This Row],[Full Time Employment_Average]]&gt;50%, 3, 2))</f>
        <v>#DIV/0!</v>
      </c>
      <c r="W79" s="67" t="e">
        <f>AVERAGE(Table2[[#This Row],[FCI_SNAP]:[FCI_FullTimeEmployment]])</f>
        <v>#DIV/0!</v>
      </c>
      <c r="X79"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79"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Row],[IQ2_Average]])*(3*0.02)/12,IF(I128&lt;=1.5,"NA")))</f>
        <v>#DIV/0!</v>
      </c>
      <c r="Z79"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80" spans="1:26" x14ac:dyDescent="0.25">
      <c r="A80" t="str">
        <f>Table1422[[#This Row],[Community]]</f>
        <v xml:space="preserve">Dot Lake Village  </v>
      </c>
      <c r="H80" s="58" t="e">
        <f>Table1422[[#This Row],[IQ1_Average]]</f>
        <v>#DIV/0!</v>
      </c>
      <c r="I80" s="58">
        <f>Table1422[[#This Row],[IQ2_Average]]</f>
        <v>30500</v>
      </c>
      <c r="J80" s="58" t="e">
        <f>Table1422[[#This Row],[IQ3_Average]]</f>
        <v>#DIV/0!</v>
      </c>
      <c r="K80" s="60">
        <f>Table1422[[#This Row],[SNAP_Average 
(Percentage Points)]]/100</f>
        <v>0.26899999999999996</v>
      </c>
      <c r="L80" s="59">
        <f>Table1422[[#This Row],[Poverty_Average
(Percentage Points)]]/100</f>
        <v>0.23100000000000001</v>
      </c>
      <c r="M80" s="59">
        <f>Table1422[[#This Row],[Full Time Employment_Average
(Percentage Points)]]/100</f>
        <v>0.55549999999999999</v>
      </c>
      <c r="N80">
        <f>Table1422[[#This Row],[Monthly Fees]]</f>
        <v>0</v>
      </c>
      <c r="O80">
        <f t="shared" si="1"/>
        <v>0</v>
      </c>
      <c r="P80" s="63" t="e">
        <f>Table2[[#This Row],[Annual Fees]]/Table2[[#This Row],[IQ1_Average]]</f>
        <v>#DIV/0!</v>
      </c>
      <c r="Q80" s="63">
        <f>Table2[[#This Row],[Annual Fees]]/Table2[[#This Row],[IQ2_Average]]</f>
        <v>0</v>
      </c>
      <c r="R80" s="63" t="e">
        <f>Table2[[#This Row],[Annual Fees]]/Table2[[#This Row],[IQ3_Average]]</f>
        <v>#DIV/0!</v>
      </c>
      <c r="S80" s="65" t="e">
        <f>AVERAGE(Table2[[#This Row],[RI_IQ1]:[RI_IQ3]])</f>
        <v>#DIV/0!</v>
      </c>
      <c r="T80">
        <f>IF(Table2[[#This Row],[SNAP_Average]]&gt;20%,1, IF(Table2[[#This Row],[SNAP_Average]]&lt;11%, 3, 2))</f>
        <v>1</v>
      </c>
      <c r="U80">
        <f>IF(Table2[[#This Row],[Poverty_Average]]&gt;20%,1, IF(Table2[[#This Row],[Poverty_Average]]&lt;10%, 3, 2))</f>
        <v>1</v>
      </c>
      <c r="V80">
        <f>IF(Table2[[#This Row],[Full Time Employment_Average]]&lt;30%,1, IF(Table2[[#This Row],[Full Time Employment_Average]]&gt;50%, 3, 2))</f>
        <v>3</v>
      </c>
      <c r="W80" s="67">
        <f>AVERAGE(Table2[[#This Row],[FCI_SNAP]:[FCI_FullTimeEmployment]])</f>
        <v>1.6666666666666667</v>
      </c>
      <c r="X80"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80"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Row],[IQ2_Average]])*(3*0.02)/12,IF(I129&lt;=1.5,"NA")))</f>
        <v>#DIV/0!</v>
      </c>
      <c r="Z80"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81" spans="1:26" x14ac:dyDescent="0.25">
      <c r="A81" t="str">
        <f>Table1422[[#This Row],[Community]]</f>
        <v xml:space="preserve">Dry Creek  </v>
      </c>
      <c r="H81" s="58">
        <f>Table1422[[#This Row],[IQ1_Average]]</f>
        <v>21364.799999999999</v>
      </c>
      <c r="I81" s="58">
        <f>Table1422[[#This Row],[IQ2_Average]]</f>
        <v>27118.2</v>
      </c>
      <c r="J81" s="58">
        <f>Table1422[[#This Row],[IQ3_Average]]</f>
        <v>50487.4</v>
      </c>
      <c r="K81" s="60">
        <f>Table1422[[#This Row],[SNAP_Average 
(Percentage Points)]]/100</f>
        <v>5.1399999999999994E-2</v>
      </c>
      <c r="L81" s="59">
        <f>Table1422[[#This Row],[Poverty_Average
(Percentage Points)]]/100</f>
        <v>0</v>
      </c>
      <c r="M81" s="59">
        <f>Table1422[[#This Row],[Full Time Employment_Average
(Percentage Points)]]/100</f>
        <v>0.69120000000000004</v>
      </c>
      <c r="N81">
        <f>Table1422[[#This Row],[Monthly Fees]]</f>
        <v>0</v>
      </c>
      <c r="O81">
        <f t="shared" si="1"/>
        <v>0</v>
      </c>
      <c r="P81" s="63">
        <f>Table2[[#This Row],[Annual Fees]]/Table2[[#This Row],[IQ1_Average]]</f>
        <v>0</v>
      </c>
      <c r="Q81" s="63">
        <f>Table2[[#This Row],[Annual Fees]]/Table2[[#This Row],[IQ2_Average]]</f>
        <v>0</v>
      </c>
      <c r="R81" s="63">
        <f>Table2[[#This Row],[Annual Fees]]/Table2[[#This Row],[IQ3_Average]]</f>
        <v>0</v>
      </c>
      <c r="S81" s="65">
        <f>AVERAGE(Table2[[#This Row],[RI_IQ1]:[RI_IQ3]])</f>
        <v>0</v>
      </c>
      <c r="T81">
        <f>IF(Table2[[#This Row],[SNAP_Average]]&gt;20%,1, IF(Table2[[#This Row],[SNAP_Average]]&lt;11%, 3, 2))</f>
        <v>3</v>
      </c>
      <c r="U81">
        <f>IF(Table2[[#This Row],[Poverty_Average]]&gt;20%,1, IF(Table2[[#This Row],[Poverty_Average]]&lt;10%, 3, 2))</f>
        <v>3</v>
      </c>
      <c r="V81">
        <f>IF(Table2[[#This Row],[Full Time Employment_Average]]&lt;30%,1, IF(Table2[[#This Row],[Full Time Employment_Average]]&gt;50%, 3, 2))</f>
        <v>3</v>
      </c>
      <c r="W81" s="67">
        <f>AVERAGE(Table2[[#This Row],[FCI_SNAP]:[FCI_FullTimeEmployment]])</f>
        <v>3</v>
      </c>
      <c r="X8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Row],[IQ2_Average]])*(3*0.02)/12,IF(I130&lt;=1.5,"NA")))</f>
        <v>120.78638254381377</v>
      </c>
      <c r="Z8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193.25821207010202</v>
      </c>
    </row>
    <row r="82" spans="1:26" x14ac:dyDescent="0.25">
      <c r="A82" t="str">
        <f>Table1422[[#This Row],[Community]]</f>
        <v xml:space="preserve">Eagle </v>
      </c>
      <c r="B82" t="s">
        <v>575</v>
      </c>
      <c r="H82" s="58">
        <f>Table1422[[#This Row],[IQ1_Average]]</f>
        <v>27133.4</v>
      </c>
      <c r="I82" s="58">
        <f>Table1422[[#This Row],[IQ2_Average]]</f>
        <v>39706.199999999997</v>
      </c>
      <c r="J82" s="58">
        <f>Table1422[[#This Row],[IQ3_Average]]</f>
        <v>56633.4</v>
      </c>
      <c r="K82" s="60">
        <f>Table1422[[#This Row],[SNAP_Average 
(Percentage Points)]]/100</f>
        <v>0.13900000000000001</v>
      </c>
      <c r="L82" s="59">
        <f>Table1422[[#This Row],[Poverty_Average
(Percentage Points)]]/100</f>
        <v>0.4718</v>
      </c>
      <c r="M82" s="59">
        <f>Table1422[[#This Row],[Full Time Employment_Average
(Percentage Points)]]/100</f>
        <v>0.23319999999999999</v>
      </c>
      <c r="N82">
        <f>Table1422[[#This Row],[Monthly Fees]]</f>
        <v>0</v>
      </c>
      <c r="O82">
        <f t="shared" si="1"/>
        <v>0</v>
      </c>
      <c r="P82" s="63">
        <f>Table2[[#This Row],[Annual Fees]]/Table2[[#This Row],[IQ1_Average]]</f>
        <v>0</v>
      </c>
      <c r="Q82" s="63">
        <f>Table2[[#This Row],[Annual Fees]]/Table2[[#This Row],[IQ2_Average]]</f>
        <v>0</v>
      </c>
      <c r="R82" s="63">
        <f>Table2[[#This Row],[Annual Fees]]/Table2[[#This Row],[IQ3_Average]]</f>
        <v>0</v>
      </c>
      <c r="S82" s="65">
        <f>AVERAGE(Table2[[#This Row],[RI_IQ1]:[RI_IQ3]])</f>
        <v>0</v>
      </c>
      <c r="T82">
        <f>IF(Table2[[#This Row],[SNAP_Average]]&gt;20%,1, IF(Table2[[#This Row],[SNAP_Average]]&lt;11%, 3, 2))</f>
        <v>2</v>
      </c>
      <c r="U82">
        <f>IF(Table2[[#This Row],[Poverty_Average]]&gt;20%,1, IF(Table2[[#This Row],[Poverty_Average]]&lt;10%, 3, 2))</f>
        <v>1</v>
      </c>
      <c r="V82">
        <f>IF(Table2[[#This Row],[Full Time Employment_Average]]&lt;30%,1, IF(Table2[[#This Row],[Full Time Employment_Average]]&gt;50%, 3, 2))</f>
        <v>1</v>
      </c>
      <c r="W82" s="67">
        <f>AVERAGE(Table2[[#This Row],[FCI_SNAP]:[FCI_FullTimeEmployment]])</f>
        <v>1.3333333333333333</v>
      </c>
      <c r="X8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Row],[IQ2_Average]])*(3*0.02)/12,IF(I131&lt;=1.5,"NA")))</f>
        <v>0</v>
      </c>
      <c r="Z8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62.737339450162516</v>
      </c>
    </row>
    <row r="83" spans="1:26" x14ac:dyDescent="0.25">
      <c r="A83" t="str">
        <f>Table1422[[#This Row],[Community]]</f>
        <v xml:space="preserve">Eagle Village  </v>
      </c>
      <c r="B83" t="s">
        <v>575</v>
      </c>
      <c r="H83" s="58">
        <f>Table1422[[#This Row],[IQ1_Average]]</f>
        <v>15203.4</v>
      </c>
      <c r="I83" s="58">
        <f>Table1422[[#This Row],[IQ2_Average]]</f>
        <v>25887.200000000001</v>
      </c>
      <c r="J83" s="58">
        <f>Table1422[[#This Row],[IQ3_Average]]</f>
        <v>44075</v>
      </c>
      <c r="K83" s="60">
        <f>Table1422[[#This Row],[SNAP_Average 
(Percentage Points)]]/100</f>
        <v>6.08E-2</v>
      </c>
      <c r="L83" s="59">
        <f>Table1422[[#This Row],[Poverty_Average
(Percentage Points)]]/100</f>
        <v>9.0500000000000011E-2</v>
      </c>
      <c r="M83" s="59">
        <f>Table1422[[#This Row],[Full Time Employment_Average
(Percentage Points)]]/100</f>
        <v>0.21679999999999999</v>
      </c>
      <c r="N83">
        <f>Table1422[[#This Row],[Monthly Fees]]</f>
        <v>0</v>
      </c>
      <c r="O83">
        <f t="shared" si="1"/>
        <v>0</v>
      </c>
      <c r="P83" s="63">
        <f>Table2[[#This Row],[Annual Fees]]/Table2[[#This Row],[IQ1_Average]]</f>
        <v>0</v>
      </c>
      <c r="Q83" s="63">
        <f>Table2[[#This Row],[Annual Fees]]/Table2[[#This Row],[IQ2_Average]]</f>
        <v>0</v>
      </c>
      <c r="R83" s="63">
        <f>Table2[[#This Row],[Annual Fees]]/Table2[[#This Row],[IQ3_Average]]</f>
        <v>0</v>
      </c>
      <c r="S83" s="65">
        <f>AVERAGE(Table2[[#This Row],[RI_IQ1]:[RI_IQ3]])</f>
        <v>0</v>
      </c>
      <c r="T83">
        <f>IF(Table2[[#This Row],[SNAP_Average]]&gt;20%,1, IF(Table2[[#This Row],[SNAP_Average]]&lt;11%, 3, 2))</f>
        <v>3</v>
      </c>
      <c r="U83">
        <f>IF(Table2[[#This Row],[Poverty_Average]]&gt;20%,1, IF(Table2[[#This Row],[Poverty_Average]]&lt;10%, 3, 2))</f>
        <v>3</v>
      </c>
      <c r="V83">
        <f>IF(Table2[[#This Row],[Full Time Employment_Average]]&lt;30%,1, IF(Table2[[#This Row],[Full Time Employment_Average]]&gt;50%, 3, 2))</f>
        <v>1</v>
      </c>
      <c r="W83" s="67">
        <f>AVERAGE(Table2[[#This Row],[FCI_SNAP]:[FCI_FullTimeEmployment]])</f>
        <v>2.3333333333333335</v>
      </c>
      <c r="X8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Row],[IQ2_Average]])*(3*0.02)/12,IF(I132&lt;=1.5,"NA")))</f>
        <v>39.34142785225648</v>
      </c>
      <c r="Z8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98.353569630641232</v>
      </c>
    </row>
    <row r="84" spans="1:26" x14ac:dyDescent="0.25">
      <c r="A84" t="str">
        <f>Table1422[[#This Row],[Community]]</f>
        <v xml:space="preserve">Edna Bay </v>
      </c>
      <c r="H84" s="58">
        <f>Table1422[[#This Row],[IQ1_Average]]</f>
        <v>21333</v>
      </c>
      <c r="I84" s="58">
        <f>Table1422[[#This Row],[IQ2_Average]]</f>
        <v>38050</v>
      </c>
      <c r="J84" s="58">
        <f>Table1422[[#This Row],[IQ3_Average]]</f>
        <v>38950</v>
      </c>
      <c r="K84" s="60">
        <f>Table1422[[#This Row],[SNAP_Average 
(Percentage Points)]]/100</f>
        <v>0.61120000000000008</v>
      </c>
      <c r="L84" s="59">
        <f>Table1422[[#This Row],[Poverty_Average
(Percentage Points)]]/100</f>
        <v>0.14280000000000001</v>
      </c>
      <c r="M84" s="59">
        <f>Table1422[[#This Row],[Full Time Employment_Average
(Percentage Points)]]/100</f>
        <v>0</v>
      </c>
      <c r="N84">
        <f>Table1422[[#This Row],[Monthly Fees]]</f>
        <v>0</v>
      </c>
      <c r="O84">
        <f t="shared" si="1"/>
        <v>0</v>
      </c>
      <c r="P84" s="63">
        <f>Table2[[#This Row],[Annual Fees]]/Table2[[#This Row],[IQ1_Average]]</f>
        <v>0</v>
      </c>
      <c r="Q84" s="63">
        <f>Table2[[#This Row],[Annual Fees]]/Table2[[#This Row],[IQ2_Average]]</f>
        <v>0</v>
      </c>
      <c r="R84" s="63">
        <f>Table2[[#This Row],[Annual Fees]]/Table2[[#This Row],[IQ3_Average]]</f>
        <v>0</v>
      </c>
      <c r="S84" s="65">
        <f>AVERAGE(Table2[[#This Row],[RI_IQ1]:[RI_IQ3]])</f>
        <v>0</v>
      </c>
      <c r="T84">
        <f>IF(Table2[[#This Row],[SNAP_Average]]&gt;20%,1, IF(Table2[[#This Row],[SNAP_Average]]&lt;11%, 3, 2))</f>
        <v>1</v>
      </c>
      <c r="U84">
        <f>IF(Table2[[#This Row],[Poverty_Average]]&gt;20%,1, IF(Table2[[#This Row],[Poverty_Average]]&lt;10%, 3, 2))</f>
        <v>2</v>
      </c>
      <c r="V84">
        <f>IF(Table2[[#This Row],[Full Time Employment_Average]]&lt;30%,1, IF(Table2[[#This Row],[Full Time Employment_Average]]&gt;50%, 3, 2))</f>
        <v>1</v>
      </c>
      <c r="W84" s="67">
        <f>AVERAGE(Table2[[#This Row],[FCI_SNAP]:[FCI_FullTimeEmployment]])</f>
        <v>1.3333333333333333</v>
      </c>
      <c r="X8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84"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Row],[IQ2_Average]])*(3*0.02)/12,IF(I133&lt;=1.5,"NA")))</f>
        <v>0</v>
      </c>
      <c r="Z8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50.591473866114974</v>
      </c>
    </row>
    <row r="85" spans="1:26" x14ac:dyDescent="0.25">
      <c r="A85" t="str">
        <f>Table1422[[#This Row],[Community]]</f>
        <v xml:space="preserve">Eek </v>
      </c>
      <c r="C85" t="s">
        <v>568</v>
      </c>
      <c r="D85" t="s">
        <v>561</v>
      </c>
      <c r="E85" t="s">
        <v>572</v>
      </c>
      <c r="F85" t="s">
        <v>562</v>
      </c>
      <c r="G85" t="s">
        <v>570</v>
      </c>
      <c r="H85" s="58">
        <f>Table1422[[#This Row],[IQ1_Average]]</f>
        <v>23473.8</v>
      </c>
      <c r="I85" s="58">
        <f>Table1422[[#This Row],[IQ2_Average]]</f>
        <v>39085.599999999999</v>
      </c>
      <c r="J85" s="58">
        <f>Table1422[[#This Row],[IQ3_Average]]</f>
        <v>53947.8</v>
      </c>
      <c r="K85" s="60">
        <f>Table1422[[#This Row],[SNAP_Average 
(Percentage Points)]]/100</f>
        <v>0.40540000000000004</v>
      </c>
      <c r="L85" s="59">
        <f>Table1422[[#This Row],[Poverty_Average
(Percentage Points)]]/100</f>
        <v>0.36</v>
      </c>
      <c r="M85" s="59">
        <f>Table1422[[#This Row],[Full Time Employment_Average
(Percentage Points)]]/100</f>
        <v>0.23359999999999995</v>
      </c>
      <c r="N85">
        <f>Table1422[[#This Row],[Monthly Fees]]</f>
        <v>150</v>
      </c>
      <c r="O85">
        <f t="shared" si="1"/>
        <v>1800</v>
      </c>
      <c r="P85" s="63">
        <f>Table2[[#This Row],[Annual Fees]]/Table2[[#This Row],[IQ1_Average]]</f>
        <v>7.6681236101525954E-2</v>
      </c>
      <c r="Q85" s="63">
        <f>Table2[[#This Row],[Annual Fees]]/Table2[[#This Row],[IQ2_Average]]</f>
        <v>4.6052766236158588E-2</v>
      </c>
      <c r="R85" s="63">
        <f>Table2[[#This Row],[Annual Fees]]/Table2[[#This Row],[IQ3_Average]]</f>
        <v>3.3365586733842711E-2</v>
      </c>
      <c r="S85" s="65">
        <f>AVERAGE(Table2[[#This Row],[RI_IQ1]:[RI_IQ3]])</f>
        <v>5.2033196357175758E-2</v>
      </c>
      <c r="T85">
        <f>IF(Table2[[#This Row],[SNAP_Average]]&gt;20%,1, IF(Table2[[#This Row],[SNAP_Average]]&lt;11%, 3, 2))</f>
        <v>1</v>
      </c>
      <c r="U85">
        <f>IF(Table2[[#This Row],[Poverty_Average]]&gt;20%,1, IF(Table2[[#This Row],[Poverty_Average]]&lt;10%, 3, 2))</f>
        <v>1</v>
      </c>
      <c r="V85">
        <f>IF(Table2[[#This Row],[Full Time Employment_Average]]&lt;30%,1, IF(Table2[[#This Row],[Full Time Employment_Average]]&gt;50%, 3, 2))</f>
        <v>1</v>
      </c>
      <c r="W85" s="67">
        <f>AVERAGE(Table2[[#This Row],[FCI_SNAP]:[FCI_FullTimeEmployment]])</f>
        <v>1</v>
      </c>
      <c r="X8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8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Row],[IQ2_Average]])*(3*0.02)/12,IF(I134&lt;=1.5,"NA")))</f>
        <v>0</v>
      </c>
      <c r="Z8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57.655500911511417</v>
      </c>
    </row>
    <row r="86" spans="1:26" x14ac:dyDescent="0.25">
      <c r="A86" t="str">
        <f>Table1422[[#This Row],[Community]]</f>
        <v xml:space="preserve">Egegik </v>
      </c>
      <c r="C86" t="s">
        <v>578</v>
      </c>
      <c r="D86" t="s">
        <v>561</v>
      </c>
      <c r="E86" t="s">
        <v>562</v>
      </c>
      <c r="F86" t="s">
        <v>563</v>
      </c>
      <c r="G86" t="s">
        <v>570</v>
      </c>
      <c r="H86" s="58">
        <f>Table1422[[#This Row],[IQ1_Average]]</f>
        <v>35916.800000000003</v>
      </c>
      <c r="I86" s="58">
        <f>Table1422[[#This Row],[IQ2_Average]]</f>
        <v>72366.600000000006</v>
      </c>
      <c r="J86" s="58">
        <f>Table1422[[#This Row],[IQ3_Average]]</f>
        <v>109600</v>
      </c>
      <c r="K86" s="60">
        <f>Table1422[[#This Row],[SNAP_Average 
(Percentage Points)]]/100</f>
        <v>0.20879999999999999</v>
      </c>
      <c r="L86" s="59">
        <f>Table1422[[#This Row],[Poverty_Average
(Percentage Points)]]/100</f>
        <v>0</v>
      </c>
      <c r="M86" s="59">
        <f>Table1422[[#This Row],[Full Time Employment_Average
(Percentage Points)]]/100</f>
        <v>0.5302</v>
      </c>
      <c r="N86">
        <f>Table1422[[#This Row],[Monthly Fees]]</f>
        <v>60</v>
      </c>
      <c r="O86">
        <f t="shared" si="1"/>
        <v>720</v>
      </c>
      <c r="P86" s="63">
        <f>Table2[[#This Row],[Annual Fees]]/Table2[[#This Row],[IQ1_Average]]</f>
        <v>2.0046329294369208E-2</v>
      </c>
      <c r="Q86" s="63">
        <f>Table2[[#This Row],[Annual Fees]]/Table2[[#This Row],[IQ2_Average]]</f>
        <v>9.9493412706967016E-3</v>
      </c>
      <c r="R86" s="63">
        <f>Table2[[#This Row],[Annual Fees]]/Table2[[#This Row],[IQ3_Average]]</f>
        <v>6.5693430656934308E-3</v>
      </c>
      <c r="S86" s="65">
        <f>AVERAGE(Table2[[#This Row],[RI_IQ1]:[RI_IQ3]])</f>
        <v>1.218833787691978E-2</v>
      </c>
      <c r="T86">
        <f>IF(Table2[[#This Row],[SNAP_Average]]&gt;20%,1, IF(Table2[[#This Row],[SNAP_Average]]&lt;11%, 3, 2))</f>
        <v>1</v>
      </c>
      <c r="U86">
        <f>IF(Table2[[#This Row],[Poverty_Average]]&gt;20%,1, IF(Table2[[#This Row],[Poverty_Average]]&lt;10%, 3, 2))</f>
        <v>3</v>
      </c>
      <c r="V86">
        <f>IF(Table2[[#This Row],[Full Time Employment_Average]]&lt;30%,1, IF(Table2[[#This Row],[Full Time Employment_Average]]&gt;50%, 3, 2))</f>
        <v>3</v>
      </c>
      <c r="W86" s="67">
        <f>AVERAGE(Table2[[#This Row],[FCI_SNAP]:[FCI_FullTimeEmployment]])</f>
        <v>2.3333333333333335</v>
      </c>
      <c r="X8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Row],[IQ2_Average]])*(3*0.02)/12,IF(I135&lt;=1.5,"NA")))</f>
        <v>98.454769806829646</v>
      </c>
      <c r="Z8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246.13692451707422</v>
      </c>
    </row>
    <row r="87" spans="1:26" x14ac:dyDescent="0.25">
      <c r="A87" t="str">
        <f>Table1422[[#This Row],[Community]]</f>
        <v xml:space="preserve">Eielson AFB  </v>
      </c>
      <c r="H87" s="58">
        <f>Table1422[[#This Row],[IQ1_Average]]</f>
        <v>39724</v>
      </c>
      <c r="I87" s="58">
        <f>Table1422[[#This Row],[IQ2_Average]]</f>
        <v>54853</v>
      </c>
      <c r="J87" s="58">
        <f>Table1422[[#This Row],[IQ3_Average]]</f>
        <v>81582.8</v>
      </c>
      <c r="K87" s="60">
        <f>Table1422[[#This Row],[SNAP_Average 
(Percentage Points)]]/100</f>
        <v>6.3999999999999994E-3</v>
      </c>
      <c r="L87" s="59">
        <f>Table1422[[#This Row],[Poverty_Average
(Percentage Points)]]/100</f>
        <v>9.1999999999999998E-3</v>
      </c>
      <c r="M87" s="59">
        <f>Table1422[[#This Row],[Full Time Employment_Average
(Percentage Points)]]/100</f>
        <v>0.74939999999999996</v>
      </c>
      <c r="N87">
        <f>Table1422[[#This Row],[Monthly Fees]]</f>
        <v>0</v>
      </c>
      <c r="O87">
        <f t="shared" si="1"/>
        <v>0</v>
      </c>
      <c r="P87" s="63">
        <f>Table2[[#This Row],[Annual Fees]]/Table2[[#This Row],[IQ1_Average]]</f>
        <v>0</v>
      </c>
      <c r="Q87" s="63">
        <f>Table2[[#This Row],[Annual Fees]]/Table2[[#This Row],[IQ2_Average]]</f>
        <v>0</v>
      </c>
      <c r="R87" s="63">
        <f>Table2[[#This Row],[Annual Fees]]/Table2[[#This Row],[IQ3_Average]]</f>
        <v>0</v>
      </c>
      <c r="S87" s="65">
        <f>AVERAGE(Table2[[#This Row],[RI_IQ1]:[RI_IQ3]])</f>
        <v>0</v>
      </c>
      <c r="T87">
        <f>IF(Table2[[#This Row],[SNAP_Average]]&gt;20%,1, IF(Table2[[#This Row],[SNAP_Average]]&lt;11%, 3, 2))</f>
        <v>3</v>
      </c>
      <c r="U87">
        <f>IF(Table2[[#This Row],[Poverty_Average]]&gt;20%,1, IF(Table2[[#This Row],[Poverty_Average]]&lt;10%, 3, 2))</f>
        <v>3</v>
      </c>
      <c r="V87">
        <f>IF(Table2[[#This Row],[Full Time Employment_Average]]&lt;30%,1, IF(Table2[[#This Row],[Full Time Employment_Average]]&gt;50%, 3, 2))</f>
        <v>3</v>
      </c>
      <c r="W87" s="67">
        <f>AVERAGE(Table2[[#This Row],[FCI_SNAP]:[FCI_FullTimeEmployment]])</f>
        <v>3</v>
      </c>
      <c r="X8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Row],[IQ2_Average]])*(3*0.02)/12,IF(I136&lt;=1.5,"NA")))</f>
        <v>224.5708233422591</v>
      </c>
      <c r="Z8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359.31331734761449</v>
      </c>
    </row>
    <row r="88" spans="1:26" x14ac:dyDescent="0.25">
      <c r="A88" t="str">
        <f>Table1422[[#This Row],[Community]]</f>
        <v xml:space="preserve">Ekwok </v>
      </c>
      <c r="C88" t="s">
        <v>578</v>
      </c>
      <c r="D88" t="s">
        <v>579</v>
      </c>
      <c r="E88" t="s">
        <v>580</v>
      </c>
      <c r="F88" t="s">
        <v>563</v>
      </c>
      <c r="G88" t="s">
        <v>570</v>
      </c>
      <c r="H88" s="58">
        <f>Table1422[[#This Row],[IQ1_Average]]</f>
        <v>23099.8</v>
      </c>
      <c r="I88" s="58">
        <f>Table1422[[#This Row],[IQ2_Average]]</f>
        <v>35316.6</v>
      </c>
      <c r="J88" s="58">
        <f>Table1422[[#This Row],[IQ3_Average]]</f>
        <v>44160</v>
      </c>
      <c r="K88" s="60">
        <f>Table1422[[#This Row],[SNAP_Average 
(Percentage Points)]]/100</f>
        <v>0.53879999999999995</v>
      </c>
      <c r="L88" s="59">
        <f>Table1422[[#This Row],[Poverty_Average
(Percentage Points)]]/100</f>
        <v>6.3799999999999996E-2</v>
      </c>
      <c r="M88" s="59">
        <f>Table1422[[#This Row],[Full Time Employment_Average
(Percentage Points)]]/100</f>
        <v>0.11760000000000001</v>
      </c>
      <c r="N88">
        <f>Table1422[[#This Row],[Monthly Fees]]</f>
        <v>20</v>
      </c>
      <c r="O88">
        <f t="shared" si="1"/>
        <v>240</v>
      </c>
      <c r="P88" s="63">
        <f>Table2[[#This Row],[Annual Fees]]/Table2[[#This Row],[IQ1_Average]]</f>
        <v>1.0389700343725919E-2</v>
      </c>
      <c r="Q88" s="63">
        <f>Table2[[#This Row],[Annual Fees]]/Table2[[#This Row],[IQ2_Average]]</f>
        <v>6.7956711574726899E-3</v>
      </c>
      <c r="R88" s="63">
        <f>Table2[[#This Row],[Annual Fees]]/Table2[[#This Row],[IQ3_Average]]</f>
        <v>5.434782608695652E-3</v>
      </c>
      <c r="S88" s="65">
        <f>AVERAGE(Table2[[#This Row],[RI_IQ1]:[RI_IQ3]])</f>
        <v>7.5400513699647531E-3</v>
      </c>
      <c r="T88">
        <f>IF(Table2[[#This Row],[SNAP_Average]]&gt;20%,1, IF(Table2[[#This Row],[SNAP_Average]]&lt;11%, 3, 2))</f>
        <v>1</v>
      </c>
      <c r="U88">
        <f>IF(Table2[[#This Row],[Poverty_Average]]&gt;20%,1, IF(Table2[[#This Row],[Poverty_Average]]&lt;10%, 3, 2))</f>
        <v>3</v>
      </c>
      <c r="V88">
        <f>IF(Table2[[#This Row],[Full Time Employment_Average]]&lt;30%,1, IF(Table2[[#This Row],[Full Time Employment_Average]]&gt;50%, 3, 2))</f>
        <v>1</v>
      </c>
      <c r="W88" s="67">
        <f>AVERAGE(Table2[[#This Row],[FCI_SNAP]:[FCI_FullTimeEmployment]])</f>
        <v>1.6666666666666667</v>
      </c>
      <c r="X8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Row],[IQ2_Average]])*(3*0.02)/12,IF(I137&lt;=1.5,"NA")))</f>
        <v>53.050036448474458</v>
      </c>
      <c r="Z8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132.62509112118616</v>
      </c>
    </row>
    <row r="89" spans="1:26" x14ac:dyDescent="0.25">
      <c r="A89" t="str">
        <f>Table1422[[#This Row],[Community]]</f>
        <v xml:space="preserve">Elfin Cove  </v>
      </c>
      <c r="H89" s="58">
        <f>Table1422[[#This Row],[IQ1_Average]]</f>
        <v>56625</v>
      </c>
      <c r="I89" s="58">
        <f>Table1422[[#This Row],[IQ2_Average]]</f>
        <v>193250</v>
      </c>
      <c r="J89" s="58">
        <f>Table1422[[#This Row],[IQ3_Average]]</f>
        <v>194875</v>
      </c>
      <c r="K89" s="60">
        <f>Table1422[[#This Row],[SNAP_Average 
(Percentage Points)]]/100</f>
        <v>0</v>
      </c>
      <c r="L89" s="59">
        <f>Table1422[[#This Row],[Poverty_Average
(Percentage Points)]]/100</f>
        <v>0</v>
      </c>
      <c r="M89" s="59">
        <f>Table1422[[#This Row],[Full Time Employment_Average
(Percentage Points)]]/100</f>
        <v>1</v>
      </c>
      <c r="N89">
        <f>Table1422[[#This Row],[Monthly Fees]]</f>
        <v>0</v>
      </c>
      <c r="O89">
        <f t="shared" si="1"/>
        <v>0</v>
      </c>
      <c r="P89" s="63">
        <f>Table2[[#This Row],[Annual Fees]]/Table2[[#This Row],[IQ1_Average]]</f>
        <v>0</v>
      </c>
      <c r="Q89" s="63">
        <f>Table2[[#This Row],[Annual Fees]]/Table2[[#This Row],[IQ2_Average]]</f>
        <v>0</v>
      </c>
      <c r="R89" s="63">
        <f>Table2[[#This Row],[Annual Fees]]/Table2[[#This Row],[IQ3_Average]]</f>
        <v>0</v>
      </c>
      <c r="S89" s="65">
        <f>AVERAGE(Table2[[#This Row],[RI_IQ1]:[RI_IQ3]])</f>
        <v>0</v>
      </c>
      <c r="T89">
        <f>IF(Table2[[#This Row],[SNAP_Average]]&gt;20%,1, IF(Table2[[#This Row],[SNAP_Average]]&lt;11%, 3, 2))</f>
        <v>3</v>
      </c>
      <c r="U89">
        <f>IF(Table2[[#This Row],[Poverty_Average]]&gt;20%,1, IF(Table2[[#This Row],[Poverty_Average]]&lt;10%, 3, 2))</f>
        <v>3</v>
      </c>
      <c r="V89">
        <f>IF(Table2[[#This Row],[Full Time Employment_Average]]&lt;30%,1, IF(Table2[[#This Row],[Full Time Employment_Average]]&gt;50%, 3, 2))</f>
        <v>3</v>
      </c>
      <c r="W89" s="67">
        <f>AVERAGE(Table2[[#This Row],[FCI_SNAP]:[FCI_FullTimeEmployment]])</f>
        <v>3</v>
      </c>
      <c r="X8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8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Row],[IQ2_Average]])*(3*0.02)/12,IF(I138&lt;=1.5,"NA")))</f>
        <v>446.9683984519408</v>
      </c>
      <c r="Z8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715.14943752310512</v>
      </c>
    </row>
    <row r="90" spans="1:26" x14ac:dyDescent="0.25">
      <c r="A90" t="str">
        <f>Table1422[[#This Row],[Community]]</f>
        <v xml:space="preserve">Elim </v>
      </c>
      <c r="C90" t="s">
        <v>586</v>
      </c>
      <c r="D90" t="s">
        <v>561</v>
      </c>
      <c r="E90" t="s">
        <v>572</v>
      </c>
      <c r="F90" t="s">
        <v>563</v>
      </c>
      <c r="G90" t="s">
        <v>566</v>
      </c>
      <c r="H90" s="58">
        <f>Table1422[[#This Row],[IQ1_Average]]</f>
        <v>9470</v>
      </c>
      <c r="I90" s="58">
        <f>Table1422[[#This Row],[IQ2_Average]]</f>
        <v>24650</v>
      </c>
      <c r="J90" s="58">
        <f>Table1422[[#This Row],[IQ3_Average]]</f>
        <v>51026.8</v>
      </c>
      <c r="K90" s="60">
        <f>Table1422[[#This Row],[SNAP_Average 
(Percentage Points)]]/100</f>
        <v>0.4672</v>
      </c>
      <c r="L90" s="59">
        <f>Table1422[[#This Row],[Poverty_Average
(Percentage Points)]]/100</f>
        <v>0.44839999999999997</v>
      </c>
      <c r="M90" s="59">
        <f>Table1422[[#This Row],[Full Time Employment_Average
(Percentage Points)]]/100</f>
        <v>0.20559999999999998</v>
      </c>
      <c r="N90">
        <f>Table1422[[#This Row],[Monthly Fees]]</f>
        <v>95</v>
      </c>
      <c r="O90">
        <f t="shared" si="1"/>
        <v>1140</v>
      </c>
      <c r="P90" s="63">
        <f>Table2[[#This Row],[Annual Fees]]/Table2[[#This Row],[IQ1_Average]]</f>
        <v>0.12038014783526928</v>
      </c>
      <c r="Q90" s="63">
        <f>Table2[[#This Row],[Annual Fees]]/Table2[[#This Row],[IQ2_Average]]</f>
        <v>4.6247464503042596E-2</v>
      </c>
      <c r="R90" s="63">
        <f>Table2[[#This Row],[Annual Fees]]/Table2[[#This Row],[IQ3_Average]]</f>
        <v>2.2341201094326902E-2</v>
      </c>
      <c r="S90" s="65">
        <f>AVERAGE(Table2[[#This Row],[RI_IQ1]:[RI_IQ3]])</f>
        <v>6.2989604477546257E-2</v>
      </c>
      <c r="T90">
        <f>IF(Table2[[#This Row],[SNAP_Average]]&gt;20%,1, IF(Table2[[#This Row],[SNAP_Average]]&lt;11%, 3, 2))</f>
        <v>1</v>
      </c>
      <c r="U90">
        <f>IF(Table2[[#This Row],[Poverty_Average]]&gt;20%,1, IF(Table2[[#This Row],[Poverty_Average]]&lt;10%, 3, 2))</f>
        <v>1</v>
      </c>
      <c r="V90">
        <f>IF(Table2[[#This Row],[Full Time Employment_Average]]&lt;30%,1, IF(Table2[[#This Row],[Full Time Employment_Average]]&gt;50%, 3, 2))</f>
        <v>1</v>
      </c>
      <c r="W90" s="67">
        <f>AVERAGE(Table2[[#This Row],[FCI_SNAP]:[FCI_FullTimeEmployment]])</f>
        <v>1</v>
      </c>
      <c r="X9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9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Row],[IQ2_Average]])*(3*0.02)/12,IF(I139&lt;=1.5,"NA")))</f>
        <v>0</v>
      </c>
      <c r="Z9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30.163707420599664</v>
      </c>
    </row>
    <row r="91" spans="1:26" x14ac:dyDescent="0.25">
      <c r="A91" t="str">
        <f>Table1422[[#This Row],[Community]]</f>
        <v xml:space="preserve">Emmonak </v>
      </c>
      <c r="C91" t="s">
        <v>568</v>
      </c>
      <c r="D91" t="s">
        <v>561</v>
      </c>
      <c r="E91" t="s">
        <v>572</v>
      </c>
      <c r="F91" t="s">
        <v>574</v>
      </c>
      <c r="G91" t="s">
        <v>570</v>
      </c>
      <c r="H91" s="58">
        <f>Table1422[[#This Row],[IQ1_Average]]</f>
        <v>23275</v>
      </c>
      <c r="I91" s="58">
        <f>Table1422[[#This Row],[IQ2_Average]]</f>
        <v>39342.800000000003</v>
      </c>
      <c r="J91" s="58">
        <f>Table1422[[#This Row],[IQ3_Average]]</f>
        <v>52488.2</v>
      </c>
      <c r="K91" s="60">
        <f>Table1422[[#This Row],[SNAP_Average 
(Percentage Points)]]/100</f>
        <v>0.31480000000000002</v>
      </c>
      <c r="L91" s="59">
        <f>Table1422[[#This Row],[Poverty_Average
(Percentage Points)]]/100</f>
        <v>0.32100000000000001</v>
      </c>
      <c r="M91" s="59">
        <f>Table1422[[#This Row],[Full Time Employment_Average
(Percentage Points)]]/100</f>
        <v>0.29499999999999998</v>
      </c>
      <c r="N91">
        <f>Table1422[[#This Row],[Monthly Fees]]</f>
        <v>100</v>
      </c>
      <c r="O91">
        <f t="shared" si="1"/>
        <v>1200</v>
      </c>
      <c r="P91" s="63">
        <f>Table2[[#This Row],[Annual Fees]]/Table2[[#This Row],[IQ1_Average]]</f>
        <v>5.155746509129968E-2</v>
      </c>
      <c r="Q91" s="63">
        <f>Table2[[#This Row],[Annual Fees]]/Table2[[#This Row],[IQ2_Average]]</f>
        <v>3.0501133625466411E-2</v>
      </c>
      <c r="R91" s="63">
        <f>Table2[[#This Row],[Annual Fees]]/Table2[[#This Row],[IQ3_Average]]</f>
        <v>2.2862281427063608E-2</v>
      </c>
      <c r="S91" s="65">
        <f>AVERAGE(Table2[[#This Row],[RI_IQ1]:[RI_IQ3]])</f>
        <v>3.49736267146099E-2</v>
      </c>
      <c r="T91">
        <f>IF(Table2[[#This Row],[SNAP_Average]]&gt;20%,1, IF(Table2[[#This Row],[SNAP_Average]]&lt;11%, 3, 2))</f>
        <v>1</v>
      </c>
      <c r="U91">
        <f>IF(Table2[[#This Row],[Poverty_Average]]&gt;20%,1, IF(Table2[[#This Row],[Poverty_Average]]&lt;10%, 3, 2))</f>
        <v>1</v>
      </c>
      <c r="V91">
        <f>IF(Table2[[#This Row],[Full Time Employment_Average]]&lt;30%,1, IF(Table2[[#This Row],[Full Time Employment_Average]]&gt;50%, 3, 2))</f>
        <v>1</v>
      </c>
      <c r="W91" s="67">
        <f>AVERAGE(Table2[[#This Row],[FCI_SNAP]:[FCI_FullTimeEmployment]])</f>
        <v>1</v>
      </c>
      <c r="X9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91"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Row],[IQ2_Average]])*(3*0.02)/12,IF(I140&lt;=1.5,"NA")))</f>
        <v>#DIV/0!</v>
      </c>
      <c r="Z9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57.185948037940229</v>
      </c>
    </row>
    <row r="92" spans="1:26" x14ac:dyDescent="0.25">
      <c r="A92" t="str">
        <f>Table1422[[#This Row],[Community]]</f>
        <v xml:space="preserve">Ester  </v>
      </c>
      <c r="H92" s="58">
        <f>Table1422[[#This Row],[IQ1_Average]]</f>
        <v>43041.599999999999</v>
      </c>
      <c r="I92" s="58">
        <f>Table1422[[#This Row],[IQ2_Average]]</f>
        <v>59523.199999999997</v>
      </c>
      <c r="J92" s="58">
        <f>Table1422[[#This Row],[IQ3_Average]]</f>
        <v>72715.600000000006</v>
      </c>
      <c r="K92" s="60">
        <f>Table1422[[#This Row],[SNAP_Average 
(Percentage Points)]]/100</f>
        <v>1.54E-2</v>
      </c>
      <c r="L92" s="59">
        <f>Table1422[[#This Row],[Poverty_Average
(Percentage Points)]]/100</f>
        <v>1.8666666666666665E-2</v>
      </c>
      <c r="M92" s="59">
        <f>Table1422[[#This Row],[Full Time Employment_Average
(Percentage Points)]]/100</f>
        <v>0.54459999999999997</v>
      </c>
      <c r="N92">
        <f>Table1422[[#This Row],[Monthly Fees]]</f>
        <v>0</v>
      </c>
      <c r="O92">
        <f t="shared" si="1"/>
        <v>0</v>
      </c>
      <c r="P92" s="63">
        <f>Table2[[#This Row],[Annual Fees]]/Table2[[#This Row],[IQ1_Average]]</f>
        <v>0</v>
      </c>
      <c r="Q92" s="63">
        <f>Table2[[#This Row],[Annual Fees]]/Table2[[#This Row],[IQ2_Average]]</f>
        <v>0</v>
      </c>
      <c r="R92" s="63">
        <f>Table2[[#This Row],[Annual Fees]]/Table2[[#This Row],[IQ3_Average]]</f>
        <v>0</v>
      </c>
      <c r="S92" s="65">
        <f>AVERAGE(Table2[[#This Row],[RI_IQ1]:[RI_IQ3]])</f>
        <v>0</v>
      </c>
      <c r="T92">
        <f>IF(Table2[[#This Row],[SNAP_Average]]&gt;20%,1, IF(Table2[[#This Row],[SNAP_Average]]&lt;11%, 3, 2))</f>
        <v>3</v>
      </c>
      <c r="U92">
        <f>IF(Table2[[#This Row],[Poverty_Average]]&gt;20%,1, IF(Table2[[#This Row],[Poverty_Average]]&lt;10%, 3, 2))</f>
        <v>3</v>
      </c>
      <c r="V92">
        <f>IF(Table2[[#This Row],[Full Time Employment_Average]]&lt;30%,1, IF(Table2[[#This Row],[Full Time Employment_Average]]&gt;50%, 3, 2))</f>
        <v>3</v>
      </c>
      <c r="W92" s="67">
        <f>AVERAGE(Table2[[#This Row],[FCI_SNAP]:[FCI_FullTimeEmployment]])</f>
        <v>3</v>
      </c>
      <c r="X9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Row],[IQ2_Average]])*(3*0.02)/12,IF(I141&lt;=1.5,"NA")))</f>
        <v>232.40370969678031</v>
      </c>
      <c r="Z9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371.84593551484846</v>
      </c>
    </row>
    <row r="93" spans="1:26" x14ac:dyDescent="0.25">
      <c r="A93" t="str">
        <f>Table1422[[#This Row],[Community]]</f>
        <v xml:space="preserve">Eureka Roadhouse  </v>
      </c>
      <c r="H93" s="58" t="e">
        <f>Table1422[[#This Row],[IQ1_Average]]</f>
        <v>#DIV/0!</v>
      </c>
      <c r="I93" s="58" t="e">
        <f>Table1422[[#This Row],[IQ2_Average]]</f>
        <v>#DIV/0!</v>
      </c>
      <c r="J93" s="58" t="e">
        <f>Table1422[[#This Row],[IQ3_Average]]</f>
        <v>#DIV/0!</v>
      </c>
      <c r="K93" s="60" t="e">
        <f>Table1422[[#This Row],[SNAP_Average 
(Percentage Points)]]/100</f>
        <v>#DIV/0!</v>
      </c>
      <c r="L93" s="59" t="e">
        <f>Table1422[[#This Row],[Poverty_Average
(Percentage Points)]]/100</f>
        <v>#DIV/0!</v>
      </c>
      <c r="M93" s="59" t="e">
        <f>Table1422[[#This Row],[Full Time Employment_Average
(Percentage Points)]]/100</f>
        <v>#DIV/0!</v>
      </c>
      <c r="N93">
        <f>Table1422[[#This Row],[Monthly Fees]]</f>
        <v>0</v>
      </c>
      <c r="O93">
        <f t="shared" si="1"/>
        <v>0</v>
      </c>
      <c r="P93" s="63" t="e">
        <f>Table2[[#This Row],[Annual Fees]]/Table2[[#This Row],[IQ1_Average]]</f>
        <v>#DIV/0!</v>
      </c>
      <c r="Q93" s="63" t="e">
        <f>Table2[[#This Row],[Annual Fees]]/Table2[[#This Row],[IQ2_Average]]</f>
        <v>#DIV/0!</v>
      </c>
      <c r="R93" s="63" t="e">
        <f>Table2[[#This Row],[Annual Fees]]/Table2[[#This Row],[IQ3_Average]]</f>
        <v>#DIV/0!</v>
      </c>
      <c r="S93" s="65" t="e">
        <f>AVERAGE(Table2[[#This Row],[RI_IQ1]:[RI_IQ3]])</f>
        <v>#DIV/0!</v>
      </c>
      <c r="T93" t="e">
        <f>IF(Table2[[#This Row],[SNAP_Average]]&gt;20%,1, IF(Table2[[#This Row],[SNAP_Average]]&lt;11%, 3, 2))</f>
        <v>#DIV/0!</v>
      </c>
      <c r="U93" t="e">
        <f>IF(Table2[[#This Row],[Poverty_Average]]&gt;20%,1, IF(Table2[[#This Row],[Poverty_Average]]&lt;10%, 3, 2))</f>
        <v>#DIV/0!</v>
      </c>
      <c r="V93" t="e">
        <f>IF(Table2[[#This Row],[Full Time Employment_Average]]&lt;30%,1, IF(Table2[[#This Row],[Full Time Employment_Average]]&gt;50%, 3, 2))</f>
        <v>#DIV/0!</v>
      </c>
      <c r="W93" s="67" t="e">
        <f>AVERAGE(Table2[[#This Row],[FCI_SNAP]:[FCI_FullTimeEmployment]])</f>
        <v>#DIV/0!</v>
      </c>
      <c r="X93"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93"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Row],[IQ2_Average]])*(3*0.02)/12,IF(I142&lt;=1.5,"NA")))</f>
        <v>#DIV/0!</v>
      </c>
      <c r="Z93"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94" spans="1:26" x14ac:dyDescent="0.25">
      <c r="A94" t="str">
        <f>Table1422[[#This Row],[Community]]</f>
        <v xml:space="preserve">Evansville  </v>
      </c>
      <c r="H94" s="58">
        <f>Table1422[[#This Row],[IQ1_Average]]</f>
        <v>58100</v>
      </c>
      <c r="I94" s="58">
        <f>Table1422[[#This Row],[IQ2_Average]]</f>
        <v>86559.2</v>
      </c>
      <c r="J94" s="58">
        <f>Table1422[[#This Row],[IQ3_Average]]</f>
        <v>92775</v>
      </c>
      <c r="K94" s="60">
        <f>Table1422[[#This Row],[SNAP_Average 
(Percentage Points)]]/100</f>
        <v>0.02</v>
      </c>
      <c r="L94" s="59">
        <f>Table1422[[#This Row],[Poverty_Average
(Percentage Points)]]/100</f>
        <v>0</v>
      </c>
      <c r="M94" s="59">
        <f>Table1422[[#This Row],[Full Time Employment_Average
(Percentage Points)]]/100</f>
        <v>0.55420000000000003</v>
      </c>
      <c r="N94">
        <f>Table1422[[#This Row],[Monthly Fees]]</f>
        <v>0</v>
      </c>
      <c r="O94">
        <f t="shared" si="1"/>
        <v>0</v>
      </c>
      <c r="P94" s="63">
        <f>Table2[[#This Row],[Annual Fees]]/Table2[[#This Row],[IQ1_Average]]</f>
        <v>0</v>
      </c>
      <c r="Q94" s="63">
        <f>Table2[[#This Row],[Annual Fees]]/Table2[[#This Row],[IQ2_Average]]</f>
        <v>0</v>
      </c>
      <c r="R94" s="63">
        <f>Table2[[#This Row],[Annual Fees]]/Table2[[#This Row],[IQ3_Average]]</f>
        <v>0</v>
      </c>
      <c r="S94" s="65">
        <f>AVERAGE(Table2[[#This Row],[RI_IQ1]:[RI_IQ3]])</f>
        <v>0</v>
      </c>
      <c r="T94">
        <f>IF(Table2[[#This Row],[SNAP_Average]]&gt;20%,1, IF(Table2[[#This Row],[SNAP_Average]]&lt;11%, 3, 2))</f>
        <v>3</v>
      </c>
      <c r="U94">
        <f>IF(Table2[[#This Row],[Poverty_Average]]&gt;20%,1, IF(Table2[[#This Row],[Poverty_Average]]&lt;10%, 3, 2))</f>
        <v>3</v>
      </c>
      <c r="V94">
        <f>IF(Table2[[#This Row],[Full Time Employment_Average]]&lt;30%,1, IF(Table2[[#This Row],[Full Time Employment_Average]]&gt;50%, 3, 2))</f>
        <v>3</v>
      </c>
      <c r="W94" s="67">
        <f>AVERAGE(Table2[[#This Row],[FCI_SNAP]:[FCI_FullTimeEmployment]])</f>
        <v>3</v>
      </c>
      <c r="X9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Row],[IQ2_Average]])*(3*0.02)/12,IF(I143&lt;=1.5,"NA")))</f>
        <v>316.10952198936417</v>
      </c>
      <c r="Z9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505.77523518298267</v>
      </c>
    </row>
    <row r="95" spans="1:26" x14ac:dyDescent="0.25">
      <c r="A95" t="str">
        <f>Table1422[[#This Row],[Community]]</f>
        <v xml:space="preserve">Excursion Inlet  </v>
      </c>
      <c r="H95" s="58" t="e">
        <f>Table1422[[#This Row],[IQ1_Average]]</f>
        <v>#DIV/0!</v>
      </c>
      <c r="I95" s="58" t="e">
        <f>Table1422[[#This Row],[IQ2_Average]]</f>
        <v>#DIV/0!</v>
      </c>
      <c r="J95" s="58" t="e">
        <f>Table1422[[#This Row],[IQ3_Average]]</f>
        <v>#DIV/0!</v>
      </c>
      <c r="K95" s="60">
        <f>Table1422[[#This Row],[SNAP_Average 
(Percentage Points)]]/100</f>
        <v>0</v>
      </c>
      <c r="L95" s="59">
        <f>Table1422[[#This Row],[Poverty_Average
(Percentage Points)]]/100</f>
        <v>1</v>
      </c>
      <c r="M95" s="59">
        <f>Table1422[[#This Row],[Full Time Employment_Average
(Percentage Points)]]/100</f>
        <v>0.74340000000000006</v>
      </c>
      <c r="N95">
        <f>Table1422[[#This Row],[Monthly Fees]]</f>
        <v>0</v>
      </c>
      <c r="O95">
        <f t="shared" si="1"/>
        <v>0</v>
      </c>
      <c r="P95" s="63" t="e">
        <f>Table2[[#This Row],[Annual Fees]]/Table2[[#This Row],[IQ1_Average]]</f>
        <v>#DIV/0!</v>
      </c>
      <c r="Q95" s="63" t="e">
        <f>Table2[[#This Row],[Annual Fees]]/Table2[[#This Row],[IQ2_Average]]</f>
        <v>#DIV/0!</v>
      </c>
      <c r="R95" s="63" t="e">
        <f>Table2[[#This Row],[Annual Fees]]/Table2[[#This Row],[IQ3_Average]]</f>
        <v>#DIV/0!</v>
      </c>
      <c r="S95" s="65" t="e">
        <f>AVERAGE(Table2[[#This Row],[RI_IQ1]:[RI_IQ3]])</f>
        <v>#DIV/0!</v>
      </c>
      <c r="T95">
        <f>IF(Table2[[#This Row],[SNAP_Average]]&gt;20%,1, IF(Table2[[#This Row],[SNAP_Average]]&lt;11%, 3, 2))</f>
        <v>3</v>
      </c>
      <c r="U95">
        <f>IF(Table2[[#This Row],[Poverty_Average]]&gt;20%,1, IF(Table2[[#This Row],[Poverty_Average]]&lt;10%, 3, 2))</f>
        <v>1</v>
      </c>
      <c r="V95">
        <f>IF(Table2[[#This Row],[Full Time Employment_Average]]&lt;30%,1, IF(Table2[[#This Row],[Full Time Employment_Average]]&gt;50%, 3, 2))</f>
        <v>3</v>
      </c>
      <c r="W95" s="67">
        <f>AVERAGE(Table2[[#This Row],[FCI_SNAP]:[FCI_FullTimeEmployment]])</f>
        <v>2.3333333333333335</v>
      </c>
      <c r="X95"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95"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Row],[IQ2_Average]])*(3*0.02)/12,IF(I144&lt;=1.5,"NA")))</f>
        <v>#DIV/0!</v>
      </c>
      <c r="Z95"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96" spans="1:26" x14ac:dyDescent="0.25">
      <c r="A96" t="str">
        <f>Table1422[[#This Row],[Community]]</f>
        <v xml:space="preserve">Fairbanks </v>
      </c>
      <c r="H96" s="58">
        <f>Table1422[[#This Row],[IQ1_Average]]</f>
        <v>35662.400000000001</v>
      </c>
      <c r="I96" s="58">
        <f>Table1422[[#This Row],[IQ2_Average]]</f>
        <v>57964.800000000003</v>
      </c>
      <c r="J96" s="58">
        <f>Table1422[[#This Row],[IQ3_Average]]</f>
        <v>83264.800000000003</v>
      </c>
      <c r="K96" s="60">
        <f>Table1422[[#This Row],[SNAP_Average 
(Percentage Points)]]/100</f>
        <v>0.10819999999999999</v>
      </c>
      <c r="L96" s="59">
        <f>Table1422[[#This Row],[Poverty_Average
(Percentage Points)]]/100</f>
        <v>0.19940000000000002</v>
      </c>
      <c r="M96" s="59">
        <f>Table1422[[#This Row],[Full Time Employment_Average
(Percentage Points)]]/100</f>
        <v>0.67059999999999997</v>
      </c>
      <c r="N96">
        <f>Table1422[[#This Row],[Monthly Fees]]</f>
        <v>0</v>
      </c>
      <c r="O96">
        <f t="shared" si="1"/>
        <v>0</v>
      </c>
      <c r="P96" s="63">
        <f>Table2[[#This Row],[Annual Fees]]/Table2[[#This Row],[IQ1_Average]]</f>
        <v>0</v>
      </c>
      <c r="Q96" s="63">
        <f>Table2[[#This Row],[Annual Fees]]/Table2[[#This Row],[IQ2_Average]]</f>
        <v>0</v>
      </c>
      <c r="R96" s="63">
        <f>Table2[[#This Row],[Annual Fees]]/Table2[[#This Row],[IQ3_Average]]</f>
        <v>0</v>
      </c>
      <c r="S96" s="65">
        <f>AVERAGE(Table2[[#This Row],[RI_IQ1]:[RI_IQ3]])</f>
        <v>0</v>
      </c>
      <c r="T96">
        <f>IF(Table2[[#This Row],[SNAP_Average]]&gt;20%,1, IF(Table2[[#This Row],[SNAP_Average]]&lt;11%, 3, 2))</f>
        <v>3</v>
      </c>
      <c r="U96">
        <f>IF(Table2[[#This Row],[Poverty_Average]]&gt;20%,1, IF(Table2[[#This Row],[Poverty_Average]]&lt;10%, 3, 2))</f>
        <v>2</v>
      </c>
      <c r="V96">
        <f>IF(Table2[[#This Row],[Full Time Employment_Average]]&lt;30%,1, IF(Table2[[#This Row],[Full Time Employment_Average]]&gt;50%, 3, 2))</f>
        <v>3</v>
      </c>
      <c r="W96" s="67">
        <f>AVERAGE(Table2[[#This Row],[FCI_SNAP]:[FCI_FullTimeEmployment]])</f>
        <v>2.6666666666666665</v>
      </c>
      <c r="X9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Row],[IQ2_Average]])*(3*0.02)/12,IF(I145&lt;=1.5,"NA")))</f>
        <v>218.14070719212043</v>
      </c>
      <c r="Z9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349.02513150739264</v>
      </c>
    </row>
    <row r="97" spans="1:26" x14ac:dyDescent="0.25">
      <c r="A97" t="str">
        <f>Table1422[[#This Row],[Community]]</f>
        <v xml:space="preserve">False Pass </v>
      </c>
      <c r="H97" s="58">
        <f>Table1422[[#This Row],[IQ1_Average]]</f>
        <v>31145.8</v>
      </c>
      <c r="I97" s="58">
        <f>Table1422[[#This Row],[IQ2_Average]]</f>
        <v>43432.6</v>
      </c>
      <c r="J97" s="58">
        <f>Table1422[[#This Row],[IQ3_Average]]</f>
        <v>70450</v>
      </c>
      <c r="K97" s="60">
        <f>Table1422[[#This Row],[SNAP_Average 
(Percentage Points)]]/100</f>
        <v>0</v>
      </c>
      <c r="L97" s="59">
        <f>Table1422[[#This Row],[Poverty_Average
(Percentage Points)]]/100</f>
        <v>0</v>
      </c>
      <c r="M97" s="59">
        <f>Table1422[[#This Row],[Full Time Employment_Average
(Percentage Points)]]/100</f>
        <v>0.48799999999999999</v>
      </c>
      <c r="N97">
        <f>Table1422[[#This Row],[Monthly Fees]]</f>
        <v>0</v>
      </c>
      <c r="O97">
        <f t="shared" si="1"/>
        <v>0</v>
      </c>
      <c r="P97" s="63">
        <f>Table2[[#This Row],[Annual Fees]]/Table2[[#This Row],[IQ1_Average]]</f>
        <v>0</v>
      </c>
      <c r="Q97" s="63">
        <f>Table2[[#This Row],[Annual Fees]]/Table2[[#This Row],[IQ2_Average]]</f>
        <v>0</v>
      </c>
      <c r="R97" s="63">
        <f>Table2[[#This Row],[Annual Fees]]/Table2[[#This Row],[IQ3_Average]]</f>
        <v>0</v>
      </c>
      <c r="S97" s="65">
        <f>AVERAGE(Table2[[#This Row],[RI_IQ1]:[RI_IQ3]])</f>
        <v>0</v>
      </c>
      <c r="T97">
        <f>IF(Table2[[#This Row],[SNAP_Average]]&gt;20%,1, IF(Table2[[#This Row],[SNAP_Average]]&lt;11%, 3, 2))</f>
        <v>3</v>
      </c>
      <c r="U97">
        <f>IF(Table2[[#This Row],[Poverty_Average]]&gt;20%,1, IF(Table2[[#This Row],[Poverty_Average]]&lt;10%, 3, 2))</f>
        <v>3</v>
      </c>
      <c r="V97">
        <f>IF(Table2[[#This Row],[Full Time Employment_Average]]&lt;30%,1, IF(Table2[[#This Row],[Full Time Employment_Average]]&gt;50%, 3, 2))</f>
        <v>2</v>
      </c>
      <c r="W97" s="67">
        <f>AVERAGE(Table2[[#This Row],[FCI_SNAP]:[FCI_FullTimeEmployment]])</f>
        <v>2.6666666666666665</v>
      </c>
      <c r="X9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Row],[IQ2_Average]])*(3*0.02)/12,IF(I146&lt;=1.5,"NA")))</f>
        <v>180.30830778025486</v>
      </c>
      <c r="Z9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288.49329244840771</v>
      </c>
    </row>
    <row r="98" spans="1:26" x14ac:dyDescent="0.25">
      <c r="A98" t="str">
        <f>Table1422[[#This Row],[Community]]</f>
        <v xml:space="preserve">Farm Loop  </v>
      </c>
      <c r="H98" s="58">
        <f>Table1422[[#This Row],[IQ1_Average]]</f>
        <v>46077.4</v>
      </c>
      <c r="I98" s="58">
        <f>Table1422[[#This Row],[IQ2_Average]]</f>
        <v>87748.6</v>
      </c>
      <c r="J98" s="58">
        <f>Table1422[[#This Row],[IQ3_Average]]</f>
        <v>125951.6</v>
      </c>
      <c r="K98" s="60">
        <f>Table1422[[#This Row],[SNAP_Average 
(Percentage Points)]]/100</f>
        <v>4.5999999999999999E-2</v>
      </c>
      <c r="L98" s="59">
        <f>Table1422[[#This Row],[Poverty_Average
(Percentage Points)]]/100</f>
        <v>0.27760000000000001</v>
      </c>
      <c r="M98" s="59">
        <f>Table1422[[#This Row],[Full Time Employment_Average
(Percentage Points)]]/100</f>
        <v>0.5292</v>
      </c>
      <c r="N98">
        <f>Table1422[[#This Row],[Monthly Fees]]</f>
        <v>0</v>
      </c>
      <c r="O98">
        <f t="shared" si="1"/>
        <v>0</v>
      </c>
      <c r="P98" s="63">
        <f>Table2[[#This Row],[Annual Fees]]/Table2[[#This Row],[IQ1_Average]]</f>
        <v>0</v>
      </c>
      <c r="Q98" s="63">
        <f>Table2[[#This Row],[Annual Fees]]/Table2[[#This Row],[IQ2_Average]]</f>
        <v>0</v>
      </c>
      <c r="R98" s="63">
        <f>Table2[[#This Row],[Annual Fees]]/Table2[[#This Row],[IQ3_Average]]</f>
        <v>0</v>
      </c>
      <c r="S98" s="65">
        <f>AVERAGE(Table2[[#This Row],[RI_IQ1]:[RI_IQ3]])</f>
        <v>0</v>
      </c>
      <c r="T98">
        <f>IF(Table2[[#This Row],[SNAP_Average]]&gt;20%,1, IF(Table2[[#This Row],[SNAP_Average]]&lt;11%, 3, 2))</f>
        <v>3</v>
      </c>
      <c r="U98">
        <f>IF(Table2[[#This Row],[Poverty_Average]]&gt;20%,1, IF(Table2[[#This Row],[Poverty_Average]]&lt;10%, 3, 2))</f>
        <v>1</v>
      </c>
      <c r="V98">
        <f>IF(Table2[[#This Row],[Full Time Employment_Average]]&lt;30%,1, IF(Table2[[#This Row],[Full Time Employment_Average]]&gt;50%, 3, 2))</f>
        <v>3</v>
      </c>
      <c r="W98" s="67">
        <f>AVERAGE(Table2[[#This Row],[FCI_SNAP]:[FCI_FullTimeEmployment]])</f>
        <v>2.3333333333333335</v>
      </c>
      <c r="X9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Row],[IQ2_Average]])*(3*0.02)/12,IF(I147&lt;=1.5,"NA")))</f>
        <v>121.83721441232233</v>
      </c>
      <c r="Z9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304.59303603080588</v>
      </c>
    </row>
    <row r="99" spans="1:26" x14ac:dyDescent="0.25">
      <c r="A99" t="str">
        <f>Table1422[[#This Row],[Community]]</f>
        <v xml:space="preserve">Farmers Loop  </v>
      </c>
      <c r="H99" s="58">
        <f>Table1422[[#This Row],[IQ1_Average]]</f>
        <v>57105.4</v>
      </c>
      <c r="I99" s="58">
        <f>Table1422[[#This Row],[IQ2_Average]]</f>
        <v>94726.8</v>
      </c>
      <c r="J99" s="58">
        <f>Table1422[[#This Row],[IQ3_Average]]</f>
        <v>108550.6</v>
      </c>
      <c r="K99" s="60">
        <f>Table1422[[#This Row],[SNAP_Average 
(Percentage Points)]]/100</f>
        <v>7.0599999999999996E-2</v>
      </c>
      <c r="L99" s="59">
        <f>Table1422[[#This Row],[Poverty_Average
(Percentage Points)]]/100</f>
        <v>1.2E-2</v>
      </c>
      <c r="M99" s="59">
        <f>Table1422[[#This Row],[Full Time Employment_Average
(Percentage Points)]]/100</f>
        <v>0.62760000000000005</v>
      </c>
      <c r="N99">
        <f>Table1422[[#This Row],[Monthly Fees]]</f>
        <v>0</v>
      </c>
      <c r="O99">
        <f t="shared" si="1"/>
        <v>0</v>
      </c>
      <c r="P99" s="63">
        <f>Table2[[#This Row],[Annual Fees]]/Table2[[#This Row],[IQ1_Average]]</f>
        <v>0</v>
      </c>
      <c r="Q99" s="63">
        <f>Table2[[#This Row],[Annual Fees]]/Table2[[#This Row],[IQ2_Average]]</f>
        <v>0</v>
      </c>
      <c r="R99" s="63">
        <f>Table2[[#This Row],[Annual Fees]]/Table2[[#This Row],[IQ3_Average]]</f>
        <v>0</v>
      </c>
      <c r="S99" s="65">
        <f>AVERAGE(Table2[[#This Row],[RI_IQ1]:[RI_IQ3]])</f>
        <v>0</v>
      </c>
      <c r="T99">
        <f>IF(Table2[[#This Row],[SNAP_Average]]&gt;20%,1, IF(Table2[[#This Row],[SNAP_Average]]&lt;11%, 3, 2))</f>
        <v>3</v>
      </c>
      <c r="U99">
        <f>IF(Table2[[#This Row],[Poverty_Average]]&gt;20%,1, IF(Table2[[#This Row],[Poverty_Average]]&lt;10%, 3, 2))</f>
        <v>3</v>
      </c>
      <c r="V99">
        <f>IF(Table2[[#This Row],[Full Time Employment_Average]]&lt;30%,1, IF(Table2[[#This Row],[Full Time Employment_Average]]&gt;50%, 3, 2))</f>
        <v>3</v>
      </c>
      <c r="W99" s="67">
        <f>AVERAGE(Table2[[#This Row],[FCI_SNAP]:[FCI_FullTimeEmployment]])</f>
        <v>3</v>
      </c>
      <c r="X9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9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Row],[IQ2_Average]])*(3*0.02)/12,IF(I148&lt;=1.5,"NA")))</f>
        <v>335.29640923434187</v>
      </c>
      <c r="Z9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536.47425477494687</v>
      </c>
    </row>
    <row r="100" spans="1:26" x14ac:dyDescent="0.25">
      <c r="A100" t="str">
        <f>Table1422[[#This Row],[Community]]</f>
        <v xml:space="preserve">Ferry  </v>
      </c>
      <c r="H100" s="58">
        <f>Table1422[[#This Row],[IQ1_Average]]</f>
        <v>14833</v>
      </c>
      <c r="I100" s="58">
        <f>Table1422[[#This Row],[IQ2_Average]]</f>
        <v>16300</v>
      </c>
      <c r="J100" s="58">
        <f>Table1422[[#This Row],[IQ3_Average]]</f>
        <v>102667</v>
      </c>
      <c r="K100" s="60">
        <f>Table1422[[#This Row],[SNAP_Average 
(Percentage Points)]]/100</f>
        <v>0</v>
      </c>
      <c r="L100" s="59">
        <f>Table1422[[#This Row],[Poverty_Average
(Percentage Points)]]/100</f>
        <v>0</v>
      </c>
      <c r="M100" s="59">
        <f>Table1422[[#This Row],[Full Time Employment_Average
(Percentage Points)]]/100</f>
        <v>0</v>
      </c>
      <c r="N100">
        <f>Table1422[[#This Row],[Monthly Fees]]</f>
        <v>0</v>
      </c>
      <c r="O100">
        <f t="shared" si="1"/>
        <v>0</v>
      </c>
      <c r="P100" s="63">
        <f>Table2[[#This Row],[Annual Fees]]/Table2[[#This Row],[IQ1_Average]]</f>
        <v>0</v>
      </c>
      <c r="Q100" s="63">
        <f>Table2[[#This Row],[Annual Fees]]/Table2[[#This Row],[IQ2_Average]]</f>
        <v>0</v>
      </c>
      <c r="R100" s="63">
        <f>Table2[[#This Row],[Annual Fees]]/Table2[[#This Row],[IQ3_Average]]</f>
        <v>0</v>
      </c>
      <c r="S100" s="65">
        <f>AVERAGE(Table2[[#This Row],[RI_IQ1]:[RI_IQ3]])</f>
        <v>0</v>
      </c>
      <c r="T100">
        <f>IF(Table2[[#This Row],[SNAP_Average]]&gt;20%,1, IF(Table2[[#This Row],[SNAP_Average]]&lt;11%, 3, 2))</f>
        <v>3</v>
      </c>
      <c r="U100">
        <f>IF(Table2[[#This Row],[Poverty_Average]]&gt;20%,1, IF(Table2[[#This Row],[Poverty_Average]]&lt;10%, 3, 2))</f>
        <v>3</v>
      </c>
      <c r="V100">
        <f>IF(Table2[[#This Row],[Full Time Employment_Average]]&lt;30%,1, IF(Table2[[#This Row],[Full Time Employment_Average]]&gt;50%, 3, 2))</f>
        <v>1</v>
      </c>
      <c r="W100" s="67">
        <f>AVERAGE(Table2[[#This Row],[FCI_SNAP]:[FCI_FullTimeEmployment]])</f>
        <v>2.3333333333333335</v>
      </c>
      <c r="X10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Row],[IQ2_Average]])*(3*0.02)/12,IF(I149&lt;=1.5,"NA")))</f>
        <v>36.099215074297987</v>
      </c>
      <c r="Z10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90.24803768574499</v>
      </c>
    </row>
    <row r="101" spans="1:26" x14ac:dyDescent="0.25">
      <c r="A101" t="str">
        <f>Table1422[[#This Row],[Community]]</f>
        <v xml:space="preserve">Fishhook  </v>
      </c>
      <c r="H101" s="58">
        <f>Table1422[[#This Row],[IQ1_Average]]</f>
        <v>41882</v>
      </c>
      <c r="I101" s="58">
        <f>Table1422[[#This Row],[IQ2_Average]]</f>
        <v>83066.2</v>
      </c>
      <c r="J101" s="58">
        <f>Table1422[[#This Row],[IQ3_Average]]</f>
        <v>114285</v>
      </c>
      <c r="K101" s="60">
        <f>Table1422[[#This Row],[SNAP_Average 
(Percentage Points)]]/100</f>
        <v>8.6999999999999994E-2</v>
      </c>
      <c r="L101" s="59">
        <f>Table1422[[#This Row],[Poverty_Average
(Percentage Points)]]/100</f>
        <v>0.18759999999999999</v>
      </c>
      <c r="M101" s="59">
        <f>Table1422[[#This Row],[Full Time Employment_Average
(Percentage Points)]]/100</f>
        <v>0.59359999999999991</v>
      </c>
      <c r="N101">
        <f>Table1422[[#This Row],[Monthly Fees]]</f>
        <v>0</v>
      </c>
      <c r="O101">
        <f t="shared" si="1"/>
        <v>0</v>
      </c>
      <c r="P101" s="63">
        <f>Table2[[#This Row],[Annual Fees]]/Table2[[#This Row],[IQ1_Average]]</f>
        <v>0</v>
      </c>
      <c r="Q101" s="63">
        <f>Table2[[#This Row],[Annual Fees]]/Table2[[#This Row],[IQ2_Average]]</f>
        <v>0</v>
      </c>
      <c r="R101" s="63">
        <f>Table2[[#This Row],[Annual Fees]]/Table2[[#This Row],[IQ3_Average]]</f>
        <v>0</v>
      </c>
      <c r="S101" s="65">
        <f>AVERAGE(Table2[[#This Row],[RI_IQ1]:[RI_IQ3]])</f>
        <v>0</v>
      </c>
      <c r="T101">
        <f>IF(Table2[[#This Row],[SNAP_Average]]&gt;20%,1, IF(Table2[[#This Row],[SNAP_Average]]&lt;11%, 3, 2))</f>
        <v>3</v>
      </c>
      <c r="U101">
        <f>IF(Table2[[#This Row],[Poverty_Average]]&gt;20%,1, IF(Table2[[#This Row],[Poverty_Average]]&lt;10%, 3, 2))</f>
        <v>2</v>
      </c>
      <c r="V101">
        <f>IF(Table2[[#This Row],[Full Time Employment_Average]]&lt;30%,1, IF(Table2[[#This Row],[Full Time Employment_Average]]&gt;50%, 3, 2))</f>
        <v>3</v>
      </c>
      <c r="W101" s="67">
        <f>AVERAGE(Table2[[#This Row],[FCI_SNAP]:[FCI_FullTimeEmployment]])</f>
        <v>2.6666666666666665</v>
      </c>
      <c r="X10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Row],[IQ2_Average]])*(3*0.02)/12,IF(I150&lt;=1.5,"NA")))</f>
        <v>279.85961428935764</v>
      </c>
      <c r="Z10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447.77538286297221</v>
      </c>
    </row>
    <row r="102" spans="1:26" x14ac:dyDescent="0.25">
      <c r="A102" t="str">
        <f>Table1422[[#This Row],[Community]]</f>
        <v xml:space="preserve">Flat  </v>
      </c>
      <c r="H102" s="58" t="e">
        <f>Table1422[[#This Row],[IQ1_Average]]</f>
        <v>#DIV/0!</v>
      </c>
      <c r="I102" s="58" t="e">
        <f>Table1422[[#This Row],[IQ2_Average]]</f>
        <v>#DIV/0!</v>
      </c>
      <c r="J102" s="58" t="e">
        <f>Table1422[[#This Row],[IQ3_Average]]</f>
        <v>#DIV/0!</v>
      </c>
      <c r="K102" s="60" t="e">
        <f>Table1422[[#This Row],[SNAP_Average 
(Percentage Points)]]/100</f>
        <v>#DIV/0!</v>
      </c>
      <c r="L102" s="59" t="e">
        <f>Table1422[[#This Row],[Poverty_Average
(Percentage Points)]]/100</f>
        <v>#DIV/0!</v>
      </c>
      <c r="M102" s="59" t="e">
        <f>Table1422[[#This Row],[Full Time Employment_Average
(Percentage Points)]]/100</f>
        <v>#DIV/0!</v>
      </c>
      <c r="N102">
        <f>Table1422[[#This Row],[Monthly Fees]]</f>
        <v>0</v>
      </c>
      <c r="O102">
        <f t="shared" si="1"/>
        <v>0</v>
      </c>
      <c r="P102" s="63" t="e">
        <f>Table2[[#This Row],[Annual Fees]]/Table2[[#This Row],[IQ1_Average]]</f>
        <v>#DIV/0!</v>
      </c>
      <c r="Q102" s="63" t="e">
        <f>Table2[[#This Row],[Annual Fees]]/Table2[[#This Row],[IQ2_Average]]</f>
        <v>#DIV/0!</v>
      </c>
      <c r="R102" s="63" t="e">
        <f>Table2[[#This Row],[Annual Fees]]/Table2[[#This Row],[IQ3_Average]]</f>
        <v>#DIV/0!</v>
      </c>
      <c r="S102" s="65" t="e">
        <f>AVERAGE(Table2[[#This Row],[RI_IQ1]:[RI_IQ3]])</f>
        <v>#DIV/0!</v>
      </c>
      <c r="T102" t="e">
        <f>IF(Table2[[#This Row],[SNAP_Average]]&gt;20%,1, IF(Table2[[#This Row],[SNAP_Average]]&lt;11%, 3, 2))</f>
        <v>#DIV/0!</v>
      </c>
      <c r="U102" t="e">
        <f>IF(Table2[[#This Row],[Poverty_Average]]&gt;20%,1, IF(Table2[[#This Row],[Poverty_Average]]&lt;10%, 3, 2))</f>
        <v>#DIV/0!</v>
      </c>
      <c r="V102" t="e">
        <f>IF(Table2[[#This Row],[Full Time Employment_Average]]&lt;30%,1, IF(Table2[[#This Row],[Full Time Employment_Average]]&gt;50%, 3, 2))</f>
        <v>#DIV/0!</v>
      </c>
      <c r="W102" s="67" t="e">
        <f>AVERAGE(Table2[[#This Row],[FCI_SNAP]:[FCI_FullTimeEmployment]])</f>
        <v>#DIV/0!</v>
      </c>
      <c r="X102"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0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Row],[IQ2_Average]])*(3*0.02)/12,IF(I151&lt;=1.5,"NA")))</f>
        <v>#DIV/0!</v>
      </c>
      <c r="Z102"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3" spans="1:26" x14ac:dyDescent="0.25">
      <c r="A103" t="str">
        <f>Table1422[[#This Row],[Community]]</f>
        <v xml:space="preserve">Fort Greely  </v>
      </c>
      <c r="H103" s="58">
        <f>Table1422[[#This Row],[IQ1_Average]]</f>
        <v>28541.200000000001</v>
      </c>
      <c r="I103" s="58">
        <f>Table1422[[#This Row],[IQ2_Average]]</f>
        <v>63830.2</v>
      </c>
      <c r="J103" s="58">
        <f>Table1422[[#This Row],[IQ3_Average]]</f>
        <v>64576</v>
      </c>
      <c r="K103" s="60">
        <f>Table1422[[#This Row],[SNAP_Average 
(Percentage Points)]]/100</f>
        <v>0</v>
      </c>
      <c r="L103" s="59">
        <f>Table1422[[#This Row],[Poverty_Average
(Percentage Points)]]/100</f>
        <v>0</v>
      </c>
      <c r="M103" s="59">
        <f>Table1422[[#This Row],[Full Time Employment_Average
(Percentage Points)]]/100</f>
        <v>0.83620000000000005</v>
      </c>
      <c r="N103">
        <f>Table1422[[#This Row],[Monthly Fees]]</f>
        <v>0</v>
      </c>
      <c r="O103">
        <f t="shared" si="1"/>
        <v>0</v>
      </c>
      <c r="P103" s="63">
        <f>Table2[[#This Row],[Annual Fees]]/Table2[[#This Row],[IQ1_Average]]</f>
        <v>0</v>
      </c>
      <c r="Q103" s="63">
        <f>Table2[[#This Row],[Annual Fees]]/Table2[[#This Row],[IQ2_Average]]</f>
        <v>0</v>
      </c>
      <c r="R103" s="63">
        <f>Table2[[#This Row],[Annual Fees]]/Table2[[#This Row],[IQ3_Average]]</f>
        <v>0</v>
      </c>
      <c r="S103" s="65">
        <f>AVERAGE(Table2[[#This Row],[RI_IQ1]:[RI_IQ3]])</f>
        <v>0</v>
      </c>
      <c r="T103">
        <f>IF(Table2[[#This Row],[SNAP_Average]]&gt;20%,1, IF(Table2[[#This Row],[SNAP_Average]]&lt;11%, 3, 2))</f>
        <v>3</v>
      </c>
      <c r="U103">
        <f>IF(Table2[[#This Row],[Poverty_Average]]&gt;20%,1, IF(Table2[[#This Row],[Poverty_Average]]&lt;10%, 3, 2))</f>
        <v>3</v>
      </c>
      <c r="V103">
        <f>IF(Table2[[#This Row],[Full Time Employment_Average]]&lt;30%,1, IF(Table2[[#This Row],[Full Time Employment_Average]]&gt;50%, 3, 2))</f>
        <v>3</v>
      </c>
      <c r="W103" s="67">
        <f>AVERAGE(Table2[[#This Row],[FCI_SNAP]:[FCI_FullTimeEmployment]])</f>
        <v>3</v>
      </c>
      <c r="X10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Row],[IQ2_Average]])*(3*0.02)/12,IF(I152&lt;=1.5,"NA")))</f>
        <v>188.85237969602417</v>
      </c>
      <c r="Z10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302.16380751363863</v>
      </c>
    </row>
    <row r="104" spans="1:26" x14ac:dyDescent="0.25">
      <c r="A104" t="str">
        <f>Table1422[[#This Row],[Community]]</f>
        <v xml:space="preserve">Fort Yukon </v>
      </c>
      <c r="H104" s="58">
        <f>Table1422[[#This Row],[IQ1_Average]]</f>
        <v>15545.4</v>
      </c>
      <c r="I104" s="58">
        <f>Table1422[[#This Row],[IQ2_Average]]</f>
        <v>31713.8</v>
      </c>
      <c r="J104" s="58">
        <f>Table1422[[#This Row],[IQ3_Average]]</f>
        <v>59721.4</v>
      </c>
      <c r="K104" s="60">
        <f>Table1422[[#This Row],[SNAP_Average 
(Percentage Points)]]/100</f>
        <v>0.28860000000000002</v>
      </c>
      <c r="L104" s="59">
        <f>Table1422[[#This Row],[Poverty_Average
(Percentage Points)]]/100</f>
        <v>0.28199999999999997</v>
      </c>
      <c r="M104" s="59">
        <f>Table1422[[#This Row],[Full Time Employment_Average
(Percentage Points)]]/100</f>
        <v>0.47960000000000003</v>
      </c>
      <c r="N104">
        <f>Table1422[[#This Row],[Monthly Fees]]</f>
        <v>141.36000000000001</v>
      </c>
      <c r="O104">
        <f t="shared" si="1"/>
        <v>1696.3200000000002</v>
      </c>
      <c r="P104" s="63">
        <f>Table2[[#This Row],[Annual Fees]]/Table2[[#This Row],[IQ1_Average]]</f>
        <v>0.10912038287853643</v>
      </c>
      <c r="Q104" s="63">
        <f>Table2[[#This Row],[Annual Fees]]/Table2[[#This Row],[IQ2_Average]]</f>
        <v>5.3488386759076495E-2</v>
      </c>
      <c r="R104" s="63">
        <f>Table2[[#This Row],[Annual Fees]]/Table2[[#This Row],[IQ3_Average]]</f>
        <v>2.8403888723305216E-2</v>
      </c>
      <c r="S104" s="65">
        <f>AVERAGE(Table2[[#This Row],[RI_IQ1]:[RI_IQ3]])</f>
        <v>6.3670886120306039E-2</v>
      </c>
      <c r="T104">
        <f>IF(Table2[[#This Row],[SNAP_Average]]&gt;20%,1, IF(Table2[[#This Row],[SNAP_Average]]&lt;11%, 3, 2))</f>
        <v>1</v>
      </c>
      <c r="U104">
        <f>IF(Table2[[#This Row],[Poverty_Average]]&gt;20%,1, IF(Table2[[#This Row],[Poverty_Average]]&lt;10%, 3, 2))</f>
        <v>1</v>
      </c>
      <c r="V104">
        <f>IF(Table2[[#This Row],[Full Time Employment_Average]]&lt;30%,1, IF(Table2[[#This Row],[Full Time Employment_Average]]&gt;50%, 3, 2))</f>
        <v>2</v>
      </c>
      <c r="W104" s="67">
        <f>AVERAGE(Table2[[#This Row],[FCI_SNAP]:[FCI_FullTimeEmployment]])</f>
        <v>1.3333333333333333</v>
      </c>
      <c r="X10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04"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Row],[IQ2_Average]])*(3*0.02)/12,IF(I153&lt;=1.5,"NA")))</f>
        <v>0</v>
      </c>
      <c r="Z10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44.403339929304735</v>
      </c>
    </row>
    <row r="105" spans="1:26" x14ac:dyDescent="0.25">
      <c r="A105" t="str">
        <f>Table1422[[#This Row],[Community]]</f>
        <v xml:space="preserve">Four Mile Road  </v>
      </c>
      <c r="H105" s="58" t="e">
        <f>Table1422[[#This Row],[IQ1_Average]]</f>
        <v>#DIV/0!</v>
      </c>
      <c r="I105" s="58" t="e">
        <f>Table1422[[#This Row],[IQ2_Average]]</f>
        <v>#DIV/0!</v>
      </c>
      <c r="J105" s="58" t="e">
        <f>Table1422[[#This Row],[IQ3_Average]]</f>
        <v>#DIV/0!</v>
      </c>
      <c r="K105" s="60">
        <f>Table1422[[#This Row],[SNAP_Average 
(Percentage Points)]]/100</f>
        <v>0</v>
      </c>
      <c r="L105" s="59">
        <f>Table1422[[#This Row],[Poverty_Average
(Percentage Points)]]/100</f>
        <v>0</v>
      </c>
      <c r="M105" s="59">
        <f>Table1422[[#This Row],[Full Time Employment_Average
(Percentage Points)]]/100</f>
        <v>0</v>
      </c>
      <c r="N105">
        <f>Table1422[[#This Row],[Monthly Fees]]</f>
        <v>0</v>
      </c>
      <c r="O105">
        <f t="shared" si="1"/>
        <v>0</v>
      </c>
      <c r="P105" s="63" t="e">
        <f>Table2[[#This Row],[Annual Fees]]/Table2[[#This Row],[IQ1_Average]]</f>
        <v>#DIV/0!</v>
      </c>
      <c r="Q105" s="63" t="e">
        <f>Table2[[#This Row],[Annual Fees]]/Table2[[#This Row],[IQ2_Average]]</f>
        <v>#DIV/0!</v>
      </c>
      <c r="R105" s="63" t="e">
        <f>Table2[[#This Row],[Annual Fees]]/Table2[[#This Row],[IQ3_Average]]</f>
        <v>#DIV/0!</v>
      </c>
      <c r="S105" s="65" t="e">
        <f>AVERAGE(Table2[[#This Row],[RI_IQ1]:[RI_IQ3]])</f>
        <v>#DIV/0!</v>
      </c>
      <c r="T105">
        <f>IF(Table2[[#This Row],[SNAP_Average]]&gt;20%,1, IF(Table2[[#This Row],[SNAP_Average]]&lt;11%, 3, 2))</f>
        <v>3</v>
      </c>
      <c r="U105">
        <f>IF(Table2[[#This Row],[Poverty_Average]]&gt;20%,1, IF(Table2[[#This Row],[Poverty_Average]]&lt;10%, 3, 2))</f>
        <v>3</v>
      </c>
      <c r="V105">
        <f>IF(Table2[[#This Row],[Full Time Employment_Average]]&lt;30%,1, IF(Table2[[#This Row],[Full Time Employment_Average]]&gt;50%, 3, 2))</f>
        <v>1</v>
      </c>
      <c r="W105" s="67">
        <f>AVERAGE(Table2[[#This Row],[FCI_SNAP]:[FCI_FullTimeEmployment]])</f>
        <v>2.3333333333333335</v>
      </c>
      <c r="X105"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05"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Row],[IQ2_Average]])*(3*0.02)/12,IF(I154&lt;=1.5,"NA")))</f>
        <v>#DIV/0!</v>
      </c>
      <c r="Z105"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6" spans="1:26" x14ac:dyDescent="0.25">
      <c r="A106" t="str">
        <f>Table1422[[#This Row],[Community]]</f>
        <v xml:space="preserve">Fox  </v>
      </c>
      <c r="H106" s="58" t="e">
        <f>Table1422[[#This Row],[IQ1_Average]]</f>
        <v>#DIV/0!</v>
      </c>
      <c r="I106" s="58" t="e">
        <f>Table1422[[#This Row],[IQ2_Average]]</f>
        <v>#DIV/0!</v>
      </c>
      <c r="J106" s="58" t="e">
        <f>Table1422[[#This Row],[IQ3_Average]]</f>
        <v>#DIV/0!</v>
      </c>
      <c r="K106" s="60">
        <f>Table1422[[#This Row],[SNAP_Average 
(Percentage Points)]]/100</f>
        <v>0</v>
      </c>
      <c r="L106" s="59">
        <f>Table1422[[#This Row],[Poverty_Average
(Percentage Points)]]/100</f>
        <v>0</v>
      </c>
      <c r="M106" s="59">
        <f>Table1422[[#This Row],[Full Time Employment_Average
(Percentage Points)]]/100</f>
        <v>0.55249999999999999</v>
      </c>
      <c r="N106">
        <f>Table1422[[#This Row],[Monthly Fees]]</f>
        <v>0</v>
      </c>
      <c r="O106">
        <f t="shared" si="1"/>
        <v>0</v>
      </c>
      <c r="P106" s="63" t="e">
        <f>Table2[[#This Row],[Annual Fees]]/Table2[[#This Row],[IQ1_Average]]</f>
        <v>#DIV/0!</v>
      </c>
      <c r="Q106" s="63" t="e">
        <f>Table2[[#This Row],[Annual Fees]]/Table2[[#This Row],[IQ2_Average]]</f>
        <v>#DIV/0!</v>
      </c>
      <c r="R106" s="63" t="e">
        <f>Table2[[#This Row],[Annual Fees]]/Table2[[#This Row],[IQ3_Average]]</f>
        <v>#DIV/0!</v>
      </c>
      <c r="S106" s="65" t="e">
        <f>AVERAGE(Table2[[#This Row],[RI_IQ1]:[RI_IQ3]])</f>
        <v>#DIV/0!</v>
      </c>
      <c r="T106">
        <f>IF(Table2[[#This Row],[SNAP_Average]]&gt;20%,1, IF(Table2[[#This Row],[SNAP_Average]]&lt;11%, 3, 2))</f>
        <v>3</v>
      </c>
      <c r="U106">
        <f>IF(Table2[[#This Row],[Poverty_Average]]&gt;20%,1, IF(Table2[[#This Row],[Poverty_Average]]&lt;10%, 3, 2))</f>
        <v>3</v>
      </c>
      <c r="V106">
        <f>IF(Table2[[#This Row],[Full Time Employment_Average]]&lt;30%,1, IF(Table2[[#This Row],[Full Time Employment_Average]]&gt;50%, 3, 2))</f>
        <v>3</v>
      </c>
      <c r="W106" s="67">
        <f>AVERAGE(Table2[[#This Row],[FCI_SNAP]:[FCI_FullTimeEmployment]])</f>
        <v>3</v>
      </c>
      <c r="X106"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06"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Row],[IQ2_Average]])*(3*0.02)/12,IF(I155&lt;=1.5,"NA")))</f>
        <v>#DIV/0!</v>
      </c>
      <c r="Z106"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7" spans="1:26" x14ac:dyDescent="0.25">
      <c r="A107" t="str">
        <f>Table1422[[#This Row],[Community]]</f>
        <v xml:space="preserve">Fox River  </v>
      </c>
      <c r="H107" s="58">
        <f>Table1422[[#This Row],[IQ1_Average]]</f>
        <v>21443.8</v>
      </c>
      <c r="I107" s="58">
        <f>Table1422[[#This Row],[IQ2_Average]]</f>
        <v>38760</v>
      </c>
      <c r="J107" s="58">
        <f>Table1422[[#This Row],[IQ3_Average]]</f>
        <v>76208.600000000006</v>
      </c>
      <c r="K107" s="60">
        <f>Table1422[[#This Row],[SNAP_Average 
(Percentage Points)]]/100</f>
        <v>7.4599999999999986E-2</v>
      </c>
      <c r="L107" s="59">
        <f>Table1422[[#This Row],[Poverty_Average
(Percentage Points)]]/100</f>
        <v>0.159</v>
      </c>
      <c r="M107" s="59">
        <f>Table1422[[#This Row],[Full Time Employment_Average
(Percentage Points)]]/100</f>
        <v>0.36339999999999995</v>
      </c>
      <c r="N107">
        <f>Table1422[[#This Row],[Monthly Fees]]</f>
        <v>0</v>
      </c>
      <c r="O107">
        <f t="shared" si="1"/>
        <v>0</v>
      </c>
      <c r="P107" s="63">
        <f>Table2[[#This Row],[Annual Fees]]/Table2[[#This Row],[IQ1_Average]]</f>
        <v>0</v>
      </c>
      <c r="Q107" s="63">
        <f>Table2[[#This Row],[Annual Fees]]/Table2[[#This Row],[IQ2_Average]]</f>
        <v>0</v>
      </c>
      <c r="R107" s="63">
        <f>Table2[[#This Row],[Annual Fees]]/Table2[[#This Row],[IQ3_Average]]</f>
        <v>0</v>
      </c>
      <c r="S107" s="65">
        <f>AVERAGE(Table2[[#This Row],[RI_IQ1]:[RI_IQ3]])</f>
        <v>0</v>
      </c>
      <c r="T107">
        <f>IF(Table2[[#This Row],[SNAP_Average]]&gt;20%,1, IF(Table2[[#This Row],[SNAP_Average]]&lt;11%, 3, 2))</f>
        <v>3</v>
      </c>
      <c r="U107">
        <f>IF(Table2[[#This Row],[Poverty_Average]]&gt;20%,1, IF(Table2[[#This Row],[Poverty_Average]]&lt;10%, 3, 2))</f>
        <v>2</v>
      </c>
      <c r="V107">
        <f>IF(Table2[[#This Row],[Full Time Employment_Average]]&lt;30%,1, IF(Table2[[#This Row],[Full Time Employment_Average]]&gt;50%, 3, 2))</f>
        <v>2</v>
      </c>
      <c r="W107" s="67">
        <f>AVERAGE(Table2[[#This Row],[FCI_SNAP]:[FCI_FullTimeEmployment]])</f>
        <v>2.3333333333333335</v>
      </c>
      <c r="X10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Row],[IQ2_Average]])*(3*0.02)/12,IF(I156&lt;=1.5,"NA")))</f>
        <v>58.441802676524105</v>
      </c>
      <c r="Z10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146.10450669131032</v>
      </c>
    </row>
    <row r="108" spans="1:26" x14ac:dyDescent="0.25">
      <c r="A108" t="str">
        <f>Table1422[[#This Row],[Community]]</f>
        <v xml:space="preserve">Fritz Creek  </v>
      </c>
      <c r="H108" s="58">
        <f>Table1422[[#This Row],[IQ1_Average]]</f>
        <v>32234</v>
      </c>
      <c r="I108" s="58">
        <f>Table1422[[#This Row],[IQ2_Average]]</f>
        <v>57540.2</v>
      </c>
      <c r="J108" s="58">
        <f>Table1422[[#This Row],[IQ3_Average]]</f>
        <v>93116.4</v>
      </c>
      <c r="K108" s="60">
        <f>Table1422[[#This Row],[SNAP_Average 
(Percentage Points)]]/100</f>
        <v>4.6600000000000003E-2</v>
      </c>
      <c r="L108" s="59">
        <f>Table1422[[#This Row],[Poverty_Average
(Percentage Points)]]/100</f>
        <v>0.20040000000000002</v>
      </c>
      <c r="M108" s="59">
        <f>Table1422[[#This Row],[Full Time Employment_Average
(Percentage Points)]]/100</f>
        <v>0.51800000000000002</v>
      </c>
      <c r="N108">
        <f>Table1422[[#This Row],[Monthly Fees]]</f>
        <v>0</v>
      </c>
      <c r="O108">
        <f t="shared" si="1"/>
        <v>0</v>
      </c>
      <c r="P108" s="63">
        <f>Table2[[#This Row],[Annual Fees]]/Table2[[#This Row],[IQ1_Average]]</f>
        <v>0</v>
      </c>
      <c r="Q108" s="63">
        <f>Table2[[#This Row],[Annual Fees]]/Table2[[#This Row],[IQ2_Average]]</f>
        <v>0</v>
      </c>
      <c r="R108" s="63">
        <f>Table2[[#This Row],[Annual Fees]]/Table2[[#This Row],[IQ3_Average]]</f>
        <v>0</v>
      </c>
      <c r="S108" s="65">
        <f>AVERAGE(Table2[[#This Row],[RI_IQ1]:[RI_IQ3]])</f>
        <v>0</v>
      </c>
      <c r="T108">
        <f>IF(Table2[[#This Row],[SNAP_Average]]&gt;20%,1, IF(Table2[[#This Row],[SNAP_Average]]&lt;11%, 3, 2))</f>
        <v>3</v>
      </c>
      <c r="U108">
        <f>IF(Table2[[#This Row],[Poverty_Average]]&gt;20%,1, IF(Table2[[#This Row],[Poverty_Average]]&lt;10%, 3, 2))</f>
        <v>1</v>
      </c>
      <c r="V108">
        <f>IF(Table2[[#This Row],[Full Time Employment_Average]]&lt;30%,1, IF(Table2[[#This Row],[Full Time Employment_Average]]&gt;50%, 3, 2))</f>
        <v>3</v>
      </c>
      <c r="W108" s="67">
        <f>AVERAGE(Table2[[#This Row],[FCI_SNAP]:[FCI_FullTimeEmployment]])</f>
        <v>2.3333333333333335</v>
      </c>
      <c r="X10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Row],[IQ2_Average]])*(3*0.02)/12,IF(I157&lt;=1.5,"NA")))</f>
        <v>84.542939743919945</v>
      </c>
      <c r="Z10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211.35734935979988</v>
      </c>
    </row>
    <row r="109" spans="1:26" x14ac:dyDescent="0.25">
      <c r="A109" t="str">
        <f>Table1422[[#This Row],[Community]]</f>
        <v xml:space="preserve">Funny River  </v>
      </c>
      <c r="H109" s="58">
        <f>Table1422[[#This Row],[IQ1_Average]]</f>
        <v>14943.2</v>
      </c>
      <c r="I109" s="58">
        <f>Table1422[[#This Row],[IQ2_Average]]</f>
        <v>37400</v>
      </c>
      <c r="J109" s="58">
        <f>Table1422[[#This Row],[IQ3_Average]]</f>
        <v>61719.199999999997</v>
      </c>
      <c r="K109" s="60">
        <f>Table1422[[#This Row],[SNAP_Average 
(Percentage Points)]]/100</f>
        <v>0.12559999999999999</v>
      </c>
      <c r="L109" s="59">
        <f>Table1422[[#This Row],[Poverty_Average
(Percentage Points)]]/100</f>
        <v>0.41799999999999998</v>
      </c>
      <c r="M109" s="59">
        <f>Table1422[[#This Row],[Full Time Employment_Average
(Percentage Points)]]/100</f>
        <v>0.33679999999999999</v>
      </c>
      <c r="N109">
        <f>Table1422[[#This Row],[Monthly Fees]]</f>
        <v>0</v>
      </c>
      <c r="O109">
        <f t="shared" si="1"/>
        <v>0</v>
      </c>
      <c r="P109" s="63">
        <f>Table2[[#This Row],[Annual Fees]]/Table2[[#This Row],[IQ1_Average]]</f>
        <v>0</v>
      </c>
      <c r="Q109" s="63">
        <f>Table2[[#This Row],[Annual Fees]]/Table2[[#This Row],[IQ2_Average]]</f>
        <v>0</v>
      </c>
      <c r="R109" s="63">
        <f>Table2[[#This Row],[Annual Fees]]/Table2[[#This Row],[IQ3_Average]]</f>
        <v>0</v>
      </c>
      <c r="S109" s="65">
        <f>AVERAGE(Table2[[#This Row],[RI_IQ1]:[RI_IQ3]])</f>
        <v>0</v>
      </c>
      <c r="T109">
        <f>IF(Table2[[#This Row],[SNAP_Average]]&gt;20%,1, IF(Table2[[#This Row],[SNAP_Average]]&lt;11%, 3, 2))</f>
        <v>2</v>
      </c>
      <c r="U109">
        <f>IF(Table2[[#This Row],[Poverty_Average]]&gt;20%,1, IF(Table2[[#This Row],[Poverty_Average]]&lt;10%, 3, 2))</f>
        <v>1</v>
      </c>
      <c r="V109">
        <f>IF(Table2[[#This Row],[Full Time Employment_Average]]&lt;30%,1, IF(Table2[[#This Row],[Full Time Employment_Average]]&gt;50%, 3, 2))</f>
        <v>2</v>
      </c>
      <c r="W109" s="67">
        <f>AVERAGE(Table2[[#This Row],[FCI_SNAP]:[FCI_FullTimeEmployment]])</f>
        <v>1.6666666666666667</v>
      </c>
      <c r="X10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0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Row],[IQ2_Average]])*(3*0.02)/12,IF(I158&lt;=1.5,"NA")))</f>
        <v>45.512283125708734</v>
      </c>
      <c r="Z10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113.78070781427186</v>
      </c>
    </row>
    <row r="110" spans="1:26" x14ac:dyDescent="0.25">
      <c r="A110" t="str">
        <f>Table1422[[#This Row],[Community]]</f>
        <v xml:space="preserve">Gakona  </v>
      </c>
      <c r="H110" s="58">
        <f>Table1422[[#This Row],[IQ1_Average]]</f>
        <v>17483.2</v>
      </c>
      <c r="I110" s="58">
        <f>Table1422[[#This Row],[IQ2_Average]]</f>
        <v>27907</v>
      </c>
      <c r="J110" s="58">
        <f>Table1422[[#This Row],[IQ3_Average]]</f>
        <v>68675</v>
      </c>
      <c r="K110" s="60">
        <f>Table1422[[#This Row],[SNAP_Average 
(Percentage Points)]]/100</f>
        <v>4.5999999999999999E-2</v>
      </c>
      <c r="L110" s="59">
        <f>Table1422[[#This Row],[Poverty_Average
(Percentage Points)]]/100</f>
        <v>0.30075000000000002</v>
      </c>
      <c r="M110" s="59">
        <f>Table1422[[#This Row],[Full Time Employment_Average
(Percentage Points)]]/100</f>
        <v>0.63459999999999994</v>
      </c>
      <c r="N110">
        <f>Table1422[[#This Row],[Monthly Fees]]</f>
        <v>0</v>
      </c>
      <c r="O110">
        <f t="shared" si="1"/>
        <v>0</v>
      </c>
      <c r="P110" s="63">
        <f>Table2[[#This Row],[Annual Fees]]/Table2[[#This Row],[IQ1_Average]]</f>
        <v>0</v>
      </c>
      <c r="Q110" s="63">
        <f>Table2[[#This Row],[Annual Fees]]/Table2[[#This Row],[IQ2_Average]]</f>
        <v>0</v>
      </c>
      <c r="R110" s="63">
        <f>Table2[[#This Row],[Annual Fees]]/Table2[[#This Row],[IQ3_Average]]</f>
        <v>0</v>
      </c>
      <c r="S110" s="65">
        <f>AVERAGE(Table2[[#This Row],[RI_IQ1]:[RI_IQ3]])</f>
        <v>0</v>
      </c>
      <c r="T110">
        <f>IF(Table2[[#This Row],[SNAP_Average]]&gt;20%,1, IF(Table2[[#This Row],[SNAP_Average]]&lt;11%, 3, 2))</f>
        <v>3</v>
      </c>
      <c r="U110">
        <f>IF(Table2[[#This Row],[Poverty_Average]]&gt;20%,1, IF(Table2[[#This Row],[Poverty_Average]]&lt;10%, 3, 2))</f>
        <v>1</v>
      </c>
      <c r="V110">
        <f>IF(Table2[[#This Row],[Full Time Employment_Average]]&lt;30%,1, IF(Table2[[#This Row],[Full Time Employment_Average]]&gt;50%, 3, 2))</f>
        <v>3</v>
      </c>
      <c r="W110" s="67">
        <f>AVERAGE(Table2[[#This Row],[FCI_SNAP]:[FCI_FullTimeEmployment]])</f>
        <v>2.3333333333333335</v>
      </c>
      <c r="X11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Row],[IQ2_Average]])*(3*0.02)/12,IF(I159&lt;=1.5,"NA")))</f>
        <v>46.471679504818816</v>
      </c>
      <c r="Z11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116.17919876204706</v>
      </c>
    </row>
    <row r="111" spans="1:26" x14ac:dyDescent="0.25">
      <c r="A111" t="str">
        <f>Table1422[[#This Row],[Community]]</f>
        <v xml:space="preserve">Galena </v>
      </c>
      <c r="C111" t="s">
        <v>576</v>
      </c>
      <c r="D111" t="s">
        <v>590</v>
      </c>
      <c r="E111" t="s">
        <v>590</v>
      </c>
      <c r="F111" t="s">
        <v>590</v>
      </c>
      <c r="G111" t="s">
        <v>570</v>
      </c>
      <c r="H111" s="58">
        <f>Table1422[[#This Row],[IQ1_Average]]</f>
        <v>50996.4</v>
      </c>
      <c r="I111" s="58">
        <f>Table1422[[#This Row],[IQ2_Average]]</f>
        <v>70066</v>
      </c>
      <c r="J111" s="58">
        <f>Table1422[[#This Row],[IQ3_Average]]</f>
        <v>88584.2</v>
      </c>
      <c r="K111" s="60">
        <f>Table1422[[#This Row],[SNAP_Average 
(Percentage Points)]]/100</f>
        <v>0.1326</v>
      </c>
      <c r="L111" s="59">
        <f>Table1422[[#This Row],[Poverty_Average
(Percentage Points)]]/100</f>
        <v>0.20580000000000001</v>
      </c>
      <c r="M111" s="59">
        <f>Table1422[[#This Row],[Full Time Employment_Average
(Percentage Points)]]/100</f>
        <v>0.62140000000000006</v>
      </c>
      <c r="N111">
        <f>Table1422[[#This Row],[Monthly Fees]]</f>
        <v>0</v>
      </c>
      <c r="O111">
        <f t="shared" si="1"/>
        <v>0</v>
      </c>
      <c r="P111" s="63">
        <f>Table2[[#This Row],[Annual Fees]]/Table2[[#This Row],[IQ1_Average]]</f>
        <v>0</v>
      </c>
      <c r="Q111" s="63">
        <f>Table2[[#This Row],[Annual Fees]]/Table2[[#This Row],[IQ2_Average]]</f>
        <v>0</v>
      </c>
      <c r="R111" s="63">
        <f>Table2[[#This Row],[Annual Fees]]/Table2[[#This Row],[IQ3_Average]]</f>
        <v>0</v>
      </c>
      <c r="S111" s="65">
        <f>AVERAGE(Table2[[#This Row],[RI_IQ1]:[RI_IQ3]])</f>
        <v>0</v>
      </c>
      <c r="T111">
        <f>IF(Table2[[#This Row],[SNAP_Average]]&gt;20%,1, IF(Table2[[#This Row],[SNAP_Average]]&lt;11%, 3, 2))</f>
        <v>2</v>
      </c>
      <c r="U111">
        <f>IF(Table2[[#This Row],[Poverty_Average]]&gt;20%,1, IF(Table2[[#This Row],[Poverty_Average]]&lt;10%, 3, 2))</f>
        <v>1</v>
      </c>
      <c r="V111">
        <f>IF(Table2[[#This Row],[Full Time Employment_Average]]&lt;30%,1, IF(Table2[[#This Row],[Full Time Employment_Average]]&gt;50%, 3, 2))</f>
        <v>3</v>
      </c>
      <c r="W111" s="67">
        <f>AVERAGE(Table2[[#This Row],[FCI_SNAP]:[FCI_FullTimeEmployment]])</f>
        <v>2</v>
      </c>
      <c r="X11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Row],[IQ2_Average]])*(3*0.02)/12,IF(I160&lt;=1.5,"NA")))</f>
        <v>110.69249735501363</v>
      </c>
      <c r="Z11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276.73124338753411</v>
      </c>
    </row>
    <row r="112" spans="1:26" x14ac:dyDescent="0.25">
      <c r="A112" t="str">
        <f>Table1422[[#This Row],[Community]]</f>
        <v xml:space="preserve">Gambell </v>
      </c>
      <c r="C112" t="s">
        <v>586</v>
      </c>
      <c r="D112" t="s">
        <v>561</v>
      </c>
      <c r="E112" t="s">
        <v>572</v>
      </c>
      <c r="F112" t="s">
        <v>563</v>
      </c>
      <c r="G112" t="s">
        <v>570</v>
      </c>
      <c r="H112" s="58">
        <f>Table1422[[#This Row],[IQ1_Average]]</f>
        <v>12925</v>
      </c>
      <c r="I112" s="58">
        <f>Table1422[[#This Row],[IQ2_Average]]</f>
        <v>32770</v>
      </c>
      <c r="J112" s="58">
        <f>Table1422[[#This Row],[IQ3_Average]]</f>
        <v>54185.599999999999</v>
      </c>
      <c r="K112" s="60">
        <f>Table1422[[#This Row],[SNAP_Average 
(Percentage Points)]]/100</f>
        <v>0.58260000000000001</v>
      </c>
      <c r="L112" s="59">
        <f>Table1422[[#This Row],[Poverty_Average
(Percentage Points)]]/100</f>
        <v>0.44040000000000007</v>
      </c>
      <c r="M112" s="59">
        <f>Table1422[[#This Row],[Full Time Employment_Average
(Percentage Points)]]/100</f>
        <v>0.21360000000000004</v>
      </c>
      <c r="N112">
        <f>Table1422[[#This Row],[Monthly Fees]]</f>
        <v>106</v>
      </c>
      <c r="O112">
        <f t="shared" si="1"/>
        <v>1272</v>
      </c>
      <c r="P112" s="63">
        <f>Table2[[#This Row],[Annual Fees]]/Table2[[#This Row],[IQ1_Average]]</f>
        <v>9.8413926499032883E-2</v>
      </c>
      <c r="Q112" s="63">
        <f>Table2[[#This Row],[Annual Fees]]/Table2[[#This Row],[IQ2_Average]]</f>
        <v>3.881599023497101E-2</v>
      </c>
      <c r="R112" s="63">
        <f>Table2[[#This Row],[Annual Fees]]/Table2[[#This Row],[IQ3_Average]]</f>
        <v>2.3474871552589618E-2</v>
      </c>
      <c r="S112" s="65">
        <f>AVERAGE(Table2[[#This Row],[RI_IQ1]:[RI_IQ3]])</f>
        <v>5.3568262762197838E-2</v>
      </c>
      <c r="T112">
        <f>IF(Table2[[#This Row],[SNAP_Average]]&gt;20%,1, IF(Table2[[#This Row],[SNAP_Average]]&lt;11%, 3, 2))</f>
        <v>1</v>
      </c>
      <c r="U112">
        <f>IF(Table2[[#This Row],[Poverty_Average]]&gt;20%,1, IF(Table2[[#This Row],[Poverty_Average]]&lt;10%, 3, 2))</f>
        <v>1</v>
      </c>
      <c r="V112">
        <f>IF(Table2[[#This Row],[Full Time Employment_Average]]&lt;30%,1, IF(Table2[[#This Row],[Full Time Employment_Average]]&gt;50%, 3, 2))</f>
        <v>1</v>
      </c>
      <c r="W112" s="67">
        <f>AVERAGE(Table2[[#This Row],[FCI_SNAP]:[FCI_FullTimeEmployment]])</f>
        <v>1</v>
      </c>
      <c r="X11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Row],[IQ2_Average]])*(3*0.02)/12,IF(I161&lt;=1.5,"NA")))</f>
        <v>0</v>
      </c>
      <c r="Z11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39.575672061854611</v>
      </c>
    </row>
    <row r="113" spans="1:26" x14ac:dyDescent="0.25">
      <c r="A113" t="str">
        <f>Table1422[[#This Row],[Community]]</f>
        <v xml:space="preserve">Game Creek  </v>
      </c>
      <c r="H113" s="58" t="e">
        <f>Table1422[[#This Row],[IQ1_Average]]</f>
        <v>#DIV/0!</v>
      </c>
      <c r="I113" s="58" t="e">
        <f>Table1422[[#This Row],[IQ2_Average]]</f>
        <v>#DIV/0!</v>
      </c>
      <c r="J113" s="58" t="e">
        <f>Table1422[[#This Row],[IQ3_Average]]</f>
        <v>#DIV/0!</v>
      </c>
      <c r="K113" s="60" t="e">
        <f>Table1422[[#This Row],[SNAP_Average 
(Percentage Points)]]/100</f>
        <v>#DIV/0!</v>
      </c>
      <c r="L113" s="59" t="e">
        <f>Table1422[[#This Row],[Poverty_Average
(Percentage Points)]]/100</f>
        <v>#DIV/0!</v>
      </c>
      <c r="M113" s="59" t="e">
        <f>Table1422[[#This Row],[Full Time Employment_Average
(Percentage Points)]]/100</f>
        <v>#DIV/0!</v>
      </c>
      <c r="N113">
        <f>Table1422[[#This Row],[Monthly Fees]]</f>
        <v>0</v>
      </c>
      <c r="O113">
        <f t="shared" si="1"/>
        <v>0</v>
      </c>
      <c r="P113" s="63" t="e">
        <f>Table2[[#This Row],[Annual Fees]]/Table2[[#This Row],[IQ1_Average]]</f>
        <v>#DIV/0!</v>
      </c>
      <c r="Q113" s="63" t="e">
        <f>Table2[[#This Row],[Annual Fees]]/Table2[[#This Row],[IQ2_Average]]</f>
        <v>#DIV/0!</v>
      </c>
      <c r="R113" s="63" t="e">
        <f>Table2[[#This Row],[Annual Fees]]/Table2[[#This Row],[IQ3_Average]]</f>
        <v>#DIV/0!</v>
      </c>
      <c r="S113" s="65" t="e">
        <f>AVERAGE(Table2[[#This Row],[RI_IQ1]:[RI_IQ3]])</f>
        <v>#DIV/0!</v>
      </c>
      <c r="T113" t="e">
        <f>IF(Table2[[#This Row],[SNAP_Average]]&gt;20%,1, IF(Table2[[#This Row],[SNAP_Average]]&lt;11%, 3, 2))</f>
        <v>#DIV/0!</v>
      </c>
      <c r="U113" t="e">
        <f>IF(Table2[[#This Row],[Poverty_Average]]&gt;20%,1, IF(Table2[[#This Row],[Poverty_Average]]&lt;10%, 3, 2))</f>
        <v>#DIV/0!</v>
      </c>
      <c r="V113" t="e">
        <f>IF(Table2[[#This Row],[Full Time Employment_Average]]&lt;30%,1, IF(Table2[[#This Row],[Full Time Employment_Average]]&gt;50%, 3, 2))</f>
        <v>#DIV/0!</v>
      </c>
      <c r="W113" s="67" t="e">
        <f>AVERAGE(Table2[[#This Row],[FCI_SNAP]:[FCI_FullTimeEmployment]])</f>
        <v>#DIV/0!</v>
      </c>
      <c r="X113"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13"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Row],[IQ2_Average]])*(3*0.02)/12,IF(I162&lt;=1.5,"NA")))</f>
        <v>#DIV/0!</v>
      </c>
      <c r="Z113"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14" spans="1:26" x14ac:dyDescent="0.25">
      <c r="A114" t="str">
        <f>Table1422[[#This Row],[Community]]</f>
        <v xml:space="preserve">Gateway  </v>
      </c>
      <c r="H114" s="58">
        <f>Table1422[[#This Row],[IQ1_Average]]</f>
        <v>68044</v>
      </c>
      <c r="I114" s="58">
        <f>Table1422[[#This Row],[IQ2_Average]]</f>
        <v>100488.2</v>
      </c>
      <c r="J114" s="58">
        <f>Table1422[[#This Row],[IQ3_Average]]</f>
        <v>142397.79999999999</v>
      </c>
      <c r="K114" s="60">
        <f>Table1422[[#This Row],[SNAP_Average 
(Percentage Points)]]/100</f>
        <v>4.4199999999999996E-2</v>
      </c>
      <c r="L114" s="59">
        <f>Table1422[[#This Row],[Poverty_Average
(Percentage Points)]]/100</f>
        <v>0.12839999999999999</v>
      </c>
      <c r="M114" s="59">
        <f>Table1422[[#This Row],[Full Time Employment_Average
(Percentage Points)]]/100</f>
        <v>0.69599999999999995</v>
      </c>
      <c r="N114">
        <f>Table1422[[#This Row],[Monthly Fees]]</f>
        <v>0</v>
      </c>
      <c r="O114">
        <f t="shared" si="1"/>
        <v>0</v>
      </c>
      <c r="P114" s="63">
        <f>Table2[[#This Row],[Annual Fees]]/Table2[[#This Row],[IQ1_Average]]</f>
        <v>0</v>
      </c>
      <c r="Q114" s="63">
        <f>Table2[[#This Row],[Annual Fees]]/Table2[[#This Row],[IQ2_Average]]</f>
        <v>0</v>
      </c>
      <c r="R114" s="63">
        <f>Table2[[#This Row],[Annual Fees]]/Table2[[#This Row],[IQ3_Average]]</f>
        <v>0</v>
      </c>
      <c r="S114" s="65">
        <f>AVERAGE(Table2[[#This Row],[RI_IQ1]:[RI_IQ3]])</f>
        <v>0</v>
      </c>
      <c r="T114">
        <f>IF(Table2[[#This Row],[SNAP_Average]]&gt;20%,1, IF(Table2[[#This Row],[SNAP_Average]]&lt;11%, 3, 2))</f>
        <v>3</v>
      </c>
      <c r="U114">
        <f>IF(Table2[[#This Row],[Poverty_Average]]&gt;20%,1, IF(Table2[[#This Row],[Poverty_Average]]&lt;10%, 3, 2))</f>
        <v>2</v>
      </c>
      <c r="V114">
        <f>IF(Table2[[#This Row],[Full Time Employment_Average]]&lt;30%,1, IF(Table2[[#This Row],[Full Time Employment_Average]]&gt;50%, 3, 2))</f>
        <v>3</v>
      </c>
      <c r="W114" s="67">
        <f>AVERAGE(Table2[[#This Row],[FCI_SNAP]:[FCI_FullTimeEmployment]])</f>
        <v>2.6666666666666665</v>
      </c>
      <c r="X11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Row],[IQ2_Average]])*(3*0.02)/12,IF(I163&lt;=1.5,"NA")))</f>
        <v>394.69067756906526</v>
      </c>
      <c r="Z11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631.5050841105043</v>
      </c>
    </row>
    <row r="115" spans="1:26" x14ac:dyDescent="0.25">
      <c r="A115" t="str">
        <f>Table1422[[#This Row],[Community]]</f>
        <v xml:space="preserve">Glacier View  </v>
      </c>
      <c r="H115" s="58">
        <f>Table1422[[#This Row],[IQ1_Average]]</f>
        <v>11746.8</v>
      </c>
      <c r="I115" s="58">
        <f>Table1422[[#This Row],[IQ2_Average]]</f>
        <v>26130.2</v>
      </c>
      <c r="J115" s="58">
        <f>Table1422[[#This Row],[IQ3_Average]]</f>
        <v>46861.2</v>
      </c>
      <c r="K115" s="60">
        <f>Table1422[[#This Row],[SNAP_Average 
(Percentage Points)]]/100</f>
        <v>3.3399999999999999E-2</v>
      </c>
      <c r="L115" s="59">
        <f>Table1422[[#This Row],[Poverty_Average
(Percentage Points)]]/100</f>
        <v>0.12775</v>
      </c>
      <c r="M115" s="59">
        <f>Table1422[[#This Row],[Full Time Employment_Average
(Percentage Points)]]/100</f>
        <v>0.51700000000000002</v>
      </c>
      <c r="N115">
        <f>Table1422[[#This Row],[Monthly Fees]]</f>
        <v>0</v>
      </c>
      <c r="O115">
        <f t="shared" si="1"/>
        <v>0</v>
      </c>
      <c r="P115" s="63">
        <f>Table2[[#This Row],[Annual Fees]]/Table2[[#This Row],[IQ1_Average]]</f>
        <v>0</v>
      </c>
      <c r="Q115" s="63">
        <f>Table2[[#This Row],[Annual Fees]]/Table2[[#This Row],[IQ2_Average]]</f>
        <v>0</v>
      </c>
      <c r="R115" s="63">
        <f>Table2[[#This Row],[Annual Fees]]/Table2[[#This Row],[IQ3_Average]]</f>
        <v>0</v>
      </c>
      <c r="S115" s="65">
        <f>AVERAGE(Table2[[#This Row],[RI_IQ1]:[RI_IQ3]])</f>
        <v>0</v>
      </c>
      <c r="T115">
        <f>IF(Table2[[#This Row],[SNAP_Average]]&gt;20%,1, IF(Table2[[#This Row],[SNAP_Average]]&lt;11%, 3, 2))</f>
        <v>3</v>
      </c>
      <c r="U115">
        <f>IF(Table2[[#This Row],[Poverty_Average]]&gt;20%,1, IF(Table2[[#This Row],[Poverty_Average]]&lt;10%, 3, 2))</f>
        <v>2</v>
      </c>
      <c r="V115">
        <f>IF(Table2[[#This Row],[Full Time Employment_Average]]&lt;30%,1, IF(Table2[[#This Row],[Full Time Employment_Average]]&gt;50%, 3, 2))</f>
        <v>3</v>
      </c>
      <c r="W115" s="67">
        <f>AVERAGE(Table2[[#This Row],[FCI_SNAP]:[FCI_FullTimeEmployment]])</f>
        <v>2.6666666666666665</v>
      </c>
      <c r="X11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Row],[IQ2_Average]])*(3*0.02)/12,IF(I164&lt;=1.5,"NA")))</f>
        <v>86.362302523888559</v>
      </c>
      <c r="Z11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138.17968403822167</v>
      </c>
    </row>
    <row r="116" spans="1:26" x14ac:dyDescent="0.25">
      <c r="A116" t="str">
        <f>Table1422[[#This Row],[Community]]</f>
        <v xml:space="preserve">Glennallen  </v>
      </c>
      <c r="H116" s="58">
        <f>Table1422[[#This Row],[IQ1_Average]]</f>
        <v>61059</v>
      </c>
      <c r="I116" s="58">
        <f>Table1422[[#This Row],[IQ2_Average]]</f>
        <v>69659.399999999994</v>
      </c>
      <c r="J116" s="58">
        <f>Table1422[[#This Row],[IQ3_Average]]</f>
        <v>86005</v>
      </c>
      <c r="K116" s="60">
        <f>Table1422[[#This Row],[SNAP_Average 
(Percentage Points)]]/100</f>
        <v>5.1799999999999999E-2</v>
      </c>
      <c r="L116" s="59">
        <f>Table1422[[#This Row],[Poverty_Average
(Percentage Points)]]/100</f>
        <v>1.9E-2</v>
      </c>
      <c r="M116" s="59">
        <f>Table1422[[#This Row],[Full Time Employment_Average
(Percentage Points)]]/100</f>
        <v>0.72120000000000006</v>
      </c>
      <c r="N116">
        <f>Table1422[[#This Row],[Monthly Fees]]</f>
        <v>0</v>
      </c>
      <c r="O116">
        <f t="shared" si="1"/>
        <v>0</v>
      </c>
      <c r="P116" s="63">
        <f>Table2[[#This Row],[Annual Fees]]/Table2[[#This Row],[IQ1_Average]]</f>
        <v>0</v>
      </c>
      <c r="Q116" s="63">
        <f>Table2[[#This Row],[Annual Fees]]/Table2[[#This Row],[IQ2_Average]]</f>
        <v>0</v>
      </c>
      <c r="R116" s="63">
        <f>Table2[[#This Row],[Annual Fees]]/Table2[[#This Row],[IQ3_Average]]</f>
        <v>0</v>
      </c>
      <c r="S116" s="65">
        <f>AVERAGE(Table2[[#This Row],[RI_IQ1]:[RI_IQ3]])</f>
        <v>0</v>
      </c>
      <c r="T116">
        <f>IF(Table2[[#This Row],[SNAP_Average]]&gt;20%,1, IF(Table2[[#This Row],[SNAP_Average]]&lt;11%, 3, 2))</f>
        <v>3</v>
      </c>
      <c r="U116">
        <f>IF(Table2[[#This Row],[Poverty_Average]]&gt;20%,1, IF(Table2[[#This Row],[Poverty_Average]]&lt;10%, 3, 2))</f>
        <v>3</v>
      </c>
      <c r="V116">
        <f>IF(Table2[[#This Row],[Full Time Employment_Average]]&lt;30%,1, IF(Table2[[#This Row],[Full Time Employment_Average]]&gt;50%, 3, 2))</f>
        <v>3</v>
      </c>
      <c r="W116" s="67">
        <f>AVERAGE(Table2[[#This Row],[FCI_SNAP]:[FCI_FullTimeEmployment]])</f>
        <v>3</v>
      </c>
      <c r="X11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Row],[IQ2_Average]])*(3*0.02)/12,IF(I165&lt;=1.5,"NA")))</f>
        <v>295.08693942544909</v>
      </c>
      <c r="Z11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472.13910308071848</v>
      </c>
    </row>
    <row r="117" spans="1:26" x14ac:dyDescent="0.25">
      <c r="A117" t="str">
        <f>Table1422[[#This Row],[Community]]</f>
        <v xml:space="preserve">Goldstream  </v>
      </c>
      <c r="H117" s="58">
        <f>Table1422[[#This Row],[IQ1_Average]]</f>
        <v>29082.799999999999</v>
      </c>
      <c r="I117" s="58">
        <f>Table1422[[#This Row],[IQ2_Average]]</f>
        <v>66864</v>
      </c>
      <c r="J117" s="58">
        <f>Table1422[[#This Row],[IQ3_Average]]</f>
        <v>92949.2</v>
      </c>
      <c r="K117" s="60">
        <f>Table1422[[#This Row],[SNAP_Average 
(Percentage Points)]]/100</f>
        <v>2.5999999999999999E-3</v>
      </c>
      <c r="L117" s="59">
        <f>Table1422[[#This Row],[Poverty_Average
(Percentage Points)]]/100</f>
        <v>0.12</v>
      </c>
      <c r="M117" s="59">
        <f>Table1422[[#This Row],[Full Time Employment_Average
(Percentage Points)]]/100</f>
        <v>0.49019999999999997</v>
      </c>
      <c r="N117">
        <f>Table1422[[#This Row],[Monthly Fees]]</f>
        <v>0</v>
      </c>
      <c r="O117">
        <f t="shared" si="1"/>
        <v>0</v>
      </c>
      <c r="P117" s="63">
        <f>Table2[[#This Row],[Annual Fees]]/Table2[[#This Row],[IQ1_Average]]</f>
        <v>0</v>
      </c>
      <c r="Q117" s="63">
        <f>Table2[[#This Row],[Annual Fees]]/Table2[[#This Row],[IQ2_Average]]</f>
        <v>0</v>
      </c>
      <c r="R117" s="63">
        <f>Table2[[#This Row],[Annual Fees]]/Table2[[#This Row],[IQ3_Average]]</f>
        <v>0</v>
      </c>
      <c r="S117" s="65">
        <f>AVERAGE(Table2[[#This Row],[RI_IQ1]:[RI_IQ3]])</f>
        <v>0</v>
      </c>
      <c r="T117">
        <f>IF(Table2[[#This Row],[SNAP_Average]]&gt;20%,1, IF(Table2[[#This Row],[SNAP_Average]]&lt;11%, 3, 2))</f>
        <v>3</v>
      </c>
      <c r="U117">
        <f>IF(Table2[[#This Row],[Poverty_Average]]&gt;20%,1, IF(Table2[[#This Row],[Poverty_Average]]&lt;10%, 3, 2))</f>
        <v>2</v>
      </c>
      <c r="V117">
        <f>IF(Table2[[#This Row],[Full Time Employment_Average]]&lt;30%,1, IF(Table2[[#This Row],[Full Time Employment_Average]]&gt;50%, 3, 2))</f>
        <v>2</v>
      </c>
      <c r="W117" s="67">
        <f>AVERAGE(Table2[[#This Row],[FCI_SNAP]:[FCI_FullTimeEmployment]])</f>
        <v>2.3333333333333335</v>
      </c>
      <c r="X11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1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Row],[IQ2_Average]])*(3*0.02)/12,IF(I166&lt;=1.5,"NA")))</f>
        <v>83.196225077197951</v>
      </c>
      <c r="Z11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207.99056269299493</v>
      </c>
    </row>
    <row r="118" spans="1:26" x14ac:dyDescent="0.25">
      <c r="A118" t="str">
        <f>Table1422[[#This Row],[Community]]</f>
        <v xml:space="preserve">Golovin </v>
      </c>
      <c r="C118" t="s">
        <v>586</v>
      </c>
      <c r="D118" t="s">
        <v>561</v>
      </c>
      <c r="E118" t="s">
        <v>572</v>
      </c>
      <c r="F118" t="s">
        <v>563</v>
      </c>
      <c r="G118" t="s">
        <v>581</v>
      </c>
      <c r="H118" s="58">
        <f>Table1422[[#This Row],[IQ1_Average]]</f>
        <v>17233.400000000001</v>
      </c>
      <c r="I118" s="58">
        <f>Table1422[[#This Row],[IQ2_Average]]</f>
        <v>45699.8</v>
      </c>
      <c r="J118" s="58">
        <f>Table1422[[#This Row],[IQ3_Average]]</f>
        <v>66633.399999999994</v>
      </c>
      <c r="K118" s="60">
        <f>Table1422[[#This Row],[SNAP_Average 
(Percentage Points)]]/100</f>
        <v>0.17340000000000003</v>
      </c>
      <c r="L118" s="59">
        <f>Table1422[[#This Row],[Poverty_Average
(Percentage Points)]]/100</f>
        <v>0.33260000000000006</v>
      </c>
      <c r="M118" s="59">
        <f>Table1422[[#This Row],[Full Time Employment_Average
(Percentage Points)]]/100</f>
        <v>0.2248</v>
      </c>
      <c r="N118">
        <f>Table1422[[#This Row],[Monthly Fees]]</f>
        <v>110</v>
      </c>
      <c r="O118">
        <f t="shared" si="1"/>
        <v>1320</v>
      </c>
      <c r="P118" s="63">
        <f>Table2[[#This Row],[Annual Fees]]/Table2[[#This Row],[IQ1_Average]]</f>
        <v>7.6595448373507249E-2</v>
      </c>
      <c r="Q118" s="63">
        <f>Table2[[#This Row],[Annual Fees]]/Table2[[#This Row],[IQ2_Average]]</f>
        <v>2.8884152665875996E-2</v>
      </c>
      <c r="R118" s="63">
        <f>Table2[[#This Row],[Annual Fees]]/Table2[[#This Row],[IQ3_Average]]</f>
        <v>1.9809885132681209E-2</v>
      </c>
      <c r="S118" s="65">
        <f>AVERAGE(Table2[[#This Row],[RI_IQ1]:[RI_IQ3]])</f>
        <v>4.1763162057354815E-2</v>
      </c>
      <c r="T118">
        <f>IF(Table2[[#This Row],[SNAP_Average]]&gt;20%,1, IF(Table2[[#This Row],[SNAP_Average]]&lt;11%, 3, 2))</f>
        <v>2</v>
      </c>
      <c r="U118">
        <f>IF(Table2[[#This Row],[Poverty_Average]]&gt;20%,1, IF(Table2[[#This Row],[Poverty_Average]]&lt;10%, 3, 2))</f>
        <v>1</v>
      </c>
      <c r="V118">
        <f>IF(Table2[[#This Row],[Full Time Employment_Average]]&lt;30%,1, IF(Table2[[#This Row],[Full Time Employment_Average]]&gt;50%, 3, 2))</f>
        <v>1</v>
      </c>
      <c r="W118" s="67">
        <f>AVERAGE(Table2[[#This Row],[FCI_SNAP]:[FCI_FullTimeEmployment]])</f>
        <v>1.3333333333333333</v>
      </c>
      <c r="X11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8"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Row],[IQ2_Average]])*(3*0.02)/12,IF(I167&lt;=1.5,"NA")))</f>
        <v>0</v>
      </c>
      <c r="Z11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52.678003571153518</v>
      </c>
    </row>
    <row r="119" spans="1:26" x14ac:dyDescent="0.25">
      <c r="A119" t="str">
        <f>Table1422[[#This Row],[Community]]</f>
        <v xml:space="preserve">Goodnews Bay </v>
      </c>
      <c r="C119" t="s">
        <v>578</v>
      </c>
      <c r="D119" t="s">
        <v>561</v>
      </c>
      <c r="E119" t="s">
        <v>562</v>
      </c>
      <c r="F119" t="s">
        <v>563</v>
      </c>
      <c r="G119" t="s">
        <v>570</v>
      </c>
      <c r="H119" s="58">
        <f>Table1422[[#This Row],[IQ1_Average]]</f>
        <v>12426.6</v>
      </c>
      <c r="I119" s="58">
        <f>Table1422[[#This Row],[IQ2_Average]]</f>
        <v>23500.2</v>
      </c>
      <c r="J119" s="58">
        <f>Table1422[[#This Row],[IQ3_Average]]</f>
        <v>27905</v>
      </c>
      <c r="K119" s="60">
        <f>Table1422[[#This Row],[SNAP_Average 
(Percentage Points)]]/100</f>
        <v>0.62879999999999991</v>
      </c>
      <c r="L119" s="59">
        <f>Table1422[[#This Row],[Poverty_Average
(Percentage Points)]]/100</f>
        <v>0.64</v>
      </c>
      <c r="M119" s="59">
        <f>Table1422[[#This Row],[Full Time Employment_Average
(Percentage Points)]]/100</f>
        <v>0.2382</v>
      </c>
      <c r="N119">
        <f>Table1422[[#This Row],[Monthly Fees]]</f>
        <v>106.25</v>
      </c>
      <c r="O119">
        <f t="shared" si="1"/>
        <v>1275</v>
      </c>
      <c r="P119" s="63">
        <f>Table2[[#This Row],[Annual Fees]]/Table2[[#This Row],[IQ1_Average]]</f>
        <v>0.10260248177297088</v>
      </c>
      <c r="Q119" s="63">
        <f>Table2[[#This Row],[Annual Fees]]/Table2[[#This Row],[IQ2_Average]]</f>
        <v>5.4254857405468891E-2</v>
      </c>
      <c r="R119" s="63">
        <f>Table2[[#This Row],[Annual Fees]]/Table2[[#This Row],[IQ3_Average]]</f>
        <v>4.5690736427163592E-2</v>
      </c>
      <c r="S119" s="65">
        <f>AVERAGE(Table2[[#This Row],[RI_IQ1]:[RI_IQ3]])</f>
        <v>6.7516025201867794E-2</v>
      </c>
      <c r="T119">
        <f>IF(Table2[[#This Row],[SNAP_Average]]&gt;20%,1, IF(Table2[[#This Row],[SNAP_Average]]&lt;11%, 3, 2))</f>
        <v>1</v>
      </c>
      <c r="U119">
        <f>IF(Table2[[#This Row],[Poverty_Average]]&gt;20%,1, IF(Table2[[#This Row],[Poverty_Average]]&lt;10%, 3, 2))</f>
        <v>1</v>
      </c>
      <c r="V119">
        <f>IF(Table2[[#This Row],[Full Time Employment_Average]]&lt;30%,1, IF(Table2[[#This Row],[Full Time Employment_Average]]&gt;50%, 3, 2))</f>
        <v>1</v>
      </c>
      <c r="W119" s="67">
        <f>AVERAGE(Table2[[#This Row],[FCI_SNAP]:[FCI_FullTimeEmployment]])</f>
        <v>1</v>
      </c>
      <c r="X11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1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Row],[IQ2_Average]])*(3*0.02)/12,IF(I168&lt;=1.5,"NA")))</f>
        <v>0</v>
      </c>
      <c r="Z11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31.474009224423554</v>
      </c>
    </row>
    <row r="120" spans="1:26" x14ac:dyDescent="0.25">
      <c r="A120" t="str">
        <f>Table1422[[#This Row],[Community]]</f>
        <v xml:space="preserve">Grayling </v>
      </c>
      <c r="C120" t="s">
        <v>568</v>
      </c>
      <c r="D120" t="s">
        <v>561</v>
      </c>
      <c r="E120" t="s">
        <v>572</v>
      </c>
      <c r="F120" t="s">
        <v>563</v>
      </c>
      <c r="G120" t="s">
        <v>570</v>
      </c>
      <c r="H120" s="58">
        <f>Table1422[[#This Row],[IQ1_Average]]</f>
        <v>12066.6</v>
      </c>
      <c r="I120" s="58">
        <f>Table1422[[#This Row],[IQ2_Average]]</f>
        <v>30933.200000000001</v>
      </c>
      <c r="J120" s="58">
        <f>Table1422[[#This Row],[IQ3_Average]]</f>
        <v>50650</v>
      </c>
      <c r="K120" s="60">
        <f>Table1422[[#This Row],[SNAP_Average 
(Percentage Points)]]/100</f>
        <v>0.52639999999999998</v>
      </c>
      <c r="L120" s="59">
        <f>Table1422[[#This Row],[Poverty_Average
(Percentage Points)]]/100</f>
        <v>0.4914</v>
      </c>
      <c r="M120" s="59">
        <f>Table1422[[#This Row],[Full Time Employment_Average
(Percentage Points)]]/100</f>
        <v>0.18280000000000002</v>
      </c>
      <c r="N120">
        <f>Table1422[[#This Row],[Monthly Fees]]</f>
        <v>150</v>
      </c>
      <c r="O120">
        <f t="shared" si="1"/>
        <v>1800</v>
      </c>
      <c r="P120" s="63">
        <f>Table2[[#This Row],[Annual Fees]]/Table2[[#This Row],[IQ1_Average]]</f>
        <v>0.14917209487345234</v>
      </c>
      <c r="Q120" s="63">
        <f>Table2[[#This Row],[Annual Fees]]/Table2[[#This Row],[IQ2_Average]]</f>
        <v>5.8189905990974095E-2</v>
      </c>
      <c r="R120" s="63">
        <f>Table2[[#This Row],[Annual Fees]]/Table2[[#This Row],[IQ3_Average]]</f>
        <v>3.5538005923000986E-2</v>
      </c>
      <c r="S120" s="65">
        <f>AVERAGE(Table2[[#This Row],[RI_IQ1]:[RI_IQ3]])</f>
        <v>8.0966668929142477E-2</v>
      </c>
      <c r="T120">
        <f>IF(Table2[[#This Row],[SNAP_Average]]&gt;20%,1, IF(Table2[[#This Row],[SNAP_Average]]&lt;11%, 3, 2))</f>
        <v>1</v>
      </c>
      <c r="U120">
        <f>IF(Table2[[#This Row],[Poverty_Average]]&gt;20%,1, IF(Table2[[#This Row],[Poverty_Average]]&lt;10%, 3, 2))</f>
        <v>1</v>
      </c>
      <c r="V120">
        <f>IF(Table2[[#This Row],[Full Time Employment_Average]]&lt;30%,1, IF(Table2[[#This Row],[Full Time Employment_Average]]&gt;50%, 3, 2))</f>
        <v>1</v>
      </c>
      <c r="W120" s="67">
        <f>AVERAGE(Table2[[#This Row],[FCI_SNAP]:[FCI_FullTimeEmployment]])</f>
        <v>1</v>
      </c>
      <c r="X12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2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Row],[IQ2_Average]])*(3*0.02)/12,IF(I169&lt;=1.5,"NA")))</f>
        <v>0</v>
      </c>
      <c r="Z12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37.052283855538541</v>
      </c>
    </row>
    <row r="121" spans="1:26" x14ac:dyDescent="0.25">
      <c r="A121" t="str">
        <f>Table1422[[#This Row],[Community]]</f>
        <v xml:space="preserve">Gulkana  </v>
      </c>
      <c r="C121" t="s">
        <v>560</v>
      </c>
      <c r="D121" t="s">
        <v>561</v>
      </c>
      <c r="E121" t="s">
        <v>572</v>
      </c>
      <c r="F121" t="s">
        <v>563</v>
      </c>
      <c r="G121" t="s">
        <v>570</v>
      </c>
      <c r="H121" s="58">
        <f>Table1422[[#This Row],[IQ1_Average]]</f>
        <v>23140</v>
      </c>
      <c r="I121" s="58">
        <f>Table1422[[#This Row],[IQ2_Average]]</f>
        <v>40966.800000000003</v>
      </c>
      <c r="J121" s="58">
        <f>Table1422[[#This Row],[IQ3_Average]]</f>
        <v>70166.600000000006</v>
      </c>
      <c r="K121" s="60">
        <f>Table1422[[#This Row],[SNAP_Average 
(Percentage Points)]]/100</f>
        <v>0.22600000000000001</v>
      </c>
      <c r="L121" s="59">
        <f>Table1422[[#This Row],[Poverty_Average
(Percentage Points)]]/100</f>
        <v>0.18740000000000001</v>
      </c>
      <c r="M121" s="59">
        <f>Table1422[[#This Row],[Full Time Employment_Average
(Percentage Points)]]/100</f>
        <v>0.51019999999999999</v>
      </c>
      <c r="N121">
        <f>Table1422[[#This Row],[Monthly Fees]]</f>
        <v>105</v>
      </c>
      <c r="O121">
        <f t="shared" si="1"/>
        <v>1260</v>
      </c>
      <c r="P121" s="63">
        <f>Table2[[#This Row],[Annual Fees]]/Table2[[#This Row],[IQ1_Average]]</f>
        <v>5.445116681071737E-2</v>
      </c>
      <c r="Q121" s="63">
        <f>Table2[[#This Row],[Annual Fees]]/Table2[[#This Row],[IQ2_Average]]</f>
        <v>3.0756612671724418E-2</v>
      </c>
      <c r="R121" s="63">
        <f>Table2[[#This Row],[Annual Fees]]/Table2[[#This Row],[IQ3_Average]]</f>
        <v>1.795726171711327E-2</v>
      </c>
      <c r="S121" s="65">
        <f>AVERAGE(Table2[[#This Row],[RI_IQ1]:[RI_IQ3]])</f>
        <v>3.4388347066518353E-2</v>
      </c>
      <c r="T121">
        <f>IF(Table2[[#This Row],[SNAP_Average]]&gt;20%,1, IF(Table2[[#This Row],[SNAP_Average]]&lt;11%, 3, 2))</f>
        <v>1</v>
      </c>
      <c r="U121">
        <f>IF(Table2[[#This Row],[Poverty_Average]]&gt;20%,1, IF(Table2[[#This Row],[Poverty_Average]]&lt;10%, 3, 2))</f>
        <v>2</v>
      </c>
      <c r="V121">
        <f>IF(Table2[[#This Row],[Full Time Employment_Average]]&lt;30%,1, IF(Table2[[#This Row],[Full Time Employment_Average]]&gt;50%, 3, 2))</f>
        <v>3</v>
      </c>
      <c r="W121" s="67">
        <f>AVERAGE(Table2[[#This Row],[FCI_SNAP]:[FCI_FullTimeEmployment]])</f>
        <v>2</v>
      </c>
      <c r="X12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2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Row],[IQ2_Average]])*(3*0.02)/12,IF(I170&lt;=1.5,"NA")))</f>
        <v>61.067198023153317</v>
      </c>
      <c r="Z12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152.66799505788333</v>
      </c>
    </row>
    <row r="122" spans="1:26" x14ac:dyDescent="0.25">
      <c r="A122" t="str">
        <f>Table1422[[#This Row],[Community]]</f>
        <v xml:space="preserve">Gustavus </v>
      </c>
      <c r="H122" s="58">
        <f>Table1422[[#This Row],[IQ1_Average]]</f>
        <v>21882.799999999999</v>
      </c>
      <c r="I122" s="58">
        <f>Table1422[[#This Row],[IQ2_Average]]</f>
        <v>56917</v>
      </c>
      <c r="J122" s="58">
        <f>Table1422[[#This Row],[IQ3_Average]]</f>
        <v>89192</v>
      </c>
      <c r="K122" s="60">
        <f>Table1422[[#This Row],[SNAP_Average 
(Percentage Points)]]/100</f>
        <v>5.1799999999999999E-2</v>
      </c>
      <c r="L122" s="59">
        <f>Table1422[[#This Row],[Poverty_Average
(Percentage Points)]]/100</f>
        <v>0.26619999999999999</v>
      </c>
      <c r="M122" s="59">
        <f>Table1422[[#This Row],[Full Time Employment_Average
(Percentage Points)]]/100</f>
        <v>0.52400000000000002</v>
      </c>
      <c r="N122">
        <f>Table1422[[#This Row],[Monthly Fees]]</f>
        <v>0</v>
      </c>
      <c r="O122">
        <f t="shared" si="1"/>
        <v>0</v>
      </c>
      <c r="P122" s="63">
        <f>Table2[[#This Row],[Annual Fees]]/Table2[[#This Row],[IQ1_Average]]</f>
        <v>0</v>
      </c>
      <c r="Q122" s="63">
        <f>Table2[[#This Row],[Annual Fees]]/Table2[[#This Row],[IQ2_Average]]</f>
        <v>0</v>
      </c>
      <c r="R122" s="63">
        <f>Table2[[#This Row],[Annual Fees]]/Table2[[#This Row],[IQ3_Average]]</f>
        <v>0</v>
      </c>
      <c r="S122" s="65">
        <f>AVERAGE(Table2[[#This Row],[RI_IQ1]:[RI_IQ3]])</f>
        <v>0</v>
      </c>
      <c r="T122">
        <f>IF(Table2[[#This Row],[SNAP_Average]]&gt;20%,1, IF(Table2[[#This Row],[SNAP_Average]]&lt;11%, 3, 2))</f>
        <v>3</v>
      </c>
      <c r="U122">
        <f>IF(Table2[[#This Row],[Poverty_Average]]&gt;20%,1, IF(Table2[[#This Row],[Poverty_Average]]&lt;10%, 3, 2))</f>
        <v>1</v>
      </c>
      <c r="V122">
        <f>IF(Table2[[#This Row],[Full Time Employment_Average]]&lt;30%,1, IF(Table2[[#This Row],[Full Time Employment_Average]]&gt;50%, 3, 2))</f>
        <v>3</v>
      </c>
      <c r="W122" s="67">
        <f>AVERAGE(Table2[[#This Row],[FCI_SNAP]:[FCI_FullTimeEmployment]])</f>
        <v>2.3333333333333335</v>
      </c>
      <c r="X12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Row],[IQ2_Average]])*(3*0.02)/12,IF(I171&lt;=1.5,"NA")))</f>
        <v>67.132835093393666</v>
      </c>
      <c r="Z12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167.83208773348423</v>
      </c>
    </row>
    <row r="123" spans="1:26" x14ac:dyDescent="0.25">
      <c r="A123" t="str">
        <f>Table1422[[#This Row],[Community]]</f>
        <v xml:space="preserve">Haines  </v>
      </c>
      <c r="H123" s="58">
        <f>Table1422[[#This Row],[IQ1_Average]]</f>
        <v>19889</v>
      </c>
      <c r="I123" s="58">
        <f>Table1422[[#This Row],[IQ2_Average]]</f>
        <v>54604.2</v>
      </c>
      <c r="J123" s="58">
        <f>Table1422[[#This Row],[IQ3_Average]]</f>
        <v>84839.6</v>
      </c>
      <c r="K123" s="60">
        <f>Table1422[[#This Row],[SNAP_Average 
(Percentage Points)]]/100</f>
        <v>4.1200000000000001E-2</v>
      </c>
      <c r="L123" s="59">
        <f>Table1422[[#This Row],[Poverty_Average
(Percentage Points)]]/100</f>
        <v>0.15659999999999999</v>
      </c>
      <c r="M123" s="59">
        <f>Table1422[[#This Row],[Full Time Employment_Average
(Percentage Points)]]/100</f>
        <v>0.53459999999999996</v>
      </c>
      <c r="N123">
        <f>Table1422[[#This Row],[Monthly Fees]]</f>
        <v>0</v>
      </c>
      <c r="O123">
        <f t="shared" si="1"/>
        <v>0</v>
      </c>
      <c r="P123" s="63">
        <f>Table2[[#This Row],[Annual Fees]]/Table2[[#This Row],[IQ1_Average]]</f>
        <v>0</v>
      </c>
      <c r="Q123" s="63">
        <f>Table2[[#This Row],[Annual Fees]]/Table2[[#This Row],[IQ2_Average]]</f>
        <v>0</v>
      </c>
      <c r="R123" s="63">
        <f>Table2[[#This Row],[Annual Fees]]/Table2[[#This Row],[IQ3_Average]]</f>
        <v>0</v>
      </c>
      <c r="S123" s="65">
        <f>AVERAGE(Table2[[#This Row],[RI_IQ1]:[RI_IQ3]])</f>
        <v>0</v>
      </c>
      <c r="T123">
        <f>IF(Table2[[#This Row],[SNAP_Average]]&gt;20%,1, IF(Table2[[#This Row],[SNAP_Average]]&lt;11%, 3, 2))</f>
        <v>3</v>
      </c>
      <c r="U123">
        <f>IF(Table2[[#This Row],[Poverty_Average]]&gt;20%,1, IF(Table2[[#This Row],[Poverty_Average]]&lt;10%, 3, 2))</f>
        <v>2</v>
      </c>
      <c r="V123">
        <f>IF(Table2[[#This Row],[Full Time Employment_Average]]&lt;30%,1, IF(Table2[[#This Row],[Full Time Employment_Average]]&gt;50%, 3, 2))</f>
        <v>3</v>
      </c>
      <c r="W123" s="67">
        <f>AVERAGE(Table2[[#This Row],[FCI_SNAP]:[FCI_FullTimeEmployment]])</f>
        <v>2.6666666666666665</v>
      </c>
      <c r="X12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Row],[IQ2_Average]])*(3*0.02)/12,IF(I172&lt;=1.5,"NA")))</f>
        <v>155.51208186780801</v>
      </c>
      <c r="Z12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248.81933098849279</v>
      </c>
    </row>
    <row r="124" spans="1:26" x14ac:dyDescent="0.25">
      <c r="A124" t="str">
        <f>Table1422[[#This Row],[Community]]</f>
        <v xml:space="preserve">Halibut Cove  </v>
      </c>
      <c r="H124" s="58">
        <f>Table1422[[#This Row],[IQ1_Average]]</f>
        <v>45367.199999999997</v>
      </c>
      <c r="I124" s="58">
        <f>Table1422[[#This Row],[IQ2_Average]]</f>
        <v>57499.199999999997</v>
      </c>
      <c r="J124" s="58">
        <f>Table1422[[#This Row],[IQ3_Average]]</f>
        <v>70065.399999999994</v>
      </c>
      <c r="K124" s="60">
        <f>Table1422[[#This Row],[SNAP_Average 
(Percentage Points)]]/100</f>
        <v>0</v>
      </c>
      <c r="L124" s="59">
        <f>Table1422[[#This Row],[Poverty_Average
(Percentage Points)]]/100</f>
        <v>0</v>
      </c>
      <c r="M124" s="59">
        <f>Table1422[[#This Row],[Full Time Employment_Average
(Percentage Points)]]/100</f>
        <v>0.43719999999999998</v>
      </c>
      <c r="N124">
        <f>Table1422[[#This Row],[Monthly Fees]]</f>
        <v>0</v>
      </c>
      <c r="O124">
        <f t="shared" si="1"/>
        <v>0</v>
      </c>
      <c r="P124" s="63">
        <f>Table2[[#This Row],[Annual Fees]]/Table2[[#This Row],[IQ1_Average]]</f>
        <v>0</v>
      </c>
      <c r="Q124" s="63">
        <f>Table2[[#This Row],[Annual Fees]]/Table2[[#This Row],[IQ2_Average]]</f>
        <v>0</v>
      </c>
      <c r="R124" s="63">
        <f>Table2[[#This Row],[Annual Fees]]/Table2[[#This Row],[IQ3_Average]]</f>
        <v>0</v>
      </c>
      <c r="S124" s="65">
        <f>AVERAGE(Table2[[#This Row],[RI_IQ1]:[RI_IQ3]])</f>
        <v>0</v>
      </c>
      <c r="T124">
        <f>IF(Table2[[#This Row],[SNAP_Average]]&gt;20%,1, IF(Table2[[#This Row],[SNAP_Average]]&lt;11%, 3, 2))</f>
        <v>3</v>
      </c>
      <c r="U124">
        <f>IF(Table2[[#This Row],[Poverty_Average]]&gt;20%,1, IF(Table2[[#This Row],[Poverty_Average]]&lt;10%, 3, 2))</f>
        <v>3</v>
      </c>
      <c r="V124">
        <f>IF(Table2[[#This Row],[Full Time Employment_Average]]&lt;30%,1, IF(Table2[[#This Row],[Full Time Employment_Average]]&gt;50%, 3, 2))</f>
        <v>2</v>
      </c>
      <c r="W124" s="67">
        <f>AVERAGE(Table2[[#This Row],[FCI_SNAP]:[FCI_FullTimeEmployment]])</f>
        <v>2.6666666666666665</v>
      </c>
      <c r="X12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Row],[IQ2_Average]])*(3*0.02)/12,IF(I173&lt;=1.5,"NA")))</f>
        <v>232.74744346749446</v>
      </c>
      <c r="Z12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372.3959095479911</v>
      </c>
    </row>
    <row r="125" spans="1:26" x14ac:dyDescent="0.25">
      <c r="A125" t="str">
        <f>Table1422[[#This Row],[Community]]</f>
        <v xml:space="preserve">Happy Valley  </v>
      </c>
      <c r="H125" s="58">
        <f>Table1422[[#This Row],[IQ1_Average]]</f>
        <v>17973.8</v>
      </c>
      <c r="I125" s="58">
        <f>Table1422[[#This Row],[IQ2_Average]]</f>
        <v>41156</v>
      </c>
      <c r="J125" s="58">
        <f>Table1422[[#This Row],[IQ3_Average]]</f>
        <v>63798</v>
      </c>
      <c r="K125" s="60">
        <f>Table1422[[#This Row],[SNAP_Average 
(Percentage Points)]]/100</f>
        <v>0.12380000000000001</v>
      </c>
      <c r="L125" s="59">
        <f>Table1422[[#This Row],[Poverty_Average
(Percentage Points)]]/100</f>
        <v>0.16779999999999998</v>
      </c>
      <c r="M125" s="59">
        <f>Table1422[[#This Row],[Full Time Employment_Average
(Percentage Points)]]/100</f>
        <v>0.32640000000000002</v>
      </c>
      <c r="N125">
        <f>Table1422[[#This Row],[Monthly Fees]]</f>
        <v>0</v>
      </c>
      <c r="O125">
        <f t="shared" si="1"/>
        <v>0</v>
      </c>
      <c r="P125" s="63">
        <f>Table2[[#This Row],[Annual Fees]]/Table2[[#This Row],[IQ1_Average]]</f>
        <v>0</v>
      </c>
      <c r="Q125" s="63">
        <f>Table2[[#This Row],[Annual Fees]]/Table2[[#This Row],[IQ2_Average]]</f>
        <v>0</v>
      </c>
      <c r="R125" s="63">
        <f>Table2[[#This Row],[Annual Fees]]/Table2[[#This Row],[IQ3_Average]]</f>
        <v>0</v>
      </c>
      <c r="S125" s="65">
        <f>AVERAGE(Table2[[#This Row],[RI_IQ1]:[RI_IQ3]])</f>
        <v>0</v>
      </c>
      <c r="T125">
        <f>IF(Table2[[#This Row],[SNAP_Average]]&gt;20%,1, IF(Table2[[#This Row],[SNAP_Average]]&lt;11%, 3, 2))</f>
        <v>2</v>
      </c>
      <c r="U125">
        <f>IF(Table2[[#This Row],[Poverty_Average]]&gt;20%,1, IF(Table2[[#This Row],[Poverty_Average]]&lt;10%, 3, 2))</f>
        <v>2</v>
      </c>
      <c r="V125">
        <f>IF(Table2[[#This Row],[Full Time Employment_Average]]&lt;30%,1, IF(Table2[[#This Row],[Full Time Employment_Average]]&gt;50%, 3, 2))</f>
        <v>2</v>
      </c>
      <c r="W125" s="67">
        <f>AVERAGE(Table2[[#This Row],[FCI_SNAP]:[FCI_FullTimeEmployment]])</f>
        <v>2</v>
      </c>
      <c r="X12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Row],[IQ2_Average]])*(3*0.02)/12,IF(I174&lt;=1.5,"NA")))</f>
        <v>52.29643917592557</v>
      </c>
      <c r="Z12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130.74109793981395</v>
      </c>
    </row>
    <row r="126" spans="1:26" x14ac:dyDescent="0.25">
      <c r="A126" t="str">
        <f>Table1422[[#This Row],[Community]]</f>
        <v xml:space="preserve">Harding-Birch Lakes  </v>
      </c>
      <c r="H126" s="58">
        <f>Table1422[[#This Row],[IQ1_Average]]</f>
        <v>24640</v>
      </c>
      <c r="I126" s="58">
        <f>Table1422[[#This Row],[IQ2_Average]]</f>
        <v>66366.2</v>
      </c>
      <c r="J126" s="58">
        <f>Table1422[[#This Row],[IQ3_Average]]</f>
        <v>81491.8</v>
      </c>
      <c r="K126" s="60">
        <f>Table1422[[#This Row],[SNAP_Average 
(Percentage Points)]]/100</f>
        <v>0</v>
      </c>
      <c r="L126" s="59">
        <f>Table1422[[#This Row],[Poverty_Average
(Percentage Points)]]/100</f>
        <v>0.13799999999999998</v>
      </c>
      <c r="M126" s="59">
        <f>Table1422[[#This Row],[Full Time Employment_Average
(Percentage Points)]]/100</f>
        <v>0.1946</v>
      </c>
      <c r="N126">
        <f>Table1422[[#This Row],[Monthly Fees]]</f>
        <v>0</v>
      </c>
      <c r="O126">
        <f t="shared" si="1"/>
        <v>0</v>
      </c>
      <c r="P126" s="63">
        <f>Table2[[#This Row],[Annual Fees]]/Table2[[#This Row],[IQ1_Average]]</f>
        <v>0</v>
      </c>
      <c r="Q126" s="63">
        <f>Table2[[#This Row],[Annual Fees]]/Table2[[#This Row],[IQ2_Average]]</f>
        <v>0</v>
      </c>
      <c r="R126" s="63">
        <f>Table2[[#This Row],[Annual Fees]]/Table2[[#This Row],[IQ3_Average]]</f>
        <v>0</v>
      </c>
      <c r="S126" s="65">
        <f>AVERAGE(Table2[[#This Row],[RI_IQ1]:[RI_IQ3]])</f>
        <v>0</v>
      </c>
      <c r="T126">
        <f>IF(Table2[[#This Row],[SNAP_Average]]&gt;20%,1, IF(Table2[[#This Row],[SNAP_Average]]&lt;11%, 3, 2))</f>
        <v>3</v>
      </c>
      <c r="U126">
        <f>IF(Table2[[#This Row],[Poverty_Average]]&gt;20%,1, IF(Table2[[#This Row],[Poverty_Average]]&lt;10%, 3, 2))</f>
        <v>2</v>
      </c>
      <c r="V126">
        <f>IF(Table2[[#This Row],[Full Time Employment_Average]]&lt;30%,1, IF(Table2[[#This Row],[Full Time Employment_Average]]&gt;50%, 3, 2))</f>
        <v>1</v>
      </c>
      <c r="W126" s="67">
        <f>AVERAGE(Table2[[#This Row],[FCI_SNAP]:[FCI_FullTimeEmployment]])</f>
        <v>2</v>
      </c>
      <c r="X12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Row],[IQ2_Average]])*(3*0.02)/12,IF(I175&lt;=1.5,"NA")))</f>
        <v>73.612225566538001</v>
      </c>
      <c r="Z12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184.03056391634505</v>
      </c>
    </row>
    <row r="127" spans="1:26" x14ac:dyDescent="0.25">
      <c r="A127" t="str">
        <f>Table1422[[#This Row],[Community]]</f>
        <v xml:space="preserve">Healy  </v>
      </c>
      <c r="H127" s="58">
        <f>Table1422[[#This Row],[IQ1_Average]]</f>
        <v>44400</v>
      </c>
      <c r="I127" s="58">
        <f>Table1422[[#This Row],[IQ2_Average]]</f>
        <v>87342.2</v>
      </c>
      <c r="J127" s="58">
        <f>Table1422[[#This Row],[IQ3_Average]]</f>
        <v>127722.8</v>
      </c>
      <c r="K127" s="60">
        <f>Table1422[[#This Row],[SNAP_Average 
(Percentage Points)]]/100</f>
        <v>2.0799999999999999E-2</v>
      </c>
      <c r="L127" s="59">
        <f>Table1422[[#This Row],[Poverty_Average
(Percentage Points)]]/100</f>
        <v>0.64</v>
      </c>
      <c r="M127" s="59">
        <f>Table1422[[#This Row],[Full Time Employment_Average
(Percentage Points)]]/100</f>
        <v>0.50419999999999998</v>
      </c>
      <c r="N127">
        <f>Table1422[[#This Row],[Monthly Fees]]</f>
        <v>0</v>
      </c>
      <c r="O127">
        <f t="shared" si="1"/>
        <v>0</v>
      </c>
      <c r="P127" s="63">
        <f>Table2[[#This Row],[Annual Fees]]/Table2[[#This Row],[IQ1_Average]]</f>
        <v>0</v>
      </c>
      <c r="Q127" s="63">
        <f>Table2[[#This Row],[Annual Fees]]/Table2[[#This Row],[IQ2_Average]]</f>
        <v>0</v>
      </c>
      <c r="R127" s="63">
        <f>Table2[[#This Row],[Annual Fees]]/Table2[[#This Row],[IQ3_Average]]</f>
        <v>0</v>
      </c>
      <c r="S127" s="65">
        <f>AVERAGE(Table2[[#This Row],[RI_IQ1]:[RI_IQ3]])</f>
        <v>0</v>
      </c>
      <c r="T127">
        <f>IF(Table2[[#This Row],[SNAP_Average]]&gt;20%,1, IF(Table2[[#This Row],[SNAP_Average]]&lt;11%, 3, 2))</f>
        <v>3</v>
      </c>
      <c r="U127">
        <f>IF(Table2[[#This Row],[Poverty_Average]]&gt;20%,1, IF(Table2[[#This Row],[Poverty_Average]]&lt;10%, 3, 2))</f>
        <v>1</v>
      </c>
      <c r="V127">
        <f>IF(Table2[[#This Row],[Full Time Employment_Average]]&lt;30%,1, IF(Table2[[#This Row],[Full Time Employment_Average]]&gt;50%, 3, 2))</f>
        <v>3</v>
      </c>
      <c r="W127" s="67">
        <f>AVERAGE(Table2[[#This Row],[FCI_SNAP]:[FCI_FullTimeEmployment]])</f>
        <v>2.3333333333333335</v>
      </c>
      <c r="X12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Row],[IQ2_Average]])*(3*0.02)/12,IF(I176&lt;=1.5,"NA")))</f>
        <v>119.61379824500086</v>
      </c>
      <c r="Z12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299.03449561250221</v>
      </c>
    </row>
    <row r="128" spans="1:26" x14ac:dyDescent="0.25">
      <c r="A128" t="str">
        <f>Table1422[[#This Row],[Community]]</f>
        <v xml:space="preserve">Healy Lake  </v>
      </c>
      <c r="H128" s="58">
        <f>Table1422[[#This Row],[IQ1_Average]]</f>
        <v>5000</v>
      </c>
      <c r="I128" s="58">
        <f>Table1422[[#This Row],[IQ2_Average]]</f>
        <v>10749.8</v>
      </c>
      <c r="J128" s="58">
        <f>Table1422[[#This Row],[IQ3_Average]]</f>
        <v>14483.4</v>
      </c>
      <c r="K128" s="60">
        <f>Table1422[[#This Row],[SNAP_Average 
(Percentage Points)]]/100</f>
        <v>0.72340000000000004</v>
      </c>
      <c r="L128" s="59">
        <f>Table1422[[#This Row],[Poverty_Average
(Percentage Points)]]/100</f>
        <v>0.59840000000000015</v>
      </c>
      <c r="M128" s="59">
        <f>Table1422[[#This Row],[Full Time Employment_Average
(Percentage Points)]]/100</f>
        <v>0.51679999999999993</v>
      </c>
      <c r="N128">
        <f>Table1422[[#This Row],[Monthly Fees]]</f>
        <v>0</v>
      </c>
      <c r="O128">
        <f t="shared" si="1"/>
        <v>0</v>
      </c>
      <c r="P128" s="63">
        <f>Table2[[#This Row],[Annual Fees]]/Table2[[#This Row],[IQ1_Average]]</f>
        <v>0</v>
      </c>
      <c r="Q128" s="63">
        <f>Table2[[#This Row],[Annual Fees]]/Table2[[#This Row],[IQ2_Average]]</f>
        <v>0</v>
      </c>
      <c r="R128" s="63">
        <f>Table2[[#This Row],[Annual Fees]]/Table2[[#This Row],[IQ3_Average]]</f>
        <v>0</v>
      </c>
      <c r="S128" s="65">
        <f>AVERAGE(Table2[[#This Row],[RI_IQ1]:[RI_IQ3]])</f>
        <v>0</v>
      </c>
      <c r="T128">
        <f>IF(Table2[[#This Row],[SNAP_Average]]&gt;20%,1, IF(Table2[[#This Row],[SNAP_Average]]&lt;11%, 3, 2))</f>
        <v>1</v>
      </c>
      <c r="U128">
        <f>IF(Table2[[#This Row],[Poverty_Average]]&gt;20%,1, IF(Table2[[#This Row],[Poverty_Average]]&lt;10%, 3, 2))</f>
        <v>1</v>
      </c>
      <c r="V128">
        <f>IF(Table2[[#This Row],[Full Time Employment_Average]]&lt;30%,1, IF(Table2[[#This Row],[Full Time Employment_Average]]&gt;50%, 3, 2))</f>
        <v>3</v>
      </c>
      <c r="W128" s="67">
        <f>AVERAGE(Table2[[#This Row],[FCI_SNAP]:[FCI_FullTimeEmployment]])</f>
        <v>1.6666666666666667</v>
      </c>
      <c r="X12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2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Row],[IQ2_Average]])*(3*0.02)/12,IF(I177&lt;=1.5,"NA")))</f>
        <v>13.809501598233217</v>
      </c>
      <c r="Z12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34.523753995583043</v>
      </c>
    </row>
    <row r="129" spans="1:26" x14ac:dyDescent="0.25">
      <c r="A129" t="str">
        <f>Table1422[[#This Row],[Community]]</f>
        <v xml:space="preserve">Hobart Bay  </v>
      </c>
      <c r="H129" s="58" t="e">
        <f>Table1422[[#This Row],[IQ1_Average]]</f>
        <v>#DIV/0!</v>
      </c>
      <c r="I129" s="58" t="e">
        <f>Table1422[[#This Row],[IQ2_Average]]</f>
        <v>#DIV/0!</v>
      </c>
      <c r="J129" s="58" t="e">
        <f>Table1422[[#This Row],[IQ3_Average]]</f>
        <v>#DIV/0!</v>
      </c>
      <c r="K129" s="60" t="e">
        <f>Table1422[[#This Row],[SNAP_Average 
(Percentage Points)]]/100</f>
        <v>#DIV/0!</v>
      </c>
      <c r="L129" s="59" t="e">
        <f>Table1422[[#This Row],[Poverty_Average
(Percentage Points)]]/100</f>
        <v>#DIV/0!</v>
      </c>
      <c r="M129" s="59" t="e">
        <f>Table1422[[#This Row],[Full Time Employment_Average
(Percentage Points)]]/100</f>
        <v>#DIV/0!</v>
      </c>
      <c r="N129">
        <f>Table1422[[#This Row],[Monthly Fees]]</f>
        <v>0</v>
      </c>
      <c r="O129">
        <f t="shared" si="1"/>
        <v>0</v>
      </c>
      <c r="P129" s="63" t="e">
        <f>Table2[[#This Row],[Annual Fees]]/Table2[[#This Row],[IQ1_Average]]</f>
        <v>#DIV/0!</v>
      </c>
      <c r="Q129" s="63" t="e">
        <f>Table2[[#This Row],[Annual Fees]]/Table2[[#This Row],[IQ2_Average]]</f>
        <v>#DIV/0!</v>
      </c>
      <c r="R129" s="63" t="e">
        <f>Table2[[#This Row],[Annual Fees]]/Table2[[#This Row],[IQ3_Average]]</f>
        <v>#DIV/0!</v>
      </c>
      <c r="S129" s="65" t="e">
        <f>AVERAGE(Table2[[#This Row],[RI_IQ1]:[RI_IQ3]])</f>
        <v>#DIV/0!</v>
      </c>
      <c r="T129" t="e">
        <f>IF(Table2[[#This Row],[SNAP_Average]]&gt;20%,1, IF(Table2[[#This Row],[SNAP_Average]]&lt;11%, 3, 2))</f>
        <v>#DIV/0!</v>
      </c>
      <c r="U129" t="e">
        <f>IF(Table2[[#This Row],[Poverty_Average]]&gt;20%,1, IF(Table2[[#This Row],[Poverty_Average]]&lt;10%, 3, 2))</f>
        <v>#DIV/0!</v>
      </c>
      <c r="V129" t="e">
        <f>IF(Table2[[#This Row],[Full Time Employment_Average]]&lt;30%,1, IF(Table2[[#This Row],[Full Time Employment_Average]]&gt;50%, 3, 2))</f>
        <v>#DIV/0!</v>
      </c>
      <c r="W129" s="67" t="e">
        <f>AVERAGE(Table2[[#This Row],[FCI_SNAP]:[FCI_FullTimeEmployment]])</f>
        <v>#DIV/0!</v>
      </c>
      <c r="X129"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29"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Row],[IQ2_Average]])*(3*0.02)/12,IF(I178&lt;=1.5,"NA")))</f>
        <v>#DIV/0!</v>
      </c>
      <c r="Z129"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30" spans="1:26" x14ac:dyDescent="0.25">
      <c r="A130" t="str">
        <f>Table1422[[#This Row],[Community]]</f>
        <v xml:space="preserve">Hollis  </v>
      </c>
      <c r="H130" s="58">
        <f>Table1422[[#This Row],[IQ1_Average]]</f>
        <v>14566.8</v>
      </c>
      <c r="I130" s="58">
        <f>Table1422[[#This Row],[IQ2_Average]]</f>
        <v>53429.8</v>
      </c>
      <c r="J130" s="58">
        <f>Table1422[[#This Row],[IQ3_Average]]</f>
        <v>57806.6</v>
      </c>
      <c r="K130" s="60">
        <f>Table1422[[#This Row],[SNAP_Average 
(Percentage Points)]]/100</f>
        <v>0</v>
      </c>
      <c r="L130" s="59">
        <f>Table1422[[#This Row],[Poverty_Average
(Percentage Points)]]/100</f>
        <v>0.27200000000000002</v>
      </c>
      <c r="M130" s="59">
        <f>Table1422[[#This Row],[Full Time Employment_Average
(Percentage Points)]]/100</f>
        <v>0.44019999999999998</v>
      </c>
      <c r="N130">
        <f>Table1422[[#This Row],[Monthly Fees]]</f>
        <v>0</v>
      </c>
      <c r="O130">
        <f t="shared" ref="O130:O193" si="2">N130*12</f>
        <v>0</v>
      </c>
      <c r="P130" s="63">
        <f>Table2[[#This Row],[Annual Fees]]/Table2[[#This Row],[IQ1_Average]]</f>
        <v>0</v>
      </c>
      <c r="Q130" s="63">
        <f>Table2[[#This Row],[Annual Fees]]/Table2[[#This Row],[IQ2_Average]]</f>
        <v>0</v>
      </c>
      <c r="R130" s="63">
        <f>Table2[[#This Row],[Annual Fees]]/Table2[[#This Row],[IQ3_Average]]</f>
        <v>0</v>
      </c>
      <c r="S130" s="65">
        <f>AVERAGE(Table2[[#This Row],[RI_IQ1]:[RI_IQ3]])</f>
        <v>0</v>
      </c>
      <c r="T130">
        <f>IF(Table2[[#This Row],[SNAP_Average]]&gt;20%,1, IF(Table2[[#This Row],[SNAP_Average]]&lt;11%, 3, 2))</f>
        <v>3</v>
      </c>
      <c r="U130">
        <f>IF(Table2[[#This Row],[Poverty_Average]]&gt;20%,1, IF(Table2[[#This Row],[Poverty_Average]]&lt;10%, 3, 2))</f>
        <v>1</v>
      </c>
      <c r="V130">
        <f>IF(Table2[[#This Row],[Full Time Employment_Average]]&lt;30%,1, IF(Table2[[#This Row],[Full Time Employment_Average]]&gt;50%, 3, 2))</f>
        <v>2</v>
      </c>
      <c r="W130" s="67">
        <f>AVERAGE(Table2[[#This Row],[FCI_SNAP]:[FCI_FullTimeEmployment]])</f>
        <v>2</v>
      </c>
      <c r="X13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Row],[IQ2_Average]])*(3*0.02)/12,IF(I179&lt;=1.5,"NA")))</f>
        <v>47.77170454837816</v>
      </c>
      <c r="Z13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119.42926137094543</v>
      </c>
    </row>
    <row r="131" spans="1:26" x14ac:dyDescent="0.25">
      <c r="A131" t="str">
        <f>Table1422[[#This Row],[Community]]</f>
        <v xml:space="preserve">Holy Cross </v>
      </c>
      <c r="C131" t="s">
        <v>568</v>
      </c>
      <c r="D131" t="s">
        <v>561</v>
      </c>
      <c r="E131" t="s">
        <v>572</v>
      </c>
      <c r="F131" t="s">
        <v>563</v>
      </c>
      <c r="G131" t="s">
        <v>570</v>
      </c>
      <c r="H131" s="58">
        <f>Table1422[[#This Row],[IQ1_Average]]</f>
        <v>16225</v>
      </c>
      <c r="I131" s="58">
        <f>Table1422[[#This Row],[IQ2_Average]]</f>
        <v>22103.4</v>
      </c>
      <c r="J131" s="58">
        <f>Table1422[[#This Row],[IQ3_Average]]</f>
        <v>45570</v>
      </c>
      <c r="K131" s="60">
        <f>Table1422[[#This Row],[SNAP_Average 
(Percentage Points)]]/100</f>
        <v>0.61160000000000003</v>
      </c>
      <c r="L131" s="59">
        <f>Table1422[[#This Row],[Poverty_Average
(Percentage Points)]]/100</f>
        <v>0.31939999999999996</v>
      </c>
      <c r="M131" s="59">
        <f>Table1422[[#This Row],[Full Time Employment_Average
(Percentage Points)]]/100</f>
        <v>0.187</v>
      </c>
      <c r="N131">
        <f>Table1422[[#This Row],[Monthly Fees]]</f>
        <v>120</v>
      </c>
      <c r="O131">
        <f t="shared" si="2"/>
        <v>1440</v>
      </c>
      <c r="P131" s="63">
        <f>Table2[[#This Row],[Annual Fees]]/Table2[[#This Row],[IQ1_Average]]</f>
        <v>8.8751926040061629E-2</v>
      </c>
      <c r="Q131" s="63">
        <f>Table2[[#This Row],[Annual Fees]]/Table2[[#This Row],[IQ2_Average]]</f>
        <v>6.5148348217921218E-2</v>
      </c>
      <c r="R131" s="63">
        <f>Table2[[#This Row],[Annual Fees]]/Table2[[#This Row],[IQ3_Average]]</f>
        <v>3.1599736668861095E-2</v>
      </c>
      <c r="S131" s="65">
        <f>AVERAGE(Table2[[#This Row],[RI_IQ1]:[RI_IQ3]])</f>
        <v>6.1833336975614654E-2</v>
      </c>
      <c r="T131">
        <f>IF(Table2[[#This Row],[SNAP_Average]]&gt;20%,1, IF(Table2[[#This Row],[SNAP_Average]]&lt;11%, 3, 2))</f>
        <v>1</v>
      </c>
      <c r="U131">
        <f>IF(Table2[[#This Row],[Poverty_Average]]&gt;20%,1, IF(Table2[[#This Row],[Poverty_Average]]&lt;10%, 3, 2))</f>
        <v>1</v>
      </c>
      <c r="V131">
        <f>IF(Table2[[#This Row],[Full Time Employment_Average]]&lt;30%,1, IF(Table2[[#This Row],[Full Time Employment_Average]]&gt;50%, 3, 2))</f>
        <v>1</v>
      </c>
      <c r="W131" s="67">
        <f>AVERAGE(Table2[[#This Row],[FCI_SNAP]:[FCI_FullTimeEmployment]])</f>
        <v>1</v>
      </c>
      <c r="X13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1"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Row],[IQ2_Average]])*(3*0.02)/12,IF(I180&lt;=1.5,"NA")))</f>
        <v>0</v>
      </c>
      <c r="Z13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38.814013886174273</v>
      </c>
    </row>
    <row r="132" spans="1:26" x14ac:dyDescent="0.25">
      <c r="A132" t="str">
        <f>Table1422[[#This Row],[Community]]</f>
        <v xml:space="preserve">Homer </v>
      </c>
      <c r="H132" s="58">
        <f>Table1422[[#This Row],[IQ1_Average]]</f>
        <v>33855.199999999997</v>
      </c>
      <c r="I132" s="58">
        <f>Table1422[[#This Row],[IQ2_Average]]</f>
        <v>58689.599999999999</v>
      </c>
      <c r="J132" s="58">
        <f>Table1422[[#This Row],[IQ3_Average]]</f>
        <v>83417.399999999994</v>
      </c>
      <c r="K132" s="60">
        <f>Table1422[[#This Row],[SNAP_Average 
(Percentage Points)]]/100</f>
        <v>7.3800000000000004E-2</v>
      </c>
      <c r="L132" s="59">
        <f>Table1422[[#This Row],[Poverty_Average
(Percentage Points)]]/100</f>
        <v>0.23440000000000003</v>
      </c>
      <c r="M132" s="59">
        <f>Table1422[[#This Row],[Full Time Employment_Average
(Percentage Points)]]/100</f>
        <v>0.51180000000000003</v>
      </c>
      <c r="N132">
        <f>Table1422[[#This Row],[Monthly Fees]]</f>
        <v>0</v>
      </c>
      <c r="O132">
        <f t="shared" si="2"/>
        <v>0</v>
      </c>
      <c r="P132" s="63">
        <f>Table2[[#This Row],[Annual Fees]]/Table2[[#This Row],[IQ1_Average]]</f>
        <v>0</v>
      </c>
      <c r="Q132" s="63">
        <f>Table2[[#This Row],[Annual Fees]]/Table2[[#This Row],[IQ2_Average]]</f>
        <v>0</v>
      </c>
      <c r="R132" s="63">
        <f>Table2[[#This Row],[Annual Fees]]/Table2[[#This Row],[IQ3_Average]]</f>
        <v>0</v>
      </c>
      <c r="S132" s="65">
        <f>AVERAGE(Table2[[#This Row],[RI_IQ1]:[RI_IQ3]])</f>
        <v>0</v>
      </c>
      <c r="T132">
        <f>IF(Table2[[#This Row],[SNAP_Average]]&gt;20%,1, IF(Table2[[#This Row],[SNAP_Average]]&lt;11%, 3, 2))</f>
        <v>3</v>
      </c>
      <c r="U132">
        <f>IF(Table2[[#This Row],[Poverty_Average]]&gt;20%,1, IF(Table2[[#This Row],[Poverty_Average]]&lt;10%, 3, 2))</f>
        <v>1</v>
      </c>
      <c r="V132">
        <f>IF(Table2[[#This Row],[Full Time Employment_Average]]&lt;30%,1, IF(Table2[[#This Row],[Full Time Employment_Average]]&gt;50%, 3, 2))</f>
        <v>3</v>
      </c>
      <c r="W132" s="67">
        <f>AVERAGE(Table2[[#This Row],[FCI_SNAP]:[FCI_FullTimeEmployment]])</f>
        <v>2.3333333333333335</v>
      </c>
      <c r="X13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Row],[IQ2_Average]])*(3*0.02)/12,IF(I181&lt;=1.5,"NA")))</f>
        <v>85.376302174994578</v>
      </c>
      <c r="Z13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213.44075543748647</v>
      </c>
    </row>
    <row r="133" spans="1:26" x14ac:dyDescent="0.25">
      <c r="A133" t="str">
        <f>Table1422[[#This Row],[Community]]</f>
        <v xml:space="preserve">Hoonah </v>
      </c>
      <c r="C133" t="s">
        <v>585</v>
      </c>
      <c r="D133" t="s">
        <v>561</v>
      </c>
      <c r="E133" t="s">
        <v>562</v>
      </c>
      <c r="F133" t="s">
        <v>563</v>
      </c>
      <c r="G133" t="s">
        <v>587</v>
      </c>
      <c r="H133" s="58">
        <f>Table1422[[#This Row],[IQ1_Average]]</f>
        <v>32400</v>
      </c>
      <c r="I133" s="58">
        <f>Table1422[[#This Row],[IQ2_Average]]</f>
        <v>58557.2</v>
      </c>
      <c r="J133" s="58">
        <f>Table1422[[#This Row],[IQ3_Average]]</f>
        <v>81906.8</v>
      </c>
      <c r="K133" s="60">
        <f>Table1422[[#This Row],[SNAP_Average 
(Percentage Points)]]/100</f>
        <v>0.1782</v>
      </c>
      <c r="L133" s="59">
        <f>Table1422[[#This Row],[Poverty_Average
(Percentage Points)]]/100</f>
        <v>0.26300000000000001</v>
      </c>
      <c r="M133" s="59">
        <f>Table1422[[#This Row],[Full Time Employment_Average
(Percentage Points)]]/100</f>
        <v>0.37540000000000001</v>
      </c>
      <c r="N133">
        <f>Table1422[[#This Row],[Monthly Fees]]</f>
        <v>91.79</v>
      </c>
      <c r="O133">
        <f t="shared" si="2"/>
        <v>1101.48</v>
      </c>
      <c r="P133" s="63">
        <f>Table2[[#This Row],[Annual Fees]]/Table2[[#This Row],[IQ1_Average]]</f>
        <v>3.3996296296296295E-2</v>
      </c>
      <c r="Q133" s="63">
        <f>Table2[[#This Row],[Annual Fees]]/Table2[[#This Row],[IQ2_Average]]</f>
        <v>1.8810325630323855E-2</v>
      </c>
      <c r="R133" s="63">
        <f>Table2[[#This Row],[Annual Fees]]/Table2[[#This Row],[IQ3_Average]]</f>
        <v>1.3447967690106316E-2</v>
      </c>
      <c r="S133" s="65">
        <f>AVERAGE(Table2[[#This Row],[RI_IQ1]:[RI_IQ3]])</f>
        <v>2.2084863205575487E-2</v>
      </c>
      <c r="T133">
        <f>IF(Table2[[#This Row],[SNAP_Average]]&gt;20%,1, IF(Table2[[#This Row],[SNAP_Average]]&lt;11%, 3, 2))</f>
        <v>2</v>
      </c>
      <c r="U133">
        <f>IF(Table2[[#This Row],[Poverty_Average]]&gt;20%,1, IF(Table2[[#This Row],[Poverty_Average]]&lt;10%, 3, 2))</f>
        <v>1</v>
      </c>
      <c r="V133">
        <f>IF(Table2[[#This Row],[Full Time Employment_Average]]&lt;30%,1, IF(Table2[[#This Row],[Full Time Employment_Average]]&gt;50%, 3, 2))</f>
        <v>2</v>
      </c>
      <c r="W133" s="67">
        <f>AVERAGE(Table2[[#This Row],[FCI_SNAP]:[FCI_FullTimeEmployment]])</f>
        <v>1.6666666666666667</v>
      </c>
      <c r="X13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3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Row],[IQ2_Average]])*(3*0.02)/12,IF(I182&lt;=1.5,"NA")))</f>
        <v>83.124807381036391</v>
      </c>
      <c r="Z13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207.81201845259102</v>
      </c>
    </row>
    <row r="134" spans="1:26" x14ac:dyDescent="0.25">
      <c r="A134" t="str">
        <f>Table1422[[#This Row],[Community]]</f>
        <v xml:space="preserve">Hooper Bay </v>
      </c>
      <c r="C134" t="s">
        <v>568</v>
      </c>
      <c r="D134" t="s">
        <v>561</v>
      </c>
      <c r="E134" t="s">
        <v>572</v>
      </c>
      <c r="F134" t="s">
        <v>574</v>
      </c>
      <c r="G134" t="s">
        <v>570</v>
      </c>
      <c r="H134" s="58">
        <f>Table1422[[#This Row],[IQ1_Average]]</f>
        <v>11100.4</v>
      </c>
      <c r="I134" s="58">
        <f>Table1422[[#This Row],[IQ2_Average]]</f>
        <v>30153.200000000001</v>
      </c>
      <c r="J134" s="58">
        <f>Table1422[[#This Row],[IQ3_Average]]</f>
        <v>46396.2</v>
      </c>
      <c r="K134" s="60">
        <f>Table1422[[#This Row],[SNAP_Average 
(Percentage Points)]]/100</f>
        <v>0.58320000000000005</v>
      </c>
      <c r="L134" s="59">
        <f>Table1422[[#This Row],[Poverty_Average
(Percentage Points)]]/100</f>
        <v>0.47039999999999998</v>
      </c>
      <c r="M134" s="59">
        <f>Table1422[[#This Row],[Full Time Employment_Average
(Percentage Points)]]/100</f>
        <v>0.51380000000000015</v>
      </c>
      <c r="N134">
        <f>Table1422[[#This Row],[Monthly Fees]]</f>
        <v>136</v>
      </c>
      <c r="O134">
        <f t="shared" si="2"/>
        <v>1632</v>
      </c>
      <c r="P134" s="63">
        <f>Table2[[#This Row],[Annual Fees]]/Table2[[#This Row],[IQ1_Average]]</f>
        <v>0.14702172894670462</v>
      </c>
      <c r="Q134" s="63">
        <f>Table2[[#This Row],[Annual Fees]]/Table2[[#This Row],[IQ2_Average]]</f>
        <v>5.4123608771208365E-2</v>
      </c>
      <c r="R134" s="63">
        <f>Table2[[#This Row],[Annual Fees]]/Table2[[#This Row],[IQ3_Average]]</f>
        <v>3.5175294528431211E-2</v>
      </c>
      <c r="S134" s="65">
        <f>AVERAGE(Table2[[#This Row],[RI_IQ1]:[RI_IQ3]])</f>
        <v>7.8773544082114733E-2</v>
      </c>
      <c r="T134">
        <f>IF(Table2[[#This Row],[SNAP_Average]]&gt;20%,1, IF(Table2[[#This Row],[SNAP_Average]]&lt;11%, 3, 2))</f>
        <v>1</v>
      </c>
      <c r="U134">
        <f>IF(Table2[[#This Row],[Poverty_Average]]&gt;20%,1, IF(Table2[[#This Row],[Poverty_Average]]&lt;10%, 3, 2))</f>
        <v>1</v>
      </c>
      <c r="V134">
        <f>IF(Table2[[#This Row],[Full Time Employment_Average]]&lt;30%,1, IF(Table2[[#This Row],[Full Time Employment_Average]]&gt;50%, 3, 2))</f>
        <v>3</v>
      </c>
      <c r="W134" s="67">
        <f>AVERAGE(Table2[[#This Row],[FCI_SNAP]:[FCI_FullTimeEmployment]])</f>
        <v>1.6666666666666667</v>
      </c>
      <c r="X13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Row],[IQ2_Average]])*(3*0.02)/12,IF(I183&lt;=1.5,"NA")))</f>
        <v>34.52935921182663</v>
      </c>
      <c r="Z13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86.32339802956659</v>
      </c>
    </row>
    <row r="135" spans="1:26" x14ac:dyDescent="0.25">
      <c r="A135" t="str">
        <f>Table1422[[#This Row],[Community]]</f>
        <v xml:space="preserve">Hope  </v>
      </c>
      <c r="H135" s="58" t="e">
        <f>Table1422[[#This Row],[IQ1_Average]]</f>
        <v>#DIV/0!</v>
      </c>
      <c r="I135" s="58" t="e">
        <f>Table1422[[#This Row],[IQ2_Average]]</f>
        <v>#DIV/0!</v>
      </c>
      <c r="J135" s="58">
        <f>Table1422[[#This Row],[IQ3_Average]]</f>
        <v>72355.5</v>
      </c>
      <c r="K135" s="60">
        <f>Table1422[[#This Row],[SNAP_Average 
(Percentage Points)]]/100</f>
        <v>0</v>
      </c>
      <c r="L135" s="59">
        <f>Table1422[[#This Row],[Poverty_Average
(Percentage Points)]]/100</f>
        <v>0.52700000000000002</v>
      </c>
      <c r="M135" s="59">
        <f>Table1422[[#This Row],[Full Time Employment_Average
(Percentage Points)]]/100</f>
        <v>0.85959999999999992</v>
      </c>
      <c r="N135">
        <f>Table1422[[#This Row],[Monthly Fees]]</f>
        <v>0</v>
      </c>
      <c r="O135">
        <f t="shared" si="2"/>
        <v>0</v>
      </c>
      <c r="P135" s="63" t="e">
        <f>Table2[[#This Row],[Annual Fees]]/Table2[[#This Row],[IQ1_Average]]</f>
        <v>#DIV/0!</v>
      </c>
      <c r="Q135" s="63" t="e">
        <f>Table2[[#This Row],[Annual Fees]]/Table2[[#This Row],[IQ2_Average]]</f>
        <v>#DIV/0!</v>
      </c>
      <c r="R135" s="63">
        <f>Table2[[#This Row],[Annual Fees]]/Table2[[#This Row],[IQ3_Average]]</f>
        <v>0</v>
      </c>
      <c r="S135" s="65" t="e">
        <f>AVERAGE(Table2[[#This Row],[RI_IQ1]:[RI_IQ3]])</f>
        <v>#DIV/0!</v>
      </c>
      <c r="T135">
        <f>IF(Table2[[#This Row],[SNAP_Average]]&gt;20%,1, IF(Table2[[#This Row],[SNAP_Average]]&lt;11%, 3, 2))</f>
        <v>3</v>
      </c>
      <c r="U135">
        <f>IF(Table2[[#This Row],[Poverty_Average]]&gt;20%,1, IF(Table2[[#This Row],[Poverty_Average]]&lt;10%, 3, 2))</f>
        <v>1</v>
      </c>
      <c r="V135">
        <f>IF(Table2[[#This Row],[Full Time Employment_Average]]&lt;30%,1, IF(Table2[[#This Row],[Full Time Employment_Average]]&gt;50%, 3, 2))</f>
        <v>3</v>
      </c>
      <c r="W135" s="67">
        <f>AVERAGE(Table2[[#This Row],[FCI_SNAP]:[FCI_FullTimeEmployment]])</f>
        <v>2.3333333333333335</v>
      </c>
      <c r="X135"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35"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Row],[IQ2_Average]])*(3*0.02)/12,IF(I184&lt;=1.5,"NA")))</f>
        <v>#DIV/0!</v>
      </c>
      <c r="Z135"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36" spans="1:26" x14ac:dyDescent="0.25">
      <c r="A136" t="str">
        <f>Table1422[[#This Row],[Community]]</f>
        <v xml:space="preserve">Houston </v>
      </c>
      <c r="H136" s="58">
        <f>Table1422[[#This Row],[IQ1_Average]]</f>
        <v>19965.400000000001</v>
      </c>
      <c r="I136" s="58">
        <f>Table1422[[#This Row],[IQ2_Average]]</f>
        <v>36400</v>
      </c>
      <c r="J136" s="58">
        <f>Table1422[[#This Row],[IQ3_Average]]</f>
        <v>70734.2</v>
      </c>
      <c r="K136" s="60">
        <f>Table1422[[#This Row],[SNAP_Average 
(Percentage Points)]]/100</f>
        <v>0.23680000000000001</v>
      </c>
      <c r="L136" s="59">
        <f>Table1422[[#This Row],[Poverty_Average
(Percentage Points)]]/100</f>
        <v>0.313</v>
      </c>
      <c r="M136" s="59">
        <f>Table1422[[#This Row],[Full Time Employment_Average
(Percentage Points)]]/100</f>
        <v>0.54559999999999997</v>
      </c>
      <c r="N136">
        <f>Table1422[[#This Row],[Monthly Fees]]</f>
        <v>0</v>
      </c>
      <c r="O136">
        <f t="shared" si="2"/>
        <v>0</v>
      </c>
      <c r="P136" s="63">
        <f>Table2[[#This Row],[Annual Fees]]/Table2[[#This Row],[IQ1_Average]]</f>
        <v>0</v>
      </c>
      <c r="Q136" s="63">
        <f>Table2[[#This Row],[Annual Fees]]/Table2[[#This Row],[IQ2_Average]]</f>
        <v>0</v>
      </c>
      <c r="R136" s="63">
        <f>Table2[[#This Row],[Annual Fees]]/Table2[[#This Row],[IQ3_Average]]</f>
        <v>0</v>
      </c>
      <c r="S136" s="65">
        <f>AVERAGE(Table2[[#This Row],[RI_IQ1]:[RI_IQ3]])</f>
        <v>0</v>
      </c>
      <c r="T136">
        <f>IF(Table2[[#This Row],[SNAP_Average]]&gt;20%,1, IF(Table2[[#This Row],[SNAP_Average]]&lt;11%, 3, 2))</f>
        <v>1</v>
      </c>
      <c r="U136">
        <f>IF(Table2[[#This Row],[Poverty_Average]]&gt;20%,1, IF(Table2[[#This Row],[Poverty_Average]]&lt;10%, 3, 2))</f>
        <v>1</v>
      </c>
      <c r="V136">
        <f>IF(Table2[[#This Row],[Full Time Employment_Average]]&lt;30%,1, IF(Table2[[#This Row],[Full Time Employment_Average]]&gt;50%, 3, 2))</f>
        <v>3</v>
      </c>
      <c r="W136" s="67">
        <f>AVERAGE(Table2[[#This Row],[FCI_SNAP]:[FCI_FullTimeEmployment]])</f>
        <v>1.6666666666666667</v>
      </c>
      <c r="X13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3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Row],[IQ2_Average]])*(3*0.02)/12,IF(I185&lt;=1.5,"NA")))</f>
        <v>54.527642730848498</v>
      </c>
      <c r="Z13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136.31910682712126</v>
      </c>
    </row>
    <row r="137" spans="1:26" x14ac:dyDescent="0.25">
      <c r="A137" t="str">
        <f>Table1422[[#This Row],[Community]]</f>
        <v xml:space="preserve">Hughes </v>
      </c>
      <c r="C137" t="s">
        <v>576</v>
      </c>
      <c r="D137" t="s">
        <v>561</v>
      </c>
      <c r="E137" t="s">
        <v>572</v>
      </c>
      <c r="F137" t="s">
        <v>562</v>
      </c>
      <c r="G137" t="s">
        <v>570</v>
      </c>
      <c r="H137" s="58">
        <f>Table1422[[#This Row],[IQ1_Average]]</f>
        <v>5849.8</v>
      </c>
      <c r="I137" s="58">
        <f>Table1422[[#This Row],[IQ2_Average]]</f>
        <v>10893.2</v>
      </c>
      <c r="J137" s="58">
        <f>Table1422[[#This Row],[IQ3_Average]]</f>
        <v>24000</v>
      </c>
      <c r="K137" s="60">
        <f>Table1422[[#This Row],[SNAP_Average 
(Percentage Points)]]/100</f>
        <v>0.13919999999999999</v>
      </c>
      <c r="L137" s="59">
        <f>Table1422[[#This Row],[Poverty_Average
(Percentage Points)]]/100</f>
        <v>0.77275000000000005</v>
      </c>
      <c r="M137" s="59">
        <f>Table1422[[#This Row],[Full Time Employment_Average
(Percentage Points)]]/100</f>
        <v>0.23699999999999999</v>
      </c>
      <c r="N137">
        <f>Table1422[[#This Row],[Monthly Fees]]</f>
        <v>177</v>
      </c>
      <c r="O137">
        <f t="shared" si="2"/>
        <v>2124</v>
      </c>
      <c r="P137" s="63">
        <f>Table2[[#This Row],[Annual Fees]]/Table2[[#This Row],[IQ1_Average]]</f>
        <v>0.3630893363875688</v>
      </c>
      <c r="Q137" s="63">
        <f>Table2[[#This Row],[Annual Fees]]/Table2[[#This Row],[IQ2_Average]]</f>
        <v>0.19498402673227333</v>
      </c>
      <c r="R137" s="63">
        <f>Table2[[#This Row],[Annual Fees]]/Table2[[#This Row],[IQ3_Average]]</f>
        <v>8.8499999999999995E-2</v>
      </c>
      <c r="S137" s="65">
        <f>AVERAGE(Table2[[#This Row],[RI_IQ1]:[RI_IQ3]])</f>
        <v>0.21552445437328072</v>
      </c>
      <c r="T137">
        <f>IF(Table2[[#This Row],[SNAP_Average]]&gt;20%,1, IF(Table2[[#This Row],[SNAP_Average]]&lt;11%, 3, 2))</f>
        <v>2</v>
      </c>
      <c r="U137">
        <f>IF(Table2[[#This Row],[Poverty_Average]]&gt;20%,1, IF(Table2[[#This Row],[Poverty_Average]]&lt;10%, 3, 2))</f>
        <v>1</v>
      </c>
      <c r="V137">
        <f>IF(Table2[[#This Row],[Full Time Employment_Average]]&lt;30%,1, IF(Table2[[#This Row],[Full Time Employment_Average]]&gt;50%, 3, 2))</f>
        <v>1</v>
      </c>
      <c r="W137" s="67">
        <f>AVERAGE(Table2[[#This Row],[FCI_SNAP]:[FCI_FullTimeEmployment]])</f>
        <v>1.3333333333333333</v>
      </c>
      <c r="X13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7"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Row],[IQ2_Average]])*(3*0.02)/12,IF(I186&lt;=1.5,"NA")))</f>
        <v>#DIV/0!</v>
      </c>
      <c r="Z13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16.425050281620692</v>
      </c>
    </row>
    <row r="138" spans="1:26" x14ac:dyDescent="0.25">
      <c r="A138" t="str">
        <f>Table1422[[#This Row],[Community]]</f>
        <v xml:space="preserve">Huslia </v>
      </c>
      <c r="C138" t="s">
        <v>576</v>
      </c>
      <c r="H138" s="58">
        <f>Table1422[[#This Row],[IQ1_Average]]</f>
        <v>28603.200000000001</v>
      </c>
      <c r="I138" s="58">
        <f>Table1422[[#This Row],[IQ2_Average]]</f>
        <v>45366.6</v>
      </c>
      <c r="J138" s="58">
        <f>Table1422[[#This Row],[IQ3_Average]]</f>
        <v>60330</v>
      </c>
      <c r="K138" s="60">
        <f>Table1422[[#This Row],[SNAP_Average 
(Percentage Points)]]/100</f>
        <v>0.21820000000000001</v>
      </c>
      <c r="L138" s="59">
        <f>Table1422[[#This Row],[Poverty_Average
(Percentage Points)]]/100</f>
        <v>0.14360000000000001</v>
      </c>
      <c r="M138" s="59">
        <f>Table1422[[#This Row],[Full Time Employment_Average
(Percentage Points)]]/100</f>
        <v>0.17240000000000003</v>
      </c>
      <c r="N138">
        <f>Table1422[[#This Row],[Monthly Fees]]</f>
        <v>150</v>
      </c>
      <c r="O138">
        <f t="shared" si="2"/>
        <v>1800</v>
      </c>
      <c r="P138" s="63">
        <f>Table2[[#This Row],[Annual Fees]]/Table2[[#This Row],[IQ1_Average]]</f>
        <v>6.2930021815740894E-2</v>
      </c>
      <c r="Q138" s="63">
        <f>Table2[[#This Row],[Annual Fees]]/Table2[[#This Row],[IQ2_Average]]</f>
        <v>3.9676766608033223E-2</v>
      </c>
      <c r="R138" s="63">
        <f>Table2[[#This Row],[Annual Fees]]/Table2[[#This Row],[IQ3_Average]]</f>
        <v>2.9835902536051714E-2</v>
      </c>
      <c r="S138" s="65">
        <f>AVERAGE(Table2[[#This Row],[RI_IQ1]:[RI_IQ3]])</f>
        <v>4.4147563653275275E-2</v>
      </c>
      <c r="T138">
        <f>IF(Table2[[#This Row],[SNAP_Average]]&gt;20%,1, IF(Table2[[#This Row],[SNAP_Average]]&lt;11%, 3, 2))</f>
        <v>1</v>
      </c>
      <c r="U138">
        <f>IF(Table2[[#This Row],[Poverty_Average]]&gt;20%,1, IF(Table2[[#This Row],[Poverty_Average]]&lt;10%, 3, 2))</f>
        <v>2</v>
      </c>
      <c r="V138">
        <f>IF(Table2[[#This Row],[Full Time Employment_Average]]&lt;30%,1, IF(Table2[[#This Row],[Full Time Employment_Average]]&gt;50%, 3, 2))</f>
        <v>1</v>
      </c>
      <c r="W138" s="67">
        <f>AVERAGE(Table2[[#This Row],[FCI_SNAP]:[FCI_FullTimeEmployment]])</f>
        <v>1.3333333333333333</v>
      </c>
      <c r="X13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8"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Row],[IQ2_Average]])*(3*0.02)/12,IF(I187&lt;=1.5,"NA")))</f>
        <v>#DIV/0!</v>
      </c>
      <c r="Z13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67.95391980316974</v>
      </c>
    </row>
    <row r="139" spans="1:26" x14ac:dyDescent="0.25">
      <c r="A139" t="str">
        <f>Table1422[[#This Row],[Community]]</f>
        <v xml:space="preserve">Hydaburg </v>
      </c>
      <c r="C139" t="s">
        <v>585</v>
      </c>
      <c r="D139" t="s">
        <v>561</v>
      </c>
      <c r="E139" t="s">
        <v>562</v>
      </c>
      <c r="F139" t="s">
        <v>563</v>
      </c>
      <c r="G139" t="s">
        <v>566</v>
      </c>
      <c r="H139" s="58">
        <f>Table1422[[#This Row],[IQ1_Average]]</f>
        <v>18966.599999999999</v>
      </c>
      <c r="I139" s="58">
        <f>Table1422[[#This Row],[IQ2_Average]]</f>
        <v>38184.400000000001</v>
      </c>
      <c r="J139" s="58">
        <f>Table1422[[#This Row],[IQ3_Average]]</f>
        <v>63383.199999999997</v>
      </c>
      <c r="K139" s="60">
        <f>Table1422[[#This Row],[SNAP_Average 
(Percentage Points)]]/100</f>
        <v>0.31139999999999995</v>
      </c>
      <c r="L139" s="59">
        <f>Table1422[[#This Row],[Poverty_Average
(Percentage Points)]]/100</f>
        <v>0.26880000000000004</v>
      </c>
      <c r="M139" s="59">
        <f>Table1422[[#This Row],[Full Time Employment_Average
(Percentage Points)]]/100</f>
        <v>0.40360000000000001</v>
      </c>
      <c r="N139">
        <f>Table1422[[#This Row],[Monthly Fees]]</f>
        <v>60</v>
      </c>
      <c r="O139">
        <f t="shared" si="2"/>
        <v>720</v>
      </c>
      <c r="P139" s="63">
        <f>Table2[[#This Row],[Annual Fees]]/Table2[[#This Row],[IQ1_Average]]</f>
        <v>3.7961469108854513E-2</v>
      </c>
      <c r="Q139" s="63">
        <f>Table2[[#This Row],[Annual Fees]]/Table2[[#This Row],[IQ2_Average]]</f>
        <v>1.8855867841317396E-2</v>
      </c>
      <c r="R139" s="63">
        <f>Table2[[#This Row],[Annual Fees]]/Table2[[#This Row],[IQ3_Average]]</f>
        <v>1.1359476959194235E-2</v>
      </c>
      <c r="S139" s="65">
        <f>AVERAGE(Table2[[#This Row],[RI_IQ1]:[RI_IQ3]])</f>
        <v>2.2725604636455381E-2</v>
      </c>
      <c r="T139">
        <f>IF(Table2[[#This Row],[SNAP_Average]]&gt;20%,1, IF(Table2[[#This Row],[SNAP_Average]]&lt;11%, 3, 2))</f>
        <v>1</v>
      </c>
      <c r="U139">
        <f>IF(Table2[[#This Row],[Poverty_Average]]&gt;20%,1, IF(Table2[[#This Row],[Poverty_Average]]&lt;10%, 3, 2))</f>
        <v>1</v>
      </c>
      <c r="V139">
        <f>IF(Table2[[#This Row],[Full Time Employment_Average]]&lt;30%,1, IF(Table2[[#This Row],[Full Time Employment_Average]]&gt;50%, 3, 2))</f>
        <v>2</v>
      </c>
      <c r="W139" s="67">
        <f>AVERAGE(Table2[[#This Row],[FCI_SNAP]:[FCI_FullTimeEmployment]])</f>
        <v>1.3333333333333333</v>
      </c>
      <c r="X13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39"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Row],[IQ2_Average]])*(3*0.02)/12,IF(I188&lt;=1.5,"NA")))</f>
        <v>#DIV/0!</v>
      </c>
      <c r="Z13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52.803875593039862</v>
      </c>
    </row>
    <row r="140" spans="1:26" x14ac:dyDescent="0.25">
      <c r="A140" t="str">
        <f>Table1422[[#This Row],[Community]]</f>
        <v xml:space="preserve">Hyder  </v>
      </c>
      <c r="H140" s="58" t="e">
        <f>Table1422[[#This Row],[IQ1_Average]]</f>
        <v>#DIV/0!</v>
      </c>
      <c r="I140" s="58" t="e">
        <f>Table1422[[#This Row],[IQ2_Average]]</f>
        <v>#DIV/0!</v>
      </c>
      <c r="J140" s="58" t="e">
        <f>Table1422[[#This Row],[IQ3_Average]]</f>
        <v>#DIV/0!</v>
      </c>
      <c r="K140" s="60">
        <f>Table1422[[#This Row],[SNAP_Average 
(Percentage Points)]]/100</f>
        <v>0</v>
      </c>
      <c r="L140" s="59">
        <f>Table1422[[#This Row],[Poverty_Average
(Percentage Points)]]/100</f>
        <v>0</v>
      </c>
      <c r="M140" s="59" t="e">
        <f>Table1422[[#This Row],[Full Time Employment_Average
(Percentage Points)]]/100</f>
        <v>#DIV/0!</v>
      </c>
      <c r="N140">
        <f>Table1422[[#This Row],[Monthly Fees]]</f>
        <v>0</v>
      </c>
      <c r="O140">
        <f t="shared" si="2"/>
        <v>0</v>
      </c>
      <c r="P140" s="63" t="e">
        <f>Table2[[#This Row],[Annual Fees]]/Table2[[#This Row],[IQ1_Average]]</f>
        <v>#DIV/0!</v>
      </c>
      <c r="Q140" s="63" t="e">
        <f>Table2[[#This Row],[Annual Fees]]/Table2[[#This Row],[IQ2_Average]]</f>
        <v>#DIV/0!</v>
      </c>
      <c r="R140" s="63" t="e">
        <f>Table2[[#This Row],[Annual Fees]]/Table2[[#This Row],[IQ3_Average]]</f>
        <v>#DIV/0!</v>
      </c>
      <c r="S140" s="65" t="e">
        <f>AVERAGE(Table2[[#This Row],[RI_IQ1]:[RI_IQ3]])</f>
        <v>#DIV/0!</v>
      </c>
      <c r="T140">
        <f>IF(Table2[[#This Row],[SNAP_Average]]&gt;20%,1, IF(Table2[[#This Row],[SNAP_Average]]&lt;11%, 3, 2))</f>
        <v>3</v>
      </c>
      <c r="U140">
        <f>IF(Table2[[#This Row],[Poverty_Average]]&gt;20%,1, IF(Table2[[#This Row],[Poverty_Average]]&lt;10%, 3, 2))</f>
        <v>3</v>
      </c>
      <c r="V140" t="e">
        <f>IF(Table2[[#This Row],[Full Time Employment_Average]]&lt;30%,1, IF(Table2[[#This Row],[Full Time Employment_Average]]&gt;50%, 3, 2))</f>
        <v>#DIV/0!</v>
      </c>
      <c r="W140" s="67" t="e">
        <f>AVERAGE(Table2[[#This Row],[FCI_SNAP]:[FCI_FullTimeEmployment]])</f>
        <v>#DIV/0!</v>
      </c>
      <c r="X140"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40"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Row],[IQ2_Average]])*(3*0.02)/12,IF(I189&lt;=1.5,"NA")))</f>
        <v>#DIV/0!</v>
      </c>
      <c r="Z140"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41" spans="1:26" x14ac:dyDescent="0.25">
      <c r="A141" t="str">
        <f>Table1422[[#This Row],[Community]]</f>
        <v xml:space="preserve">Igiugig  </v>
      </c>
      <c r="H141" s="58">
        <f>Table1422[[#This Row],[IQ1_Average]]</f>
        <v>53400</v>
      </c>
      <c r="I141" s="58">
        <f>Table1422[[#This Row],[IQ2_Average]]</f>
        <v>75333.2</v>
      </c>
      <c r="J141" s="58">
        <f>Table1422[[#This Row],[IQ3_Average]]</f>
        <v>84183.4</v>
      </c>
      <c r="K141" s="60">
        <f>Table1422[[#This Row],[SNAP_Average 
(Percentage Points)]]/100</f>
        <v>9.2600000000000002E-2</v>
      </c>
      <c r="L141" s="59">
        <f>Table1422[[#This Row],[Poverty_Average
(Percentage Points)]]/100</f>
        <v>0.42299999999999999</v>
      </c>
      <c r="M141" s="59">
        <f>Table1422[[#This Row],[Full Time Employment_Average
(Percentage Points)]]/100</f>
        <v>0.28179999999999999</v>
      </c>
      <c r="N141">
        <f>Table1422[[#This Row],[Monthly Fees]]</f>
        <v>0</v>
      </c>
      <c r="O141">
        <f t="shared" si="2"/>
        <v>0</v>
      </c>
      <c r="P141" s="63">
        <f>Table2[[#This Row],[Annual Fees]]/Table2[[#This Row],[IQ1_Average]]</f>
        <v>0</v>
      </c>
      <c r="Q141" s="63">
        <f>Table2[[#This Row],[Annual Fees]]/Table2[[#This Row],[IQ2_Average]]</f>
        <v>0</v>
      </c>
      <c r="R141" s="63">
        <f>Table2[[#This Row],[Annual Fees]]/Table2[[#This Row],[IQ3_Average]]</f>
        <v>0</v>
      </c>
      <c r="S141" s="65">
        <f>AVERAGE(Table2[[#This Row],[RI_IQ1]:[RI_IQ3]])</f>
        <v>0</v>
      </c>
      <c r="T141">
        <f>IF(Table2[[#This Row],[SNAP_Average]]&gt;20%,1, IF(Table2[[#This Row],[SNAP_Average]]&lt;11%, 3, 2))</f>
        <v>3</v>
      </c>
      <c r="U141">
        <f>IF(Table2[[#This Row],[Poverty_Average]]&gt;20%,1, IF(Table2[[#This Row],[Poverty_Average]]&lt;10%, 3, 2))</f>
        <v>1</v>
      </c>
      <c r="V141">
        <f>IF(Table2[[#This Row],[Full Time Employment_Average]]&lt;30%,1, IF(Table2[[#This Row],[Full Time Employment_Average]]&gt;50%, 3, 2))</f>
        <v>1</v>
      </c>
      <c r="W141" s="67">
        <f>AVERAGE(Table2[[#This Row],[FCI_SNAP]:[FCI_FullTimeEmployment]])</f>
        <v>1.6666666666666667</v>
      </c>
      <c r="X14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Row],[IQ2_Average]])*(3*0.02)/12,IF(I190&lt;=1.5,"NA")))</f>
        <v>113.94770500984049</v>
      </c>
      <c r="Z14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284.86926252460131</v>
      </c>
    </row>
    <row r="142" spans="1:26" x14ac:dyDescent="0.25">
      <c r="A142" t="str">
        <f>Table1422[[#This Row],[Community]]</f>
        <v xml:space="preserve">Iliamna  </v>
      </c>
      <c r="H142" s="58">
        <f>Table1422[[#This Row],[IQ1_Average]]</f>
        <v>18150</v>
      </c>
      <c r="I142" s="58">
        <f>Table1422[[#This Row],[IQ2_Average]]</f>
        <v>70881</v>
      </c>
      <c r="J142" s="58">
        <f>Table1422[[#This Row],[IQ3_Average]]</f>
        <v>116033.4</v>
      </c>
      <c r="K142" s="60">
        <f>Table1422[[#This Row],[SNAP_Average 
(Percentage Points)]]/100</f>
        <v>0.1646</v>
      </c>
      <c r="L142" s="59">
        <f>Table1422[[#This Row],[Poverty_Average
(Percentage Points)]]/100</f>
        <v>0.66220000000000001</v>
      </c>
      <c r="M142" s="59">
        <f>Table1422[[#This Row],[Full Time Employment_Average
(Percentage Points)]]/100</f>
        <v>0.82599999999999996</v>
      </c>
      <c r="N142">
        <f>Table1422[[#This Row],[Monthly Fees]]</f>
        <v>0</v>
      </c>
      <c r="O142">
        <f t="shared" si="2"/>
        <v>0</v>
      </c>
      <c r="P142" s="63">
        <f>Table2[[#This Row],[Annual Fees]]/Table2[[#This Row],[IQ1_Average]]</f>
        <v>0</v>
      </c>
      <c r="Q142" s="63">
        <f>Table2[[#This Row],[Annual Fees]]/Table2[[#This Row],[IQ2_Average]]</f>
        <v>0</v>
      </c>
      <c r="R142" s="63">
        <f>Table2[[#This Row],[Annual Fees]]/Table2[[#This Row],[IQ3_Average]]</f>
        <v>0</v>
      </c>
      <c r="S142" s="65">
        <f>AVERAGE(Table2[[#This Row],[RI_IQ1]:[RI_IQ3]])</f>
        <v>0</v>
      </c>
      <c r="T142">
        <f>IF(Table2[[#This Row],[SNAP_Average]]&gt;20%,1, IF(Table2[[#This Row],[SNAP_Average]]&lt;11%, 3, 2))</f>
        <v>2</v>
      </c>
      <c r="U142">
        <f>IF(Table2[[#This Row],[Poverty_Average]]&gt;20%,1, IF(Table2[[#This Row],[Poverty_Average]]&lt;10%, 3, 2))</f>
        <v>1</v>
      </c>
      <c r="V142">
        <f>IF(Table2[[#This Row],[Full Time Employment_Average]]&lt;30%,1, IF(Table2[[#This Row],[Full Time Employment_Average]]&gt;50%, 3, 2))</f>
        <v>3</v>
      </c>
      <c r="W142" s="67">
        <f>AVERAGE(Table2[[#This Row],[FCI_SNAP]:[FCI_FullTimeEmployment]])</f>
        <v>2</v>
      </c>
      <c r="X14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Row],[IQ2_Average]])*(3*0.02)/12,IF(I191&lt;=1.5,"NA")))</f>
        <v>64.24854004737746</v>
      </c>
      <c r="Z14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160.62135011844364</v>
      </c>
    </row>
    <row r="143" spans="1:26" x14ac:dyDescent="0.25">
      <c r="A143" t="str">
        <f>Table1422[[#This Row],[Community]]</f>
        <v xml:space="preserve">Ivanof Bay  </v>
      </c>
      <c r="H143" s="58" t="e">
        <f>Table1422[[#This Row],[IQ1_Average]]</f>
        <v>#DIV/0!</v>
      </c>
      <c r="I143" s="58" t="e">
        <f>Table1422[[#This Row],[IQ2_Average]]</f>
        <v>#DIV/0!</v>
      </c>
      <c r="J143" s="58" t="e">
        <f>Table1422[[#This Row],[IQ3_Average]]</f>
        <v>#DIV/0!</v>
      </c>
      <c r="K143" s="60" t="e">
        <f>Table1422[[#This Row],[SNAP_Average 
(Percentage Points)]]/100</f>
        <v>#DIV/0!</v>
      </c>
      <c r="L143" s="59" t="e">
        <f>Table1422[[#This Row],[Poverty_Average
(Percentage Points)]]/100</f>
        <v>#DIV/0!</v>
      </c>
      <c r="M143" s="59" t="e">
        <f>Table1422[[#This Row],[Full Time Employment_Average
(Percentage Points)]]/100</f>
        <v>#DIV/0!</v>
      </c>
      <c r="N143">
        <f>Table1422[[#This Row],[Monthly Fees]]</f>
        <v>0</v>
      </c>
      <c r="O143">
        <f t="shared" si="2"/>
        <v>0</v>
      </c>
      <c r="P143" s="63" t="e">
        <f>Table2[[#This Row],[Annual Fees]]/Table2[[#This Row],[IQ1_Average]]</f>
        <v>#DIV/0!</v>
      </c>
      <c r="Q143" s="63" t="e">
        <f>Table2[[#This Row],[Annual Fees]]/Table2[[#This Row],[IQ2_Average]]</f>
        <v>#DIV/0!</v>
      </c>
      <c r="R143" s="63" t="e">
        <f>Table2[[#This Row],[Annual Fees]]/Table2[[#This Row],[IQ3_Average]]</f>
        <v>#DIV/0!</v>
      </c>
      <c r="S143" s="65" t="e">
        <f>AVERAGE(Table2[[#This Row],[RI_IQ1]:[RI_IQ3]])</f>
        <v>#DIV/0!</v>
      </c>
      <c r="T143" t="e">
        <f>IF(Table2[[#This Row],[SNAP_Average]]&gt;20%,1, IF(Table2[[#This Row],[SNAP_Average]]&lt;11%, 3, 2))</f>
        <v>#DIV/0!</v>
      </c>
      <c r="U143" t="e">
        <f>IF(Table2[[#This Row],[Poverty_Average]]&gt;20%,1, IF(Table2[[#This Row],[Poverty_Average]]&lt;10%, 3, 2))</f>
        <v>#DIV/0!</v>
      </c>
      <c r="V143" t="e">
        <f>IF(Table2[[#This Row],[Full Time Employment_Average]]&lt;30%,1, IF(Table2[[#This Row],[Full Time Employment_Average]]&gt;50%, 3, 2))</f>
        <v>#DIV/0!</v>
      </c>
      <c r="W143" s="67" t="e">
        <f>AVERAGE(Table2[[#This Row],[FCI_SNAP]:[FCI_FullTimeEmployment]])</f>
        <v>#DIV/0!</v>
      </c>
      <c r="X143"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43"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Row],[IQ2_Average]])*(3*0.02)/12,IF(I192&lt;=1.5,"NA")))</f>
        <v>#DIV/0!</v>
      </c>
      <c r="Z143"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44" spans="1:26" x14ac:dyDescent="0.25">
      <c r="A144" t="str">
        <f>Table1422[[#This Row],[Community]]</f>
        <v xml:space="preserve">Juneau  </v>
      </c>
      <c r="H144" s="58">
        <f>Table1422[[#This Row],[IQ1_Average]]</f>
        <v>44279.6</v>
      </c>
      <c r="I144" s="58">
        <f>Table1422[[#This Row],[IQ2_Average]]</f>
        <v>77594</v>
      </c>
      <c r="J144" s="58">
        <f>Table1422[[#This Row],[IQ3_Average]]</f>
        <v>110807.6</v>
      </c>
      <c r="K144" s="60">
        <f>Table1422[[#This Row],[SNAP_Average 
(Percentage Points)]]/100</f>
        <v>7.4799999999999991E-2</v>
      </c>
      <c r="L144" s="59">
        <f>Table1422[[#This Row],[Poverty_Average
(Percentage Points)]]/100</f>
        <v>0.16899999999999998</v>
      </c>
      <c r="M144" s="59">
        <f>Table1422[[#This Row],[Full Time Employment_Average
(Percentage Points)]]/100</f>
        <v>0.63300000000000001</v>
      </c>
      <c r="N144">
        <f>Table1422[[#This Row],[Monthly Fees]]</f>
        <v>0</v>
      </c>
      <c r="O144">
        <f t="shared" si="2"/>
        <v>0</v>
      </c>
      <c r="P144" s="63">
        <f>Table2[[#This Row],[Annual Fees]]/Table2[[#This Row],[IQ1_Average]]</f>
        <v>0</v>
      </c>
      <c r="Q144" s="63">
        <f>Table2[[#This Row],[Annual Fees]]/Table2[[#This Row],[IQ2_Average]]</f>
        <v>0</v>
      </c>
      <c r="R144" s="63">
        <f>Table2[[#This Row],[Annual Fees]]/Table2[[#This Row],[IQ3_Average]]</f>
        <v>0</v>
      </c>
      <c r="S144" s="65">
        <f>AVERAGE(Table2[[#This Row],[RI_IQ1]:[RI_IQ3]])</f>
        <v>0</v>
      </c>
      <c r="T144">
        <f>IF(Table2[[#This Row],[SNAP_Average]]&gt;20%,1, IF(Table2[[#This Row],[SNAP_Average]]&lt;11%, 3, 2))</f>
        <v>3</v>
      </c>
      <c r="U144">
        <f>IF(Table2[[#This Row],[Poverty_Average]]&gt;20%,1, IF(Table2[[#This Row],[Poverty_Average]]&lt;10%, 3, 2))</f>
        <v>2</v>
      </c>
      <c r="V144">
        <f>IF(Table2[[#This Row],[Full Time Employment_Average]]&lt;30%,1, IF(Table2[[#This Row],[Full Time Employment_Average]]&gt;50%, 3, 2))</f>
        <v>3</v>
      </c>
      <c r="W144" s="67">
        <f>AVERAGE(Table2[[#This Row],[FCI_SNAP]:[FCI_FullTimeEmployment]])</f>
        <v>2.6666666666666665</v>
      </c>
      <c r="X14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Row],[IQ2_Average]])*(3*0.02)/12,IF(I193&lt;=1.5,"NA")))</f>
        <v>280.92406918296473</v>
      </c>
      <c r="Z14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449.47851069274344</v>
      </c>
    </row>
    <row r="145" spans="1:26" x14ac:dyDescent="0.25">
      <c r="A145" t="str">
        <f>Table1422[[#This Row],[Community]]</f>
        <v xml:space="preserve">Kachemak </v>
      </c>
      <c r="H145" s="58">
        <f>Table1422[[#This Row],[IQ1_Average]]</f>
        <v>29396.400000000001</v>
      </c>
      <c r="I145" s="58">
        <f>Table1422[[#This Row],[IQ2_Average]]</f>
        <v>50982.400000000001</v>
      </c>
      <c r="J145" s="58">
        <f>Table1422[[#This Row],[IQ3_Average]]</f>
        <v>91723.8</v>
      </c>
      <c r="K145" s="60">
        <f>Table1422[[#This Row],[SNAP_Average 
(Percentage Points)]]/100</f>
        <v>0.08</v>
      </c>
      <c r="L145" s="59">
        <f>Table1422[[#This Row],[Poverty_Average
(Percentage Points)]]/100</f>
        <v>0.26280000000000003</v>
      </c>
      <c r="M145" s="59">
        <f>Table1422[[#This Row],[Full Time Employment_Average
(Percentage Points)]]/100</f>
        <v>0.34820000000000001</v>
      </c>
      <c r="N145">
        <f>Table1422[[#This Row],[Monthly Fees]]</f>
        <v>0</v>
      </c>
      <c r="O145">
        <f t="shared" si="2"/>
        <v>0</v>
      </c>
      <c r="P145" s="63">
        <f>Table2[[#This Row],[Annual Fees]]/Table2[[#This Row],[IQ1_Average]]</f>
        <v>0</v>
      </c>
      <c r="Q145" s="63">
        <f>Table2[[#This Row],[Annual Fees]]/Table2[[#This Row],[IQ2_Average]]</f>
        <v>0</v>
      </c>
      <c r="R145" s="63">
        <f>Table2[[#This Row],[Annual Fees]]/Table2[[#This Row],[IQ3_Average]]</f>
        <v>0</v>
      </c>
      <c r="S145" s="65">
        <f>AVERAGE(Table2[[#This Row],[RI_IQ1]:[RI_IQ3]])</f>
        <v>0</v>
      </c>
      <c r="T145">
        <f>IF(Table2[[#This Row],[SNAP_Average]]&gt;20%,1, IF(Table2[[#This Row],[SNAP_Average]]&lt;11%, 3, 2))</f>
        <v>3</v>
      </c>
      <c r="U145">
        <f>IF(Table2[[#This Row],[Poverty_Average]]&gt;20%,1, IF(Table2[[#This Row],[Poverty_Average]]&lt;10%, 3, 2))</f>
        <v>1</v>
      </c>
      <c r="V145">
        <f>IF(Table2[[#This Row],[Full Time Employment_Average]]&lt;30%,1, IF(Table2[[#This Row],[Full Time Employment_Average]]&gt;50%, 3, 2))</f>
        <v>2</v>
      </c>
      <c r="W145" s="67">
        <f>AVERAGE(Table2[[#This Row],[FCI_SNAP]:[FCI_FullTimeEmployment]])</f>
        <v>2</v>
      </c>
      <c r="X14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Row],[IQ2_Average]])*(3*0.02)/12,IF(I194&lt;=1.5,"NA")))</f>
        <v>77.477723508007244</v>
      </c>
      <c r="Z14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193.69430877001813</v>
      </c>
    </row>
    <row r="146" spans="1:26" x14ac:dyDescent="0.25">
      <c r="A146" t="str">
        <f>Table1422[[#This Row],[Community]]</f>
        <v xml:space="preserve">Kake </v>
      </c>
      <c r="C146" t="s">
        <v>585</v>
      </c>
      <c r="D146" t="s">
        <v>561</v>
      </c>
      <c r="E146" t="s">
        <v>562</v>
      </c>
      <c r="F146" t="s">
        <v>563</v>
      </c>
      <c r="G146" t="s">
        <v>566</v>
      </c>
      <c r="H146" s="58">
        <f>Table1422[[#This Row],[IQ1_Average]]</f>
        <v>21365</v>
      </c>
      <c r="I146" s="58">
        <f>Table1422[[#This Row],[IQ2_Average]]</f>
        <v>44697</v>
      </c>
      <c r="J146" s="58">
        <f>Table1422[[#This Row],[IQ3_Average]]</f>
        <v>70932.399999999994</v>
      </c>
      <c r="K146" s="60">
        <f>Table1422[[#This Row],[SNAP_Average 
(Percentage Points)]]/100</f>
        <v>0.2384</v>
      </c>
      <c r="L146" s="59">
        <f>Table1422[[#This Row],[Poverty_Average
(Percentage Points)]]/100</f>
        <v>0.2898</v>
      </c>
      <c r="M146" s="59">
        <f>Table1422[[#This Row],[Full Time Employment_Average
(Percentage Points)]]/100</f>
        <v>0.41899999999999998</v>
      </c>
      <c r="N146">
        <f>Table1422[[#This Row],[Monthly Fees]]</f>
        <v>87.89</v>
      </c>
      <c r="O146">
        <f t="shared" si="2"/>
        <v>1054.68</v>
      </c>
      <c r="P146" s="63">
        <f>Table2[[#This Row],[Annual Fees]]/Table2[[#This Row],[IQ1_Average]]</f>
        <v>4.9364849052188159E-2</v>
      </c>
      <c r="Q146" s="63">
        <f>Table2[[#This Row],[Annual Fees]]/Table2[[#This Row],[IQ2_Average]]</f>
        <v>2.3596214511041012E-2</v>
      </c>
      <c r="R146" s="63">
        <f>Table2[[#This Row],[Annual Fees]]/Table2[[#This Row],[IQ3_Average]]</f>
        <v>1.4868804664723035E-2</v>
      </c>
      <c r="S146" s="65">
        <f>AVERAGE(Table2[[#This Row],[RI_IQ1]:[RI_IQ3]])</f>
        <v>2.9276622742650738E-2</v>
      </c>
      <c r="T146">
        <f>IF(Table2[[#This Row],[SNAP_Average]]&gt;20%,1, IF(Table2[[#This Row],[SNAP_Average]]&lt;11%, 3, 2))</f>
        <v>1</v>
      </c>
      <c r="U146">
        <f>IF(Table2[[#This Row],[Poverty_Average]]&gt;20%,1, IF(Table2[[#This Row],[Poverty_Average]]&lt;10%, 3, 2))</f>
        <v>1</v>
      </c>
      <c r="V146">
        <f>IF(Table2[[#This Row],[Full Time Employment_Average]]&lt;30%,1, IF(Table2[[#This Row],[Full Time Employment_Average]]&gt;50%, 3, 2))</f>
        <v>2</v>
      </c>
      <c r="W146" s="67">
        <f>AVERAGE(Table2[[#This Row],[FCI_SNAP]:[FCI_FullTimeEmployment]])</f>
        <v>1.3333333333333333</v>
      </c>
      <c r="X14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46"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Row],[IQ2_Average]])*(3*0.02)/12,IF(I195&lt;=1.5,"NA")))</f>
        <v>0</v>
      </c>
      <c r="Z14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60.041078352907284</v>
      </c>
    </row>
    <row r="147" spans="1:26" x14ac:dyDescent="0.25">
      <c r="A147" t="str">
        <f>Table1422[[#This Row],[Community]]</f>
        <v xml:space="preserve">Kaktovik </v>
      </c>
      <c r="H147" s="58">
        <f>Table1422[[#This Row],[IQ1_Average]]</f>
        <v>55280</v>
      </c>
      <c r="I147" s="58">
        <f>Table1422[[#This Row],[IQ2_Average]]</f>
        <v>74730</v>
      </c>
      <c r="J147" s="58">
        <f>Table1422[[#This Row],[IQ3_Average]]</f>
        <v>92550</v>
      </c>
      <c r="K147" s="60">
        <f>Table1422[[#This Row],[SNAP_Average 
(Percentage Points)]]/100</f>
        <v>4.1399999999999999E-2</v>
      </c>
      <c r="L147" s="59">
        <f>Table1422[[#This Row],[Poverty_Average
(Percentage Points)]]/100</f>
        <v>0.17699999999999999</v>
      </c>
      <c r="M147" s="59">
        <f>Table1422[[#This Row],[Full Time Employment_Average
(Percentage Points)]]/100</f>
        <v>0.46260000000000007</v>
      </c>
      <c r="N147">
        <f>Table1422[[#This Row],[Monthly Fees]]</f>
        <v>69</v>
      </c>
      <c r="O147">
        <f t="shared" si="2"/>
        <v>828</v>
      </c>
      <c r="P147" s="63">
        <f>Table2[[#This Row],[Annual Fees]]/Table2[[#This Row],[IQ1_Average]]</f>
        <v>1.4978292329956585E-2</v>
      </c>
      <c r="Q147" s="63">
        <f>Table2[[#This Row],[Annual Fees]]/Table2[[#This Row],[IQ2_Average]]</f>
        <v>1.1079887595343235E-2</v>
      </c>
      <c r="R147" s="63">
        <f>Table2[[#This Row],[Annual Fees]]/Table2[[#This Row],[IQ3_Average]]</f>
        <v>8.9465153970826588E-3</v>
      </c>
      <c r="S147" s="65">
        <f>AVERAGE(Table2[[#This Row],[RI_IQ1]:[RI_IQ3]])</f>
        <v>1.1668231774127492E-2</v>
      </c>
      <c r="T147">
        <f>IF(Table2[[#This Row],[SNAP_Average]]&gt;20%,1, IF(Table2[[#This Row],[SNAP_Average]]&lt;11%, 3, 2))</f>
        <v>3</v>
      </c>
      <c r="U147">
        <f>IF(Table2[[#This Row],[Poverty_Average]]&gt;20%,1, IF(Table2[[#This Row],[Poverty_Average]]&lt;10%, 3, 2))</f>
        <v>2</v>
      </c>
      <c r="V147">
        <f>IF(Table2[[#This Row],[Full Time Employment_Average]]&lt;30%,1, IF(Table2[[#This Row],[Full Time Employment_Average]]&gt;50%, 3, 2))</f>
        <v>2</v>
      </c>
      <c r="W147" s="67">
        <f>AVERAGE(Table2[[#This Row],[FCI_SNAP]:[FCI_FullTimeEmployment]])</f>
        <v>2.3333333333333335</v>
      </c>
      <c r="X14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Row],[IQ2_Average]])*(3*0.02)/12,IF(I196&lt;=1.5,"NA")))</f>
        <v>118.26984814099575</v>
      </c>
      <c r="Z14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295.6746203524894</v>
      </c>
    </row>
    <row r="148" spans="1:26" x14ac:dyDescent="0.25">
      <c r="A148" t="str">
        <f>Table1422[[#This Row],[Community]]</f>
        <v xml:space="preserve">Kalifornsky  </v>
      </c>
      <c r="H148" s="58">
        <f>Table1422[[#This Row],[IQ1_Average]]</f>
        <v>41923.800000000003</v>
      </c>
      <c r="I148" s="58">
        <f>Table1422[[#This Row],[IQ2_Average]]</f>
        <v>67944.2</v>
      </c>
      <c r="J148" s="58">
        <f>Table1422[[#This Row],[IQ3_Average]]</f>
        <v>102478.39999999999</v>
      </c>
      <c r="K148" s="60">
        <f>Table1422[[#This Row],[SNAP_Average 
(Percentage Points)]]/100</f>
        <v>5.96E-2</v>
      </c>
      <c r="L148" s="59">
        <f>Table1422[[#This Row],[Poverty_Average
(Percentage Points)]]/100</f>
        <v>0.3508</v>
      </c>
      <c r="M148" s="59">
        <f>Table1422[[#This Row],[Full Time Employment_Average
(Percentage Points)]]/100</f>
        <v>0.60499999999999998</v>
      </c>
      <c r="N148">
        <f>Table1422[[#This Row],[Monthly Fees]]</f>
        <v>0</v>
      </c>
      <c r="O148">
        <f t="shared" si="2"/>
        <v>0</v>
      </c>
      <c r="P148" s="63">
        <f>Table2[[#This Row],[Annual Fees]]/Table2[[#This Row],[IQ1_Average]]</f>
        <v>0</v>
      </c>
      <c r="Q148" s="63">
        <f>Table2[[#This Row],[Annual Fees]]/Table2[[#This Row],[IQ2_Average]]</f>
        <v>0</v>
      </c>
      <c r="R148" s="63">
        <f>Table2[[#This Row],[Annual Fees]]/Table2[[#This Row],[IQ3_Average]]</f>
        <v>0</v>
      </c>
      <c r="S148" s="65">
        <f>AVERAGE(Table2[[#This Row],[RI_IQ1]:[RI_IQ3]])</f>
        <v>0</v>
      </c>
      <c r="T148">
        <f>IF(Table2[[#This Row],[SNAP_Average]]&gt;20%,1, IF(Table2[[#This Row],[SNAP_Average]]&lt;11%, 3, 2))</f>
        <v>3</v>
      </c>
      <c r="U148">
        <f>IF(Table2[[#This Row],[Poverty_Average]]&gt;20%,1, IF(Table2[[#This Row],[Poverty_Average]]&lt;10%, 3, 2))</f>
        <v>1</v>
      </c>
      <c r="V148">
        <f>IF(Table2[[#This Row],[Full Time Employment_Average]]&lt;30%,1, IF(Table2[[#This Row],[Full Time Employment_Average]]&gt;50%, 3, 2))</f>
        <v>3</v>
      </c>
      <c r="W148" s="67">
        <f>AVERAGE(Table2[[#This Row],[FCI_SNAP]:[FCI_FullTimeEmployment]])</f>
        <v>2.3333333333333335</v>
      </c>
      <c r="X14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4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Row],[IQ2_Average]])*(3*0.02)/12,IF(I197&lt;=1.5,"NA")))</f>
        <v>103.45773706345693</v>
      </c>
      <c r="Z14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258.64434265864236</v>
      </c>
    </row>
    <row r="149" spans="1:26" x14ac:dyDescent="0.25">
      <c r="A149" t="str">
        <f>Table1422[[#This Row],[Community]]</f>
        <v xml:space="preserve">Kaltag </v>
      </c>
      <c r="C149" t="s">
        <v>576</v>
      </c>
      <c r="D149" t="s">
        <v>561</v>
      </c>
      <c r="E149" t="s">
        <v>572</v>
      </c>
      <c r="F149" t="s">
        <v>563</v>
      </c>
      <c r="G149" t="s">
        <v>570</v>
      </c>
      <c r="H149" s="58">
        <f>Table1422[[#This Row],[IQ1_Average]]</f>
        <v>16549</v>
      </c>
      <c r="I149" s="58">
        <f>Table1422[[#This Row],[IQ2_Average]]</f>
        <v>28175.200000000001</v>
      </c>
      <c r="J149" s="58">
        <f>Table1422[[#This Row],[IQ3_Average]]</f>
        <v>48516.800000000003</v>
      </c>
      <c r="K149" s="60">
        <f>Table1422[[#This Row],[SNAP_Average 
(Percentage Points)]]/100</f>
        <v>0.27739999999999998</v>
      </c>
      <c r="L149" s="59">
        <f>Table1422[[#This Row],[Poverty_Average
(Percentage Points)]]/100</f>
        <v>0.40920000000000001</v>
      </c>
      <c r="M149" s="59">
        <f>Table1422[[#This Row],[Full Time Employment_Average
(Percentage Points)]]/100</f>
        <v>0.41660000000000003</v>
      </c>
      <c r="N149">
        <f>Table1422[[#This Row],[Monthly Fees]]</f>
        <v>85</v>
      </c>
      <c r="O149">
        <f t="shared" si="2"/>
        <v>1020</v>
      </c>
      <c r="P149" s="63">
        <f>Table2[[#This Row],[Annual Fees]]/Table2[[#This Row],[IQ1_Average]]</f>
        <v>6.1635144117469336E-2</v>
      </c>
      <c r="Q149" s="63">
        <f>Table2[[#This Row],[Annual Fees]]/Table2[[#This Row],[IQ2_Average]]</f>
        <v>3.620205002981345E-2</v>
      </c>
      <c r="R149" s="63">
        <f>Table2[[#This Row],[Annual Fees]]/Table2[[#This Row],[IQ3_Average]]</f>
        <v>2.1023645417669753E-2</v>
      </c>
      <c r="S149" s="65">
        <f>AVERAGE(Table2[[#This Row],[RI_IQ1]:[RI_IQ3]])</f>
        <v>3.9620279854984182E-2</v>
      </c>
      <c r="T149">
        <f>IF(Table2[[#This Row],[SNAP_Average]]&gt;20%,1, IF(Table2[[#This Row],[SNAP_Average]]&lt;11%, 3, 2))</f>
        <v>1</v>
      </c>
      <c r="U149">
        <f>IF(Table2[[#This Row],[Poverty_Average]]&gt;20%,1, IF(Table2[[#This Row],[Poverty_Average]]&lt;10%, 3, 2))</f>
        <v>1</v>
      </c>
      <c r="V149">
        <f>IF(Table2[[#This Row],[Full Time Employment_Average]]&lt;30%,1, IF(Table2[[#This Row],[Full Time Employment_Average]]&gt;50%, 3, 2))</f>
        <v>2</v>
      </c>
      <c r="W149" s="67">
        <f>AVERAGE(Table2[[#This Row],[FCI_SNAP]:[FCI_FullTimeEmployment]])</f>
        <v>1.3333333333333333</v>
      </c>
      <c r="X14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4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Row],[IQ2_Average]])*(3*0.02)/12,IF(I198&lt;=1.5,"NA")))</f>
        <v>0</v>
      </c>
      <c r="Z14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42.907319338031925</v>
      </c>
    </row>
    <row r="150" spans="1:26" x14ac:dyDescent="0.25">
      <c r="A150" t="str">
        <f>Table1422[[#This Row],[Community]]</f>
        <v xml:space="preserve">Karluk  </v>
      </c>
      <c r="C150" t="s">
        <v>560</v>
      </c>
      <c r="D150" t="s">
        <v>561</v>
      </c>
      <c r="E150" t="s">
        <v>562</v>
      </c>
      <c r="F150" t="s">
        <v>563</v>
      </c>
      <c r="G150" t="s">
        <v>570</v>
      </c>
      <c r="H150" s="58">
        <f>Table1422[[#This Row],[IQ1_Average]]</f>
        <v>32466.5</v>
      </c>
      <c r="I150" s="58">
        <f>Table1422[[#This Row],[IQ2_Average]]</f>
        <v>69975</v>
      </c>
      <c r="J150" s="58">
        <f>Table1422[[#This Row],[IQ3_Average]]</f>
        <v>74625</v>
      </c>
      <c r="K150" s="60">
        <f>Table1422[[#This Row],[SNAP_Average 
(Percentage Points)]]/100</f>
        <v>0.6127999999999999</v>
      </c>
      <c r="L150" s="59">
        <f>Table1422[[#This Row],[Poverty_Average
(Percentage Points)]]/100</f>
        <v>3.5200000000000002E-2</v>
      </c>
      <c r="M150" s="59">
        <f>Table1422[[#This Row],[Full Time Employment_Average
(Percentage Points)]]/100</f>
        <v>0.59419999999999995</v>
      </c>
      <c r="N150">
        <f>Table1422[[#This Row],[Monthly Fees]]</f>
        <v>25</v>
      </c>
      <c r="O150">
        <f t="shared" si="2"/>
        <v>300</v>
      </c>
      <c r="P150" s="63">
        <f>Table2[[#This Row],[Annual Fees]]/Table2[[#This Row],[IQ1_Average]]</f>
        <v>9.2402938413441542E-3</v>
      </c>
      <c r="Q150" s="63">
        <f>Table2[[#This Row],[Annual Fees]]/Table2[[#This Row],[IQ2_Average]]</f>
        <v>4.2872454448017148E-3</v>
      </c>
      <c r="R150" s="63">
        <f>Table2[[#This Row],[Annual Fees]]/Table2[[#This Row],[IQ3_Average]]</f>
        <v>4.0201005025125632E-3</v>
      </c>
      <c r="S150" s="65">
        <f>AVERAGE(Table2[[#This Row],[RI_IQ1]:[RI_IQ3]])</f>
        <v>5.849213262886145E-3</v>
      </c>
      <c r="T150">
        <f>IF(Table2[[#This Row],[SNAP_Average]]&gt;20%,1, IF(Table2[[#This Row],[SNAP_Average]]&lt;11%, 3, 2))</f>
        <v>1</v>
      </c>
      <c r="U150">
        <f>IF(Table2[[#This Row],[Poverty_Average]]&gt;20%,1, IF(Table2[[#This Row],[Poverty_Average]]&lt;10%, 3, 2))</f>
        <v>3</v>
      </c>
      <c r="V150">
        <f>IF(Table2[[#This Row],[Full Time Employment_Average]]&lt;30%,1, IF(Table2[[#This Row],[Full Time Employment_Average]]&gt;50%, 3, 2))</f>
        <v>3</v>
      </c>
      <c r="W150" s="67">
        <f>AVERAGE(Table2[[#This Row],[FCI_SNAP]:[FCI_FullTimeEmployment]])</f>
        <v>2.3333333333333335</v>
      </c>
      <c r="X15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Row],[IQ2_Average]])*(3*0.02)/12,IF(I199&lt;=1.5,"NA")))</f>
        <v>85.481581458578546</v>
      </c>
      <c r="Z15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213.70395364644639</v>
      </c>
    </row>
    <row r="151" spans="1:26" x14ac:dyDescent="0.25">
      <c r="A151" t="str">
        <f>Table1422[[#This Row],[Community]]</f>
        <v xml:space="preserve">Kasaan </v>
      </c>
      <c r="C151" t="s">
        <v>585</v>
      </c>
      <c r="D151" t="s">
        <v>561</v>
      </c>
      <c r="E151" t="s">
        <v>562</v>
      </c>
      <c r="F151" t="s">
        <v>563</v>
      </c>
      <c r="G151" t="s">
        <v>566</v>
      </c>
      <c r="H151" s="58">
        <f>Table1422[[#This Row],[IQ1_Average]]</f>
        <v>17800</v>
      </c>
      <c r="I151" s="58">
        <f>Table1422[[#This Row],[IQ2_Average]]</f>
        <v>66066.8</v>
      </c>
      <c r="J151" s="58">
        <f>Table1422[[#This Row],[IQ3_Average]]</f>
        <v>90286.6</v>
      </c>
      <c r="K151" s="60">
        <f>Table1422[[#This Row],[SNAP_Average 
(Percentage Points)]]/100</f>
        <v>5.8800000000000005E-2</v>
      </c>
      <c r="L151" s="59">
        <f>Table1422[[#This Row],[Poverty_Average
(Percentage Points)]]/100</f>
        <v>0.52820000000000011</v>
      </c>
      <c r="M151" s="59">
        <f>Table1422[[#This Row],[Full Time Employment_Average
(Percentage Points)]]/100</f>
        <v>0.77900000000000003</v>
      </c>
      <c r="N151">
        <f>Table1422[[#This Row],[Monthly Fees]]</f>
        <v>100</v>
      </c>
      <c r="O151">
        <f t="shared" si="2"/>
        <v>1200</v>
      </c>
      <c r="P151" s="63">
        <f>Table2[[#This Row],[Annual Fees]]/Table2[[#This Row],[IQ1_Average]]</f>
        <v>6.741573033707865E-2</v>
      </c>
      <c r="Q151" s="63">
        <f>Table2[[#This Row],[Annual Fees]]/Table2[[#This Row],[IQ2_Average]]</f>
        <v>1.8163434584390344E-2</v>
      </c>
      <c r="R151" s="63">
        <f>Table2[[#This Row],[Annual Fees]]/Table2[[#This Row],[IQ3_Average]]</f>
        <v>1.3291008854027064E-2</v>
      </c>
      <c r="S151" s="65">
        <f>AVERAGE(Table2[[#This Row],[RI_IQ1]:[RI_IQ3]])</f>
        <v>3.2956724591832021E-2</v>
      </c>
      <c r="T151">
        <f>IF(Table2[[#This Row],[SNAP_Average]]&gt;20%,1, IF(Table2[[#This Row],[SNAP_Average]]&lt;11%, 3, 2))</f>
        <v>3</v>
      </c>
      <c r="U151">
        <f>IF(Table2[[#This Row],[Poverty_Average]]&gt;20%,1, IF(Table2[[#This Row],[Poverty_Average]]&lt;10%, 3, 2))</f>
        <v>1</v>
      </c>
      <c r="V151">
        <f>IF(Table2[[#This Row],[Full Time Employment_Average]]&lt;30%,1, IF(Table2[[#This Row],[Full Time Employment_Average]]&gt;50%, 3, 2))</f>
        <v>3</v>
      </c>
      <c r="W151" s="67">
        <f>AVERAGE(Table2[[#This Row],[FCI_SNAP]:[FCI_FullTimeEmployment]])</f>
        <v>2.3333333333333335</v>
      </c>
      <c r="X15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5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Row],[IQ2_Average]])*(3*0.02)/12,IF(I200&lt;=1.5,"NA")))</f>
        <v>60.685642301227915</v>
      </c>
      <c r="Z15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151.71410575306982</v>
      </c>
    </row>
    <row r="152" spans="1:26" x14ac:dyDescent="0.25">
      <c r="A152" t="str">
        <f>Table1422[[#This Row],[Community]]</f>
        <v xml:space="preserve">Kasigluk  </v>
      </c>
      <c r="C152" t="s">
        <v>568</v>
      </c>
      <c r="D152" t="s">
        <v>561</v>
      </c>
      <c r="E152" t="s">
        <v>572</v>
      </c>
      <c r="F152" t="s">
        <v>562</v>
      </c>
      <c r="G152" t="s">
        <v>570</v>
      </c>
      <c r="H152" s="58">
        <f>Table1422[[#This Row],[IQ1_Average]]</f>
        <v>16400</v>
      </c>
      <c r="I152" s="58">
        <f>Table1422[[#This Row],[IQ2_Average]]</f>
        <v>28432.400000000001</v>
      </c>
      <c r="J152" s="58">
        <f>Table1422[[#This Row],[IQ3_Average]]</f>
        <v>67633.399999999994</v>
      </c>
      <c r="K152" s="60">
        <f>Table1422[[#This Row],[SNAP_Average 
(Percentage Points)]]/100</f>
        <v>0.65679999999999994</v>
      </c>
      <c r="L152" s="59">
        <f>Table1422[[#This Row],[Poverty_Average
(Percentage Points)]]/100</f>
        <v>0.55820000000000003</v>
      </c>
      <c r="M152" s="59">
        <f>Table1422[[#This Row],[Full Time Employment_Average
(Percentage Points)]]/100</f>
        <v>0.20699999999999999</v>
      </c>
      <c r="N152">
        <f>Table1422[[#This Row],[Monthly Fees]]</f>
        <v>120</v>
      </c>
      <c r="O152">
        <f t="shared" si="2"/>
        <v>1440</v>
      </c>
      <c r="P152" s="63">
        <f>Table2[[#This Row],[Annual Fees]]/Table2[[#This Row],[IQ1_Average]]</f>
        <v>8.7804878048780483E-2</v>
      </c>
      <c r="Q152" s="63">
        <f>Table2[[#This Row],[Annual Fees]]/Table2[[#This Row],[IQ2_Average]]</f>
        <v>5.0646445604310572E-2</v>
      </c>
      <c r="R152" s="63">
        <f>Table2[[#This Row],[Annual Fees]]/Table2[[#This Row],[IQ3_Average]]</f>
        <v>2.1291255503937404E-2</v>
      </c>
      <c r="S152" s="65">
        <f>AVERAGE(Table2[[#This Row],[RI_IQ1]:[RI_IQ3]])</f>
        <v>5.3247526385676147E-2</v>
      </c>
      <c r="T152">
        <f>IF(Table2[[#This Row],[SNAP_Average]]&gt;20%,1, IF(Table2[[#This Row],[SNAP_Average]]&lt;11%, 3, 2))</f>
        <v>1</v>
      </c>
      <c r="U152">
        <f>IF(Table2[[#This Row],[Poverty_Average]]&gt;20%,1, IF(Table2[[#This Row],[Poverty_Average]]&lt;10%, 3, 2))</f>
        <v>1</v>
      </c>
      <c r="V152">
        <f>IF(Table2[[#This Row],[Full Time Employment_Average]]&lt;30%,1, IF(Table2[[#This Row],[Full Time Employment_Average]]&gt;50%, 3, 2))</f>
        <v>1</v>
      </c>
      <c r="W152" s="67">
        <f>AVERAGE(Table2[[#This Row],[FCI_SNAP]:[FCI_FullTimeEmployment]])</f>
        <v>1</v>
      </c>
      <c r="X15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5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Row],[IQ2_Average]])*(3*0.02)/12,IF(I201&lt;=1.5,"NA")))</f>
        <v>0</v>
      </c>
      <c r="Z15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45.072516282101162</v>
      </c>
    </row>
    <row r="153" spans="1:26" x14ac:dyDescent="0.25">
      <c r="A153" t="str">
        <f>Table1422[[#This Row],[Community]]</f>
        <v xml:space="preserve">Kasilof  </v>
      </c>
      <c r="H153" s="58">
        <f>Table1422[[#This Row],[IQ1_Average]]</f>
        <v>22889</v>
      </c>
      <c r="I153" s="58">
        <f>Table1422[[#This Row],[IQ2_Average]]</f>
        <v>92029.666666666672</v>
      </c>
      <c r="J153" s="58">
        <f>Table1422[[#This Row],[IQ3_Average]]</f>
        <v>93048</v>
      </c>
      <c r="K153" s="60">
        <f>Table1422[[#This Row],[SNAP_Average 
(Percentage Points)]]/100</f>
        <v>9.98E-2</v>
      </c>
      <c r="L153" s="59">
        <f>Table1422[[#This Row],[Poverty_Average
(Percentage Points)]]/100</f>
        <v>0.14000000000000001</v>
      </c>
      <c r="M153" s="59">
        <f>Table1422[[#This Row],[Full Time Employment_Average
(Percentage Points)]]/100</f>
        <v>0.60760000000000003</v>
      </c>
      <c r="N153">
        <f>Table1422[[#This Row],[Monthly Fees]]</f>
        <v>0</v>
      </c>
      <c r="O153">
        <f t="shared" si="2"/>
        <v>0</v>
      </c>
      <c r="P153" s="63">
        <f>Table2[[#This Row],[Annual Fees]]/Table2[[#This Row],[IQ1_Average]]</f>
        <v>0</v>
      </c>
      <c r="Q153" s="63">
        <f>Table2[[#This Row],[Annual Fees]]/Table2[[#This Row],[IQ2_Average]]</f>
        <v>0</v>
      </c>
      <c r="R153" s="63">
        <f>Table2[[#This Row],[Annual Fees]]/Table2[[#This Row],[IQ3_Average]]</f>
        <v>0</v>
      </c>
      <c r="S153" s="65">
        <f>AVERAGE(Table2[[#This Row],[RI_IQ1]:[RI_IQ3]])</f>
        <v>0</v>
      </c>
      <c r="T153">
        <f>IF(Table2[[#This Row],[SNAP_Average]]&gt;20%,1, IF(Table2[[#This Row],[SNAP_Average]]&lt;11%, 3, 2))</f>
        <v>3</v>
      </c>
      <c r="U153">
        <f>IF(Table2[[#This Row],[Poverty_Average]]&gt;20%,1, IF(Table2[[#This Row],[Poverty_Average]]&lt;10%, 3, 2))</f>
        <v>2</v>
      </c>
      <c r="V153">
        <f>IF(Table2[[#This Row],[Full Time Employment_Average]]&lt;30%,1, IF(Table2[[#This Row],[Full Time Employment_Average]]&gt;50%, 3, 2))</f>
        <v>3</v>
      </c>
      <c r="W153" s="67">
        <f>AVERAGE(Table2[[#This Row],[FCI_SNAP]:[FCI_FullTimeEmployment]])</f>
        <v>2.6666666666666665</v>
      </c>
      <c r="X15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Row],[IQ2_Average]])*(3*0.02)/12,IF(I202&lt;=1.5,"NA")))</f>
        <v>191.41742203416618</v>
      </c>
      <c r="Z15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306.2678752546658</v>
      </c>
    </row>
    <row r="154" spans="1:26" x14ac:dyDescent="0.25">
      <c r="A154" t="str">
        <f>Table1422[[#This Row],[Community]]</f>
        <v xml:space="preserve">Kenai </v>
      </c>
      <c r="H154" s="58">
        <f>Table1422[[#This Row],[IQ1_Average]]</f>
        <v>29131</v>
      </c>
      <c r="I154" s="58">
        <f>Table1422[[#This Row],[IQ2_Average]]</f>
        <v>59057.4</v>
      </c>
      <c r="J154" s="58">
        <f>Table1422[[#This Row],[IQ3_Average]]</f>
        <v>87962.6</v>
      </c>
      <c r="K154" s="60">
        <f>Table1422[[#This Row],[SNAP_Average 
(Percentage Points)]]/100</f>
        <v>0.1202</v>
      </c>
      <c r="L154" s="59">
        <f>Table1422[[#This Row],[Poverty_Average
(Percentage Points)]]/100</f>
        <v>0.35100000000000003</v>
      </c>
      <c r="M154" s="59">
        <f>Table1422[[#This Row],[Full Time Employment_Average
(Percentage Points)]]/100</f>
        <v>0.56159999999999999</v>
      </c>
      <c r="N154">
        <f>Table1422[[#This Row],[Monthly Fees]]</f>
        <v>0</v>
      </c>
      <c r="O154">
        <f t="shared" si="2"/>
        <v>0</v>
      </c>
      <c r="P154" s="63">
        <f>Table2[[#This Row],[Annual Fees]]/Table2[[#This Row],[IQ1_Average]]</f>
        <v>0</v>
      </c>
      <c r="Q154" s="63">
        <f>Table2[[#This Row],[Annual Fees]]/Table2[[#This Row],[IQ2_Average]]</f>
        <v>0</v>
      </c>
      <c r="R154" s="63">
        <f>Table2[[#This Row],[Annual Fees]]/Table2[[#This Row],[IQ3_Average]]</f>
        <v>0</v>
      </c>
      <c r="S154" s="65">
        <f>AVERAGE(Table2[[#This Row],[RI_IQ1]:[RI_IQ3]])</f>
        <v>0</v>
      </c>
      <c r="T154">
        <f>IF(Table2[[#This Row],[SNAP_Average]]&gt;20%,1, IF(Table2[[#This Row],[SNAP_Average]]&lt;11%, 3, 2))</f>
        <v>2</v>
      </c>
      <c r="U154">
        <f>IF(Table2[[#This Row],[Poverty_Average]]&gt;20%,1, IF(Table2[[#This Row],[Poverty_Average]]&lt;10%, 3, 2))</f>
        <v>1</v>
      </c>
      <c r="V154">
        <f>IF(Table2[[#This Row],[Full Time Employment_Average]]&lt;30%,1, IF(Table2[[#This Row],[Full Time Employment_Average]]&gt;50%, 3, 2))</f>
        <v>3</v>
      </c>
      <c r="W154" s="67">
        <f>AVERAGE(Table2[[#This Row],[FCI_SNAP]:[FCI_FullTimeEmployment]])</f>
        <v>2</v>
      </c>
      <c r="X15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Row],[IQ2_Average]])*(3*0.02)/12,IF(I203&lt;=1.5,"NA")))</f>
        <v>79.835425126051447</v>
      </c>
      <c r="Z15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199.58856281512865</v>
      </c>
    </row>
    <row r="155" spans="1:26" x14ac:dyDescent="0.25">
      <c r="A155" t="str">
        <f>Table1422[[#This Row],[Community]]</f>
        <v xml:space="preserve">Kenny Lake  </v>
      </c>
      <c r="H155" s="58">
        <f>Table1422[[#This Row],[IQ1_Average]]</f>
        <v>19225.2</v>
      </c>
      <c r="I155" s="58">
        <f>Table1422[[#This Row],[IQ2_Average]]</f>
        <v>28833.200000000001</v>
      </c>
      <c r="J155" s="58">
        <f>Table1422[[#This Row],[IQ3_Average]]</f>
        <v>48368.4</v>
      </c>
      <c r="K155" s="60">
        <f>Table1422[[#This Row],[SNAP_Average 
(Percentage Points)]]/100</f>
        <v>0.34739999999999993</v>
      </c>
      <c r="L155" s="59">
        <f>Table1422[[#This Row],[Poverty_Average
(Percentage Points)]]/100</f>
        <v>0.12240000000000001</v>
      </c>
      <c r="M155" s="59">
        <f>Table1422[[#This Row],[Full Time Employment_Average
(Percentage Points)]]/100</f>
        <v>0.69919999999999982</v>
      </c>
      <c r="N155">
        <f>Table1422[[#This Row],[Monthly Fees]]</f>
        <v>0</v>
      </c>
      <c r="O155">
        <f t="shared" si="2"/>
        <v>0</v>
      </c>
      <c r="P155" s="63">
        <f>Table2[[#This Row],[Annual Fees]]/Table2[[#This Row],[IQ1_Average]]</f>
        <v>0</v>
      </c>
      <c r="Q155" s="63">
        <f>Table2[[#This Row],[Annual Fees]]/Table2[[#This Row],[IQ2_Average]]</f>
        <v>0</v>
      </c>
      <c r="R155" s="63">
        <f>Table2[[#This Row],[Annual Fees]]/Table2[[#This Row],[IQ3_Average]]</f>
        <v>0</v>
      </c>
      <c r="S155" s="65">
        <f>AVERAGE(Table2[[#This Row],[RI_IQ1]:[RI_IQ3]])</f>
        <v>0</v>
      </c>
      <c r="T155">
        <f>IF(Table2[[#This Row],[SNAP_Average]]&gt;20%,1, IF(Table2[[#This Row],[SNAP_Average]]&lt;11%, 3, 2))</f>
        <v>1</v>
      </c>
      <c r="U155">
        <f>IF(Table2[[#This Row],[Poverty_Average]]&gt;20%,1, IF(Table2[[#This Row],[Poverty_Average]]&lt;10%, 3, 2))</f>
        <v>2</v>
      </c>
      <c r="V155">
        <f>IF(Table2[[#This Row],[Full Time Employment_Average]]&lt;30%,1, IF(Table2[[#This Row],[Full Time Employment_Average]]&gt;50%, 3, 2))</f>
        <v>3</v>
      </c>
      <c r="W155" s="67">
        <f>AVERAGE(Table2[[#This Row],[FCI_SNAP]:[FCI_FullTimeEmployment]])</f>
        <v>2</v>
      </c>
      <c r="X15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Row],[IQ2_Average]])*(3*0.02)/12,IF(I204&lt;=1.5,"NA")))</f>
        <v>46.567092467210649</v>
      </c>
      <c r="Z15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116.41773116802665</v>
      </c>
    </row>
    <row r="156" spans="1:26" x14ac:dyDescent="0.25">
      <c r="A156" t="str">
        <f>Table1422[[#This Row],[Community]]</f>
        <v xml:space="preserve">Ketchikan </v>
      </c>
      <c r="H156" s="58">
        <f>Table1422[[#This Row],[IQ1_Average]]</f>
        <v>29647</v>
      </c>
      <c r="I156" s="58">
        <f>Table1422[[#This Row],[IQ2_Average]]</f>
        <v>53726.6</v>
      </c>
      <c r="J156" s="58">
        <f>Table1422[[#This Row],[IQ3_Average]]</f>
        <v>88303.8</v>
      </c>
      <c r="K156" s="60">
        <f>Table1422[[#This Row],[SNAP_Average 
(Percentage Points)]]/100</f>
        <v>0.13880000000000001</v>
      </c>
      <c r="L156" s="59">
        <f>Table1422[[#This Row],[Poverty_Average
(Percentage Points)]]/100</f>
        <v>0.25340000000000001</v>
      </c>
      <c r="M156" s="59">
        <f>Table1422[[#This Row],[Full Time Employment_Average
(Percentage Points)]]/100</f>
        <v>0.64140000000000019</v>
      </c>
      <c r="N156">
        <f>Table1422[[#This Row],[Monthly Fees]]</f>
        <v>0</v>
      </c>
      <c r="O156">
        <f t="shared" si="2"/>
        <v>0</v>
      </c>
      <c r="P156" s="63">
        <f>Table2[[#This Row],[Annual Fees]]/Table2[[#This Row],[IQ1_Average]]</f>
        <v>0</v>
      </c>
      <c r="Q156" s="63">
        <f>Table2[[#This Row],[Annual Fees]]/Table2[[#This Row],[IQ2_Average]]</f>
        <v>0</v>
      </c>
      <c r="R156" s="63">
        <f>Table2[[#This Row],[Annual Fees]]/Table2[[#This Row],[IQ3_Average]]</f>
        <v>0</v>
      </c>
      <c r="S156" s="65">
        <f>AVERAGE(Table2[[#This Row],[RI_IQ1]:[RI_IQ3]])</f>
        <v>0</v>
      </c>
      <c r="T156">
        <f>IF(Table2[[#This Row],[SNAP_Average]]&gt;20%,1, IF(Table2[[#This Row],[SNAP_Average]]&lt;11%, 3, 2))</f>
        <v>2</v>
      </c>
      <c r="U156">
        <f>IF(Table2[[#This Row],[Poverty_Average]]&gt;20%,1, IF(Table2[[#This Row],[Poverty_Average]]&lt;10%, 3, 2))</f>
        <v>1</v>
      </c>
      <c r="V156">
        <f>IF(Table2[[#This Row],[Full Time Employment_Average]]&lt;30%,1, IF(Table2[[#This Row],[Full Time Employment_Average]]&gt;50%, 3, 2))</f>
        <v>3</v>
      </c>
      <c r="W156" s="67">
        <f>AVERAGE(Table2[[#This Row],[FCI_SNAP]:[FCI_FullTimeEmployment]])</f>
        <v>2</v>
      </c>
      <c r="X15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Row],[IQ2_Average]])*(3*0.02)/12,IF(I205&lt;=1.5,"NA")))</f>
        <v>78.532977815224498</v>
      </c>
      <c r="Z15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196.33244453806128</v>
      </c>
    </row>
    <row r="157" spans="1:26" x14ac:dyDescent="0.25">
      <c r="A157" t="str">
        <f>Table1422[[#This Row],[Community]]</f>
        <v xml:space="preserve">Kiana </v>
      </c>
      <c r="C157" t="s">
        <v>584</v>
      </c>
      <c r="D157" t="s">
        <v>561</v>
      </c>
      <c r="E157" t="s">
        <v>572</v>
      </c>
      <c r="F157" t="s">
        <v>563</v>
      </c>
      <c r="G157" t="s">
        <v>570</v>
      </c>
      <c r="H157" s="58">
        <f>Table1422[[#This Row],[IQ1_Average]]</f>
        <v>26075</v>
      </c>
      <c r="I157" s="58">
        <f>Table1422[[#This Row],[IQ2_Average]]</f>
        <v>52100</v>
      </c>
      <c r="J157" s="58">
        <f>Table1422[[#This Row],[IQ3_Average]]</f>
        <v>66119.199999999997</v>
      </c>
      <c r="K157" s="60">
        <f>Table1422[[#This Row],[SNAP_Average 
(Percentage Points)]]/100</f>
        <v>0.38100000000000001</v>
      </c>
      <c r="L157" s="59">
        <f>Table1422[[#This Row],[Poverty_Average
(Percentage Points)]]/100</f>
        <v>0.3372</v>
      </c>
      <c r="M157" s="59">
        <f>Table1422[[#This Row],[Full Time Employment_Average
(Percentage Points)]]/100</f>
        <v>0.16560000000000002</v>
      </c>
      <c r="N157">
        <f>Table1422[[#This Row],[Monthly Fees]]</f>
        <v>71.400000000000006</v>
      </c>
      <c r="O157">
        <f t="shared" si="2"/>
        <v>856.80000000000007</v>
      </c>
      <c r="P157" s="63">
        <f>Table2[[#This Row],[Annual Fees]]/Table2[[#This Row],[IQ1_Average]]</f>
        <v>3.2859060402684569E-2</v>
      </c>
      <c r="Q157" s="63">
        <f>Table2[[#This Row],[Annual Fees]]/Table2[[#This Row],[IQ2_Average]]</f>
        <v>1.6445297504798465E-2</v>
      </c>
      <c r="R157" s="63">
        <f>Table2[[#This Row],[Annual Fees]]/Table2[[#This Row],[IQ3_Average]]</f>
        <v>1.2958414499872959E-2</v>
      </c>
      <c r="S157" s="65">
        <f>AVERAGE(Table2[[#This Row],[RI_IQ1]:[RI_IQ3]])</f>
        <v>2.0754257469118662E-2</v>
      </c>
      <c r="T157">
        <f>IF(Table2[[#This Row],[SNAP_Average]]&gt;20%,1, IF(Table2[[#This Row],[SNAP_Average]]&lt;11%, 3, 2))</f>
        <v>1</v>
      </c>
      <c r="U157">
        <f>IF(Table2[[#This Row],[Poverty_Average]]&gt;20%,1, IF(Table2[[#This Row],[Poverty_Average]]&lt;10%, 3, 2))</f>
        <v>1</v>
      </c>
      <c r="V157">
        <f>IF(Table2[[#This Row],[Full Time Employment_Average]]&lt;30%,1, IF(Table2[[#This Row],[Full Time Employment_Average]]&gt;50%, 3, 2))</f>
        <v>1</v>
      </c>
      <c r="W157" s="67">
        <f>AVERAGE(Table2[[#This Row],[FCI_SNAP]:[FCI_FullTimeEmployment]])</f>
        <v>1</v>
      </c>
      <c r="X15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57"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Row],[IQ2_Average]])*(3*0.02)/12,IF(I206&lt;=1.5,"NA")))</f>
        <v>0</v>
      </c>
      <c r="Z15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68.805159718423809</v>
      </c>
    </row>
    <row r="158" spans="1:26" x14ac:dyDescent="0.25">
      <c r="A158" t="str">
        <f>Table1422[[#This Row],[Community]]</f>
        <v xml:space="preserve">King Cove </v>
      </c>
      <c r="C158" t="s">
        <v>560</v>
      </c>
      <c r="D158" t="s">
        <v>561</v>
      </c>
      <c r="E158" t="s">
        <v>562</v>
      </c>
      <c r="F158" t="s">
        <v>563</v>
      </c>
      <c r="G158" t="s">
        <v>566</v>
      </c>
      <c r="H158" s="58">
        <f>Table1422[[#This Row],[IQ1_Average]]</f>
        <v>34804</v>
      </c>
      <c r="I158" s="58">
        <f>Table1422[[#This Row],[IQ2_Average]]</f>
        <v>58419.6</v>
      </c>
      <c r="J158" s="58">
        <f>Table1422[[#This Row],[IQ3_Average]]</f>
        <v>90682.2</v>
      </c>
      <c r="K158" s="60">
        <f>Table1422[[#This Row],[SNAP_Average 
(Percentage Points)]]/100</f>
        <v>0.15139999999999998</v>
      </c>
      <c r="L158" s="59">
        <f>Table1422[[#This Row],[Poverty_Average
(Percentage Points)]]/100</f>
        <v>0.28439999999999999</v>
      </c>
      <c r="M158" s="59">
        <f>Table1422[[#This Row],[Full Time Employment_Average
(Percentage Points)]]/100</f>
        <v>0.34820000000000007</v>
      </c>
      <c r="N158">
        <f>Table1422[[#This Row],[Monthly Fees]]</f>
        <v>58.35</v>
      </c>
      <c r="O158">
        <f t="shared" si="2"/>
        <v>700.2</v>
      </c>
      <c r="P158" s="63">
        <f>Table2[[#This Row],[Annual Fees]]/Table2[[#This Row],[IQ1_Average]]</f>
        <v>2.0118377198023216E-2</v>
      </c>
      <c r="Q158" s="63">
        <f>Table2[[#This Row],[Annual Fees]]/Table2[[#This Row],[IQ2_Average]]</f>
        <v>1.1985703428301462E-2</v>
      </c>
      <c r="R158" s="63">
        <f>Table2[[#This Row],[Annual Fees]]/Table2[[#This Row],[IQ3_Average]]</f>
        <v>7.7214712479406113E-3</v>
      </c>
      <c r="S158" s="65">
        <f>AVERAGE(Table2[[#This Row],[RI_IQ1]:[RI_IQ3]])</f>
        <v>1.3275183958088431E-2</v>
      </c>
      <c r="T158">
        <f>IF(Table2[[#This Row],[SNAP_Average]]&gt;20%,1, IF(Table2[[#This Row],[SNAP_Average]]&lt;11%, 3, 2))</f>
        <v>2</v>
      </c>
      <c r="U158">
        <f>IF(Table2[[#This Row],[Poverty_Average]]&gt;20%,1, IF(Table2[[#This Row],[Poverty_Average]]&lt;10%, 3, 2))</f>
        <v>1</v>
      </c>
      <c r="V158">
        <f>IF(Table2[[#This Row],[Full Time Employment_Average]]&lt;30%,1, IF(Table2[[#This Row],[Full Time Employment_Average]]&gt;50%, 3, 2))</f>
        <v>2</v>
      </c>
      <c r="W158" s="67">
        <f>AVERAGE(Table2[[#This Row],[FCI_SNAP]:[FCI_FullTimeEmployment]])</f>
        <v>1.6666666666666667</v>
      </c>
      <c r="X15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Row],[IQ2_Average]])*(3*0.02)/12,IF(I207&lt;=1.5,"NA")))</f>
        <v>87.908386330794258</v>
      </c>
      <c r="Z15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219.77096582698564</v>
      </c>
    </row>
    <row r="159" spans="1:26" x14ac:dyDescent="0.25">
      <c r="A159" t="str">
        <f>Table1422[[#This Row],[Community]]</f>
        <v xml:space="preserve">King Salmon  </v>
      </c>
      <c r="C159" t="s">
        <v>578</v>
      </c>
      <c r="D159" t="s">
        <v>561</v>
      </c>
      <c r="E159" t="s">
        <v>562</v>
      </c>
      <c r="F159" t="s">
        <v>563</v>
      </c>
      <c r="G159" t="s">
        <v>570</v>
      </c>
      <c r="H159" s="58">
        <f>Table1422[[#This Row],[IQ1_Average]]</f>
        <v>56376.6</v>
      </c>
      <c r="I159" s="58">
        <f>Table1422[[#This Row],[IQ2_Average]]</f>
        <v>94041.8</v>
      </c>
      <c r="J159" s="58">
        <f>Table1422[[#This Row],[IQ3_Average]]</f>
        <v>122813.2</v>
      </c>
      <c r="K159" s="60">
        <f>Table1422[[#This Row],[SNAP_Average 
(Percentage Points)]]/100</f>
        <v>2.0199999999999999E-2</v>
      </c>
      <c r="L159" s="59">
        <f>Table1422[[#This Row],[Poverty_Average
(Percentage Points)]]/100</f>
        <v>0.21719999999999998</v>
      </c>
      <c r="M159" s="59">
        <f>Table1422[[#This Row],[Full Time Employment_Average
(Percentage Points)]]/100</f>
        <v>0.71299999999999997</v>
      </c>
      <c r="N159">
        <f>Table1422[[#This Row],[Monthly Fees]]</f>
        <v>60</v>
      </c>
      <c r="O159">
        <f t="shared" si="2"/>
        <v>720</v>
      </c>
      <c r="P159" s="63">
        <f>Table2[[#This Row],[Annual Fees]]/Table2[[#This Row],[IQ1_Average]]</f>
        <v>1.2771256159470419E-2</v>
      </c>
      <c r="Q159" s="63">
        <f>Table2[[#This Row],[Annual Fees]]/Table2[[#This Row],[IQ2_Average]]</f>
        <v>7.6561699159310003E-3</v>
      </c>
      <c r="R159" s="63">
        <f>Table2[[#This Row],[Annual Fees]]/Table2[[#This Row],[IQ3_Average]]</f>
        <v>5.8625620047356476E-3</v>
      </c>
      <c r="S159" s="65">
        <f>AVERAGE(Table2[[#This Row],[RI_IQ1]:[RI_IQ3]])</f>
        <v>8.7633293600456897E-3</v>
      </c>
      <c r="T159">
        <f>IF(Table2[[#This Row],[SNAP_Average]]&gt;20%,1, IF(Table2[[#This Row],[SNAP_Average]]&lt;11%, 3, 2))</f>
        <v>3</v>
      </c>
      <c r="U159">
        <f>IF(Table2[[#This Row],[Poverty_Average]]&gt;20%,1, IF(Table2[[#This Row],[Poverty_Average]]&lt;10%, 3, 2))</f>
        <v>1</v>
      </c>
      <c r="V159">
        <f>IF(Table2[[#This Row],[Full Time Employment_Average]]&lt;30%,1, IF(Table2[[#This Row],[Full Time Employment_Average]]&gt;50%, 3, 2))</f>
        <v>3</v>
      </c>
      <c r="W159" s="67">
        <f>AVERAGE(Table2[[#This Row],[FCI_SNAP]:[FCI_FullTimeEmployment]])</f>
        <v>2.3333333333333335</v>
      </c>
      <c r="X15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5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Row],[IQ2_Average]])*(3*0.02)/12,IF(I208&lt;=1.5,"NA")))</f>
        <v>136.93425759747362</v>
      </c>
      <c r="Z15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342.33564399368407</v>
      </c>
    </row>
    <row r="160" spans="1:26" x14ac:dyDescent="0.25">
      <c r="A160" t="str">
        <f>Table1422[[#This Row],[Community]]</f>
        <v xml:space="preserve">Kipnuk  </v>
      </c>
      <c r="B160" t="s">
        <v>575</v>
      </c>
      <c r="H160" s="58">
        <f>Table1422[[#This Row],[IQ1_Average]]</f>
        <v>10575.4</v>
      </c>
      <c r="I160" s="58">
        <f>Table1422[[#This Row],[IQ2_Average]]</f>
        <v>22950</v>
      </c>
      <c r="J160" s="58">
        <f>Table1422[[#This Row],[IQ3_Average]]</f>
        <v>53752</v>
      </c>
      <c r="K160" s="60">
        <f>Table1422[[#This Row],[SNAP_Average 
(Percentage Points)]]/100</f>
        <v>0.60520000000000007</v>
      </c>
      <c r="L160" s="59">
        <f>Table1422[[#This Row],[Poverty_Average
(Percentage Points)]]/100</f>
        <v>0.40980000000000005</v>
      </c>
      <c r="M160" s="59">
        <f>Table1422[[#This Row],[Full Time Employment_Average
(Percentage Points)]]/100</f>
        <v>0.24859999999999999</v>
      </c>
      <c r="N160">
        <f>Table1422[[#This Row],[Monthly Fees]]</f>
        <v>0</v>
      </c>
      <c r="O160">
        <f t="shared" si="2"/>
        <v>0</v>
      </c>
      <c r="P160" s="63">
        <f>Table2[[#This Row],[Annual Fees]]/Table2[[#This Row],[IQ1_Average]]</f>
        <v>0</v>
      </c>
      <c r="Q160" s="63">
        <f>Table2[[#This Row],[Annual Fees]]/Table2[[#This Row],[IQ2_Average]]</f>
        <v>0</v>
      </c>
      <c r="R160" s="63">
        <f>Table2[[#This Row],[Annual Fees]]/Table2[[#This Row],[IQ3_Average]]</f>
        <v>0</v>
      </c>
      <c r="S160" s="65">
        <f>AVERAGE(Table2[[#This Row],[RI_IQ1]:[RI_IQ3]])</f>
        <v>0</v>
      </c>
      <c r="T160">
        <f>IF(Table2[[#This Row],[SNAP_Average]]&gt;20%,1, IF(Table2[[#This Row],[SNAP_Average]]&lt;11%, 3, 2))</f>
        <v>1</v>
      </c>
      <c r="U160">
        <f>IF(Table2[[#This Row],[Poverty_Average]]&gt;20%,1, IF(Table2[[#This Row],[Poverty_Average]]&lt;10%, 3, 2))</f>
        <v>1</v>
      </c>
      <c r="V160">
        <f>IF(Table2[[#This Row],[Full Time Employment_Average]]&lt;30%,1, IF(Table2[[#This Row],[Full Time Employment_Average]]&gt;50%, 3, 2))</f>
        <v>1</v>
      </c>
      <c r="W160" s="67">
        <f>AVERAGE(Table2[[#This Row],[FCI_SNAP]:[FCI_FullTimeEmployment]])</f>
        <v>1</v>
      </c>
      <c r="X16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Row],[IQ2_Average]])*(3*0.02)/12,IF(I209&lt;=1.5,"NA")))</f>
        <v>0</v>
      </c>
      <c r="Z16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31.900772830146106</v>
      </c>
    </row>
    <row r="161" spans="1:26" x14ac:dyDescent="0.25">
      <c r="A161" t="str">
        <f>Table1422[[#This Row],[Community]]</f>
        <v xml:space="preserve">Kivalina </v>
      </c>
      <c r="B161" t="s">
        <v>575</v>
      </c>
      <c r="H161" s="58">
        <f>Table1422[[#This Row],[IQ1_Average]]</f>
        <v>29856.2</v>
      </c>
      <c r="I161" s="58">
        <f>Table1422[[#This Row],[IQ2_Average]]</f>
        <v>52061.8</v>
      </c>
      <c r="J161" s="58">
        <f>Table1422[[#This Row],[IQ3_Average]]</f>
        <v>77850</v>
      </c>
      <c r="K161" s="60">
        <f>Table1422[[#This Row],[SNAP_Average 
(Percentage Points)]]/100</f>
        <v>0.58339999999999992</v>
      </c>
      <c r="L161" s="59">
        <f>Table1422[[#This Row],[Poverty_Average
(Percentage Points)]]/100</f>
        <v>0.28100000000000003</v>
      </c>
      <c r="M161" s="59">
        <f>Table1422[[#This Row],[Full Time Employment_Average
(Percentage Points)]]/100</f>
        <v>0.23280000000000001</v>
      </c>
      <c r="N161">
        <f>Table1422[[#This Row],[Monthly Fees]]</f>
        <v>0</v>
      </c>
      <c r="O161">
        <f t="shared" si="2"/>
        <v>0</v>
      </c>
      <c r="P161" s="63">
        <f>Table2[[#This Row],[Annual Fees]]/Table2[[#This Row],[IQ1_Average]]</f>
        <v>0</v>
      </c>
      <c r="Q161" s="63">
        <f>Table2[[#This Row],[Annual Fees]]/Table2[[#This Row],[IQ2_Average]]</f>
        <v>0</v>
      </c>
      <c r="R161" s="63">
        <f>Table2[[#This Row],[Annual Fees]]/Table2[[#This Row],[IQ3_Average]]</f>
        <v>0</v>
      </c>
      <c r="S161" s="65">
        <f>AVERAGE(Table2[[#This Row],[RI_IQ1]:[RI_IQ3]])</f>
        <v>0</v>
      </c>
      <c r="T161">
        <f>IF(Table2[[#This Row],[SNAP_Average]]&gt;20%,1, IF(Table2[[#This Row],[SNAP_Average]]&lt;11%, 3, 2))</f>
        <v>1</v>
      </c>
      <c r="U161">
        <f>IF(Table2[[#This Row],[Poverty_Average]]&gt;20%,1, IF(Table2[[#This Row],[Poverty_Average]]&lt;10%, 3, 2))</f>
        <v>1</v>
      </c>
      <c r="V161">
        <f>IF(Table2[[#This Row],[Full Time Employment_Average]]&lt;30%,1, IF(Table2[[#This Row],[Full Time Employment_Average]]&gt;50%, 3, 2))</f>
        <v>1</v>
      </c>
      <c r="W161" s="67">
        <f>AVERAGE(Table2[[#This Row],[FCI_SNAP]:[FCI_FullTimeEmployment]])</f>
        <v>1</v>
      </c>
      <c r="X16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1"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Row],[IQ2_Average]])*(3*0.02)/12,IF(I210&lt;=1.5,"NA")))</f>
        <v>0</v>
      </c>
      <c r="Z16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76.281098534673148</v>
      </c>
    </row>
    <row r="162" spans="1:26" x14ac:dyDescent="0.25">
      <c r="A162" t="str">
        <f>Table1422[[#This Row],[Community]]</f>
        <v xml:space="preserve">Klawock </v>
      </c>
      <c r="C162" t="s">
        <v>585</v>
      </c>
      <c r="D162" t="s">
        <v>561</v>
      </c>
      <c r="E162" t="s">
        <v>562</v>
      </c>
      <c r="F162" t="s">
        <v>563</v>
      </c>
      <c r="G162" t="s">
        <v>587</v>
      </c>
      <c r="H162" s="58">
        <f>Table1422[[#This Row],[IQ1_Average]]</f>
        <v>20627.8</v>
      </c>
      <c r="I162" s="58">
        <f>Table1422[[#This Row],[IQ2_Average]]</f>
        <v>37840.400000000001</v>
      </c>
      <c r="J162" s="58">
        <f>Table1422[[#This Row],[IQ3_Average]]</f>
        <v>76725</v>
      </c>
      <c r="K162" s="60">
        <f>Table1422[[#This Row],[SNAP_Average 
(Percentage Points)]]/100</f>
        <v>0.12139999999999999</v>
      </c>
      <c r="L162" s="59">
        <f>Table1422[[#This Row],[Poverty_Average
(Percentage Points)]]/100</f>
        <v>0.25800000000000001</v>
      </c>
      <c r="M162" s="59">
        <f>Table1422[[#This Row],[Full Time Employment_Average
(Percentage Points)]]/100</f>
        <v>0.53200000000000003</v>
      </c>
      <c r="N162">
        <f>Table1422[[#This Row],[Monthly Fees]]</f>
        <v>106.36</v>
      </c>
      <c r="O162">
        <f t="shared" si="2"/>
        <v>1276.32</v>
      </c>
      <c r="P162" s="63">
        <f>Table2[[#This Row],[Annual Fees]]/Table2[[#This Row],[IQ1_Average]]</f>
        <v>6.1873781983536782E-2</v>
      </c>
      <c r="Q162" s="63">
        <f>Table2[[#This Row],[Annual Fees]]/Table2[[#This Row],[IQ2_Average]]</f>
        <v>3.3729030348516396E-2</v>
      </c>
      <c r="R162" s="63">
        <f>Table2[[#This Row],[Annual Fees]]/Table2[[#This Row],[IQ3_Average]]</f>
        <v>1.6634995112414466E-2</v>
      </c>
      <c r="S162" s="65">
        <f>AVERAGE(Table2[[#This Row],[RI_IQ1]:[RI_IQ3]])</f>
        <v>3.7412602481489213E-2</v>
      </c>
      <c r="T162">
        <f>IF(Table2[[#This Row],[SNAP_Average]]&gt;20%,1, IF(Table2[[#This Row],[SNAP_Average]]&lt;11%, 3, 2))</f>
        <v>2</v>
      </c>
      <c r="U162">
        <f>IF(Table2[[#This Row],[Poverty_Average]]&gt;20%,1, IF(Table2[[#This Row],[Poverty_Average]]&lt;10%, 3, 2))</f>
        <v>1</v>
      </c>
      <c r="V162">
        <f>IF(Table2[[#This Row],[Full Time Employment_Average]]&lt;30%,1, IF(Table2[[#This Row],[Full Time Employment_Average]]&gt;50%, 3, 2))</f>
        <v>3</v>
      </c>
      <c r="W162" s="67">
        <f>AVERAGE(Table2[[#This Row],[FCI_SNAP]:[FCI_FullTimeEmployment]])</f>
        <v>2</v>
      </c>
      <c r="X16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6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Row],[IQ2_Average]])*(3*0.02)/12,IF(I211&lt;=1.5,"NA")))</f>
        <v>56.857846257888184</v>
      </c>
      <c r="Z16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142.14461564472049</v>
      </c>
    </row>
    <row r="163" spans="1:26" x14ac:dyDescent="0.25">
      <c r="A163" t="str">
        <f>Table1422[[#This Row],[Community]]</f>
        <v xml:space="preserve">Klukwan  </v>
      </c>
      <c r="C163" t="s">
        <v>585</v>
      </c>
      <c r="D163" t="s">
        <v>561</v>
      </c>
      <c r="E163" t="s">
        <v>562</v>
      </c>
      <c r="F163" t="s">
        <v>563</v>
      </c>
      <c r="G163" t="s">
        <v>570</v>
      </c>
      <c r="H163" s="58">
        <f>Table1422[[#This Row],[IQ1_Average]]</f>
        <v>12942.8</v>
      </c>
      <c r="I163" s="58">
        <f>Table1422[[#This Row],[IQ2_Average]]</f>
        <v>20175</v>
      </c>
      <c r="J163" s="58">
        <f>Table1422[[#This Row],[IQ3_Average]]</f>
        <v>48300</v>
      </c>
      <c r="K163" s="60">
        <f>Table1422[[#This Row],[SNAP_Average 
(Percentage Points)]]/100</f>
        <v>0.34000000000000008</v>
      </c>
      <c r="L163" s="59">
        <f>Table1422[[#This Row],[Poverty_Average
(Percentage Points)]]/100</f>
        <v>0.24999999999999997</v>
      </c>
      <c r="M163" s="59">
        <f>Table1422[[#This Row],[Full Time Employment_Average
(Percentage Points)]]/100</f>
        <v>0.39260000000000006</v>
      </c>
      <c r="N163">
        <f>Table1422[[#This Row],[Monthly Fees]]</f>
        <v>60</v>
      </c>
      <c r="O163">
        <f t="shared" si="2"/>
        <v>720</v>
      </c>
      <c r="P163" s="63">
        <f>Table2[[#This Row],[Annual Fees]]/Table2[[#This Row],[IQ1_Average]]</f>
        <v>5.5629384677195047E-2</v>
      </c>
      <c r="Q163" s="63">
        <f>Table2[[#This Row],[Annual Fees]]/Table2[[#This Row],[IQ2_Average]]</f>
        <v>3.5687732342007436E-2</v>
      </c>
      <c r="R163" s="63">
        <f>Table2[[#This Row],[Annual Fees]]/Table2[[#This Row],[IQ3_Average]]</f>
        <v>1.4906832298136646E-2</v>
      </c>
      <c r="S163" s="65">
        <f>AVERAGE(Table2[[#This Row],[RI_IQ1]:[RI_IQ3]])</f>
        <v>3.5407983105779708E-2</v>
      </c>
      <c r="T163">
        <f>IF(Table2[[#This Row],[SNAP_Average]]&gt;20%,1, IF(Table2[[#This Row],[SNAP_Average]]&lt;11%, 3, 2))</f>
        <v>1</v>
      </c>
      <c r="U163">
        <f>IF(Table2[[#This Row],[Poverty_Average]]&gt;20%,1, IF(Table2[[#This Row],[Poverty_Average]]&lt;10%, 3, 2))</f>
        <v>1</v>
      </c>
      <c r="V163">
        <f>IF(Table2[[#This Row],[Full Time Employment_Average]]&lt;30%,1, IF(Table2[[#This Row],[Full Time Employment_Average]]&gt;50%, 3, 2))</f>
        <v>2</v>
      </c>
      <c r="W163" s="67">
        <f>AVERAGE(Table2[[#This Row],[FCI_SNAP]:[FCI_FullTimeEmployment]])</f>
        <v>1.3333333333333333</v>
      </c>
      <c r="X16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63"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Row],[IQ2_Average]])*(3*0.02)/12,IF(I212&lt;=1.5,"NA")))</f>
        <v>0</v>
      </c>
      <c r="Z16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33.890662351906791</v>
      </c>
    </row>
    <row r="164" spans="1:26" x14ac:dyDescent="0.25">
      <c r="A164" t="str">
        <f>Table1422[[#This Row],[Community]]</f>
        <v xml:space="preserve">Knik River  </v>
      </c>
      <c r="H164" s="58">
        <f>Table1422[[#This Row],[IQ1_Average]]</f>
        <v>38442.400000000001</v>
      </c>
      <c r="I164" s="58">
        <f>Table1422[[#This Row],[IQ2_Average]]</f>
        <v>60890</v>
      </c>
      <c r="J164" s="58">
        <f>Table1422[[#This Row],[IQ3_Average]]</f>
        <v>112107.6</v>
      </c>
      <c r="K164" s="60">
        <f>Table1422[[#This Row],[SNAP_Average 
(Percentage Points)]]/100</f>
        <v>0.13500000000000001</v>
      </c>
      <c r="L164" s="59">
        <f>Table1422[[#This Row],[Poverty_Average
(Percentage Points)]]/100</f>
        <v>0.25779999999999992</v>
      </c>
      <c r="M164" s="59">
        <f>Table1422[[#This Row],[Full Time Employment_Average
(Percentage Points)]]/100</f>
        <v>0.56459999999999999</v>
      </c>
      <c r="N164">
        <f>Table1422[[#This Row],[Monthly Fees]]</f>
        <v>0</v>
      </c>
      <c r="O164">
        <f t="shared" si="2"/>
        <v>0</v>
      </c>
      <c r="P164" s="63">
        <f>Table2[[#This Row],[Annual Fees]]/Table2[[#This Row],[IQ1_Average]]</f>
        <v>0</v>
      </c>
      <c r="Q164" s="63">
        <f>Table2[[#This Row],[Annual Fees]]/Table2[[#This Row],[IQ2_Average]]</f>
        <v>0</v>
      </c>
      <c r="R164" s="63">
        <f>Table2[[#This Row],[Annual Fees]]/Table2[[#This Row],[IQ3_Average]]</f>
        <v>0</v>
      </c>
      <c r="S164" s="65">
        <f>AVERAGE(Table2[[#This Row],[RI_IQ1]:[RI_IQ3]])</f>
        <v>0</v>
      </c>
      <c r="T164">
        <f>IF(Table2[[#This Row],[SNAP_Average]]&gt;20%,1, IF(Table2[[#This Row],[SNAP_Average]]&lt;11%, 3, 2))</f>
        <v>2</v>
      </c>
      <c r="U164">
        <f>IF(Table2[[#This Row],[Poverty_Average]]&gt;20%,1, IF(Table2[[#This Row],[Poverty_Average]]&lt;10%, 3, 2))</f>
        <v>1</v>
      </c>
      <c r="V164">
        <f>IF(Table2[[#This Row],[Full Time Employment_Average]]&lt;30%,1, IF(Table2[[#This Row],[Full Time Employment_Average]]&gt;50%, 3, 2))</f>
        <v>3</v>
      </c>
      <c r="W164" s="67">
        <f>AVERAGE(Table2[[#This Row],[FCI_SNAP]:[FCI_FullTimeEmployment]])</f>
        <v>2</v>
      </c>
      <c r="X16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Row],[IQ2_Average]])*(3*0.02)/12,IF(I213&lt;=1.5,"NA")))</f>
        <v>97.359600109950136</v>
      </c>
      <c r="Z16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243.39900027487542</v>
      </c>
    </row>
    <row r="165" spans="1:26" x14ac:dyDescent="0.25">
      <c r="A165" t="str">
        <f>Table1422[[#This Row],[Community]]</f>
        <v xml:space="preserve">Knik-Fairview  </v>
      </c>
      <c r="H165" s="58">
        <f>Table1422[[#This Row],[IQ1_Average]]</f>
        <v>35164</v>
      </c>
      <c r="I165" s="58">
        <f>Table1422[[#This Row],[IQ2_Average]]</f>
        <v>74139.199999999997</v>
      </c>
      <c r="J165" s="58">
        <f>Table1422[[#This Row],[IQ3_Average]]</f>
        <v>109888.8</v>
      </c>
      <c r="K165" s="60">
        <f>Table1422[[#This Row],[SNAP_Average 
(Percentage Points)]]/100</f>
        <v>7.0400000000000004E-2</v>
      </c>
      <c r="L165" s="59">
        <f>Table1422[[#This Row],[Poverty_Average
(Percentage Points)]]/100</f>
        <v>0.15059999999999998</v>
      </c>
      <c r="M165" s="59">
        <f>Table1422[[#This Row],[Full Time Employment_Average
(Percentage Points)]]/100</f>
        <v>0.64819999999999978</v>
      </c>
      <c r="N165">
        <f>Table1422[[#This Row],[Monthly Fees]]</f>
        <v>0</v>
      </c>
      <c r="O165">
        <f t="shared" si="2"/>
        <v>0</v>
      </c>
      <c r="P165" s="63">
        <f>Table2[[#This Row],[Annual Fees]]/Table2[[#This Row],[IQ1_Average]]</f>
        <v>0</v>
      </c>
      <c r="Q165" s="63">
        <f>Table2[[#This Row],[Annual Fees]]/Table2[[#This Row],[IQ2_Average]]</f>
        <v>0</v>
      </c>
      <c r="R165" s="63">
        <f>Table2[[#This Row],[Annual Fees]]/Table2[[#This Row],[IQ3_Average]]</f>
        <v>0</v>
      </c>
      <c r="S165" s="65">
        <f>AVERAGE(Table2[[#This Row],[RI_IQ1]:[RI_IQ3]])</f>
        <v>0</v>
      </c>
      <c r="T165">
        <f>IF(Table2[[#This Row],[SNAP_Average]]&gt;20%,1, IF(Table2[[#This Row],[SNAP_Average]]&lt;11%, 3, 2))</f>
        <v>3</v>
      </c>
      <c r="U165">
        <f>IF(Table2[[#This Row],[Poverty_Average]]&gt;20%,1, IF(Table2[[#This Row],[Poverty_Average]]&lt;10%, 3, 2))</f>
        <v>2</v>
      </c>
      <c r="V165">
        <f>IF(Table2[[#This Row],[Full Time Employment_Average]]&lt;30%,1, IF(Table2[[#This Row],[Full Time Employment_Average]]&gt;50%, 3, 2))</f>
        <v>3</v>
      </c>
      <c r="W165" s="67">
        <f>AVERAGE(Table2[[#This Row],[FCI_SNAP]:[FCI_FullTimeEmployment]])</f>
        <v>2.6666666666666665</v>
      </c>
      <c r="X16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Row],[IQ2_Average]])*(3*0.02)/12,IF(I214&lt;=1.5,"NA")))</f>
        <v>244.97111004711448</v>
      </c>
      <c r="Z16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391.95377607538308</v>
      </c>
    </row>
    <row r="166" spans="1:26" x14ac:dyDescent="0.25">
      <c r="A166" t="str">
        <f>Table1422[[#This Row],[Community]]</f>
        <v xml:space="preserve">Kobuk </v>
      </c>
      <c r="C166" t="s">
        <v>584</v>
      </c>
      <c r="D166" t="s">
        <v>561</v>
      </c>
      <c r="E166" t="s">
        <v>572</v>
      </c>
      <c r="F166" t="s">
        <v>563</v>
      </c>
      <c r="G166" t="s">
        <v>570</v>
      </c>
      <c r="H166" s="58">
        <f>Table1422[[#This Row],[IQ1_Average]]</f>
        <v>18233.400000000001</v>
      </c>
      <c r="I166" s="58">
        <f>Table1422[[#This Row],[IQ2_Average]]</f>
        <v>28494.2</v>
      </c>
      <c r="J166" s="58">
        <f>Table1422[[#This Row],[IQ3_Average]]</f>
        <v>43300</v>
      </c>
      <c r="K166" s="60">
        <f>Table1422[[#This Row],[SNAP_Average 
(Percentage Points)]]/100</f>
        <v>0.46040000000000009</v>
      </c>
      <c r="L166" s="59">
        <f>Table1422[[#This Row],[Poverty_Average
(Percentage Points)]]/100</f>
        <v>0.23199999999999996</v>
      </c>
      <c r="M166" s="59">
        <f>Table1422[[#This Row],[Full Time Employment_Average
(Percentage Points)]]/100</f>
        <v>0.32579999999999998</v>
      </c>
      <c r="N166">
        <f>Table1422[[#This Row],[Monthly Fees]]</f>
        <v>68</v>
      </c>
      <c r="O166">
        <f t="shared" si="2"/>
        <v>816</v>
      </c>
      <c r="P166" s="63">
        <f>Table2[[#This Row],[Annual Fees]]/Table2[[#This Row],[IQ1_Average]]</f>
        <v>4.4753035637895289E-2</v>
      </c>
      <c r="Q166" s="63">
        <f>Table2[[#This Row],[Annual Fees]]/Table2[[#This Row],[IQ2_Average]]</f>
        <v>2.8637406910880108E-2</v>
      </c>
      <c r="R166" s="63">
        <f>Table2[[#This Row],[Annual Fees]]/Table2[[#This Row],[IQ3_Average]]</f>
        <v>1.8845265588914549E-2</v>
      </c>
      <c r="S166" s="65">
        <f>AVERAGE(Table2[[#This Row],[RI_IQ1]:[RI_IQ3]])</f>
        <v>3.0745236045896646E-2</v>
      </c>
      <c r="T166">
        <f>IF(Table2[[#This Row],[SNAP_Average]]&gt;20%,1, IF(Table2[[#This Row],[SNAP_Average]]&lt;11%, 3, 2))</f>
        <v>1</v>
      </c>
      <c r="U166">
        <f>IF(Table2[[#This Row],[Poverty_Average]]&gt;20%,1, IF(Table2[[#This Row],[Poverty_Average]]&lt;10%, 3, 2))</f>
        <v>1</v>
      </c>
      <c r="V166">
        <f>IF(Table2[[#This Row],[Full Time Employment_Average]]&lt;30%,1, IF(Table2[[#This Row],[Full Time Employment_Average]]&gt;50%, 3, 2))</f>
        <v>2</v>
      </c>
      <c r="W166" s="67">
        <f>AVERAGE(Table2[[#This Row],[FCI_SNAP]:[FCI_FullTimeEmployment]])</f>
        <v>1.3333333333333333</v>
      </c>
      <c r="X16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66"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Row],[IQ2_Average]])*(3*0.02)/12,IF(I215&lt;=1.5,"NA")))</f>
        <v>0</v>
      </c>
      <c r="Z16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44.23449532050379</v>
      </c>
    </row>
    <row r="167" spans="1:26" x14ac:dyDescent="0.25">
      <c r="A167" t="str">
        <f>Table1422[[#This Row],[Community]]</f>
        <v xml:space="preserve">Kodiak </v>
      </c>
      <c r="H167" s="58">
        <f>Table1422[[#This Row],[IQ1_Average]]</f>
        <v>37390.199999999997</v>
      </c>
      <c r="I167" s="58">
        <f>Table1422[[#This Row],[IQ2_Average]]</f>
        <v>59813.2</v>
      </c>
      <c r="J167" s="58">
        <f>Table1422[[#This Row],[IQ3_Average]]</f>
        <v>94186.6</v>
      </c>
      <c r="K167" s="60">
        <f>Table1422[[#This Row],[SNAP_Average 
(Percentage Points)]]/100</f>
        <v>0.1648</v>
      </c>
      <c r="L167" s="59">
        <f>Table1422[[#This Row],[Poverty_Average
(Percentage Points)]]/100</f>
        <v>0.26400000000000001</v>
      </c>
      <c r="M167" s="59">
        <f>Table1422[[#This Row],[Full Time Employment_Average
(Percentage Points)]]/100</f>
        <v>0.57440000000000002</v>
      </c>
      <c r="N167">
        <f>Table1422[[#This Row],[Monthly Fees]]</f>
        <v>0</v>
      </c>
      <c r="O167">
        <f t="shared" si="2"/>
        <v>0</v>
      </c>
      <c r="P167" s="63">
        <f>Table2[[#This Row],[Annual Fees]]/Table2[[#This Row],[IQ1_Average]]</f>
        <v>0</v>
      </c>
      <c r="Q167" s="63">
        <f>Table2[[#This Row],[Annual Fees]]/Table2[[#This Row],[IQ2_Average]]</f>
        <v>0</v>
      </c>
      <c r="R167" s="63">
        <f>Table2[[#This Row],[Annual Fees]]/Table2[[#This Row],[IQ3_Average]]</f>
        <v>0</v>
      </c>
      <c r="S167" s="65">
        <f>AVERAGE(Table2[[#This Row],[RI_IQ1]:[RI_IQ3]])</f>
        <v>0</v>
      </c>
      <c r="T167">
        <f>IF(Table2[[#This Row],[SNAP_Average]]&gt;20%,1, IF(Table2[[#This Row],[SNAP_Average]]&lt;11%, 3, 2))</f>
        <v>2</v>
      </c>
      <c r="U167">
        <f>IF(Table2[[#This Row],[Poverty_Average]]&gt;20%,1, IF(Table2[[#This Row],[Poverty_Average]]&lt;10%, 3, 2))</f>
        <v>1</v>
      </c>
      <c r="V167">
        <f>IF(Table2[[#This Row],[Full Time Employment_Average]]&lt;30%,1, IF(Table2[[#This Row],[Full Time Employment_Average]]&gt;50%, 3, 2))</f>
        <v>3</v>
      </c>
      <c r="W167" s="67">
        <f>AVERAGE(Table2[[#This Row],[FCI_SNAP]:[FCI_FullTimeEmployment]])</f>
        <v>2</v>
      </c>
      <c r="X16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Row],[IQ2_Average]])*(3*0.02)/12,IF(I216&lt;=1.5,"NA")))</f>
        <v>92.454056828336263</v>
      </c>
      <c r="Z16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231.13514207084071</v>
      </c>
    </row>
    <row r="168" spans="1:26" x14ac:dyDescent="0.25">
      <c r="A168" t="str">
        <f>Table1422[[#This Row],[Community]]</f>
        <v xml:space="preserve">Kodiak Station  </v>
      </c>
      <c r="H168" s="58">
        <f>Table1422[[#This Row],[IQ1_Average]]</f>
        <v>38182.6</v>
      </c>
      <c r="I168" s="58">
        <f>Table1422[[#This Row],[IQ2_Average]]</f>
        <v>76467.199999999997</v>
      </c>
      <c r="J168" s="58">
        <f>Table1422[[#This Row],[IQ3_Average]]</f>
        <v>102337.4</v>
      </c>
      <c r="K168" s="60">
        <f>Table1422[[#This Row],[SNAP_Average 
(Percentage Points)]]/100</f>
        <v>0</v>
      </c>
      <c r="L168" s="59">
        <f>Table1422[[#This Row],[Poverty_Average
(Percentage Points)]]/100</f>
        <v>8.9499999999999996E-2</v>
      </c>
      <c r="M168" s="59">
        <f>Table1422[[#This Row],[Full Time Employment_Average
(Percentage Points)]]/100</f>
        <v>0.77459999999999996</v>
      </c>
      <c r="N168">
        <f>Table1422[[#This Row],[Monthly Fees]]</f>
        <v>0</v>
      </c>
      <c r="O168">
        <f t="shared" si="2"/>
        <v>0</v>
      </c>
      <c r="P168" s="63">
        <f>Table2[[#This Row],[Annual Fees]]/Table2[[#This Row],[IQ1_Average]]</f>
        <v>0</v>
      </c>
      <c r="Q168" s="63">
        <f>Table2[[#This Row],[Annual Fees]]/Table2[[#This Row],[IQ2_Average]]</f>
        <v>0</v>
      </c>
      <c r="R168" s="63">
        <f>Table2[[#This Row],[Annual Fees]]/Table2[[#This Row],[IQ3_Average]]</f>
        <v>0</v>
      </c>
      <c r="S168" s="65">
        <f>AVERAGE(Table2[[#This Row],[RI_IQ1]:[RI_IQ3]])</f>
        <v>0</v>
      </c>
      <c r="T168">
        <f>IF(Table2[[#This Row],[SNAP_Average]]&gt;20%,1, IF(Table2[[#This Row],[SNAP_Average]]&lt;11%, 3, 2))</f>
        <v>3</v>
      </c>
      <c r="U168">
        <f>IF(Table2[[#This Row],[Poverty_Average]]&gt;20%,1, IF(Table2[[#This Row],[Poverty_Average]]&lt;10%, 3, 2))</f>
        <v>3</v>
      </c>
      <c r="V168">
        <f>IF(Table2[[#This Row],[Full Time Employment_Average]]&lt;30%,1, IF(Table2[[#This Row],[Full Time Employment_Average]]&gt;50%, 3, 2))</f>
        <v>3</v>
      </c>
      <c r="W168" s="67">
        <f>AVERAGE(Table2[[#This Row],[FCI_SNAP]:[FCI_FullTimeEmployment]])</f>
        <v>3</v>
      </c>
      <c r="X16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6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Row],[IQ2_Average]])*(3*0.02)/12,IF(I217&lt;=1.5,"NA")))</f>
        <v>254.89894834050733</v>
      </c>
      <c r="Z16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407.83831734481163</v>
      </c>
    </row>
    <row r="169" spans="1:26" x14ac:dyDescent="0.25">
      <c r="A169" t="str">
        <f>Table1422[[#This Row],[Community]]</f>
        <v xml:space="preserve">Kokhanok  </v>
      </c>
      <c r="C169" t="s">
        <v>560</v>
      </c>
      <c r="D169" t="s">
        <v>561</v>
      </c>
      <c r="E169" t="s">
        <v>562</v>
      </c>
      <c r="F169" t="s">
        <v>563</v>
      </c>
      <c r="G169" t="s">
        <v>570</v>
      </c>
      <c r="H169" s="58">
        <f>Table1422[[#This Row],[IQ1_Average]]</f>
        <v>16995</v>
      </c>
      <c r="I169" s="58">
        <f>Table1422[[#This Row],[IQ2_Average]]</f>
        <v>29066.6</v>
      </c>
      <c r="J169" s="58">
        <f>Table1422[[#This Row],[IQ3_Average]]</f>
        <v>49160</v>
      </c>
      <c r="K169" s="60">
        <f>Table1422[[#This Row],[SNAP_Average 
(Percentage Points)]]/100</f>
        <v>0.40720000000000006</v>
      </c>
      <c r="L169" s="59">
        <f>Table1422[[#This Row],[Poverty_Average
(Percentage Points)]]/100</f>
        <v>0.47419999999999995</v>
      </c>
      <c r="M169" s="59">
        <f>Table1422[[#This Row],[Full Time Employment_Average
(Percentage Points)]]/100</f>
        <v>0.254</v>
      </c>
      <c r="N169">
        <f>Table1422[[#This Row],[Monthly Fees]]</f>
        <v>90</v>
      </c>
      <c r="O169">
        <f t="shared" si="2"/>
        <v>1080</v>
      </c>
      <c r="P169" s="63">
        <f>Table2[[#This Row],[Annual Fees]]/Table2[[#This Row],[IQ1_Average]]</f>
        <v>6.3548102383053834E-2</v>
      </c>
      <c r="Q169" s="63">
        <f>Table2[[#This Row],[Annual Fees]]/Table2[[#This Row],[IQ2_Average]]</f>
        <v>3.7156048523047075E-2</v>
      </c>
      <c r="R169" s="63">
        <f>Table2[[#This Row],[Annual Fees]]/Table2[[#This Row],[IQ3_Average]]</f>
        <v>2.1969080553295363E-2</v>
      </c>
      <c r="S169" s="65">
        <f>AVERAGE(Table2[[#This Row],[RI_IQ1]:[RI_IQ3]])</f>
        <v>4.0891077153132088E-2</v>
      </c>
      <c r="T169">
        <f>IF(Table2[[#This Row],[SNAP_Average]]&gt;20%,1, IF(Table2[[#This Row],[SNAP_Average]]&lt;11%, 3, 2))</f>
        <v>1</v>
      </c>
      <c r="U169">
        <f>IF(Table2[[#This Row],[Poverty_Average]]&gt;20%,1, IF(Table2[[#This Row],[Poverty_Average]]&lt;10%, 3, 2))</f>
        <v>1</v>
      </c>
      <c r="V169">
        <f>IF(Table2[[#This Row],[Full Time Employment_Average]]&lt;30%,1, IF(Table2[[#This Row],[Full Time Employment_Average]]&gt;50%, 3, 2))</f>
        <v>1</v>
      </c>
      <c r="W169" s="67">
        <f>AVERAGE(Table2[[#This Row],[FCI_SNAP]:[FCI_FullTimeEmployment]])</f>
        <v>1</v>
      </c>
      <c r="X16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6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Row],[IQ2_Average]])*(3*0.02)/12,IF(I218&lt;=1.5,"NA")))</f>
        <v>0</v>
      </c>
      <c r="Z16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44.019383330481112</v>
      </c>
    </row>
    <row r="170" spans="1:26" x14ac:dyDescent="0.25">
      <c r="A170" t="str">
        <f>Table1422[[#This Row],[Community]]</f>
        <v xml:space="preserve">Koliganek  </v>
      </c>
      <c r="C170" t="s">
        <v>578</v>
      </c>
      <c r="D170" t="s">
        <v>561</v>
      </c>
      <c r="E170" t="s">
        <v>562</v>
      </c>
      <c r="F170" t="s">
        <v>563</v>
      </c>
      <c r="G170" t="s">
        <v>570</v>
      </c>
      <c r="H170" s="58">
        <f>Table1422[[#This Row],[IQ1_Average]]</f>
        <v>31499.8</v>
      </c>
      <c r="I170" s="58">
        <f>Table1422[[#This Row],[IQ2_Average]]</f>
        <v>50200</v>
      </c>
      <c r="J170" s="58">
        <f>Table1422[[#This Row],[IQ3_Average]]</f>
        <v>64600</v>
      </c>
      <c r="K170" s="60">
        <f>Table1422[[#This Row],[SNAP_Average 
(Percentage Points)]]/100</f>
        <v>0.37640000000000001</v>
      </c>
      <c r="L170" s="59">
        <f>Table1422[[#This Row],[Poverty_Average
(Percentage Points)]]/100</f>
        <v>0.20619999999999997</v>
      </c>
      <c r="M170" s="59">
        <f>Table1422[[#This Row],[Full Time Employment_Average
(Percentage Points)]]/100</f>
        <v>0.16900000000000001</v>
      </c>
      <c r="N170" t="str">
        <f>Table1422[[#This Row],[Monthly Fees]]</f>
        <v>   20.00</v>
      </c>
      <c r="O170" t="e">
        <f t="shared" si="2"/>
        <v>#VALUE!</v>
      </c>
      <c r="P170" s="63" t="e">
        <f>Table2[[#This Row],[Annual Fees]]/Table2[[#This Row],[IQ1_Average]]</f>
        <v>#VALUE!</v>
      </c>
      <c r="Q170" s="63" t="e">
        <f>Table2[[#This Row],[Annual Fees]]/Table2[[#This Row],[IQ2_Average]]</f>
        <v>#VALUE!</v>
      </c>
      <c r="R170" s="63" t="e">
        <f>Table2[[#This Row],[Annual Fees]]/Table2[[#This Row],[IQ3_Average]]</f>
        <v>#VALUE!</v>
      </c>
      <c r="S170" s="65" t="e">
        <f>AVERAGE(Table2[[#This Row],[RI_IQ1]:[RI_IQ3]])</f>
        <v>#VALUE!</v>
      </c>
      <c r="T170">
        <f>IF(Table2[[#This Row],[SNAP_Average]]&gt;20%,1, IF(Table2[[#This Row],[SNAP_Average]]&lt;11%, 3, 2))</f>
        <v>1</v>
      </c>
      <c r="U170">
        <f>IF(Table2[[#This Row],[Poverty_Average]]&gt;20%,1, IF(Table2[[#This Row],[Poverty_Average]]&lt;10%, 3, 2))</f>
        <v>1</v>
      </c>
      <c r="V170">
        <f>IF(Table2[[#This Row],[Full Time Employment_Average]]&lt;30%,1, IF(Table2[[#This Row],[Full Time Employment_Average]]&gt;50%, 3, 2))</f>
        <v>1</v>
      </c>
      <c r="W170" s="67">
        <f>AVERAGE(Table2[[#This Row],[FCI_SNAP]:[FCI_FullTimeEmployment]])</f>
        <v>1</v>
      </c>
      <c r="X170"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17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Row],[IQ2_Average]])*(3*0.02)/12,IF(I219&lt;=1.5,"NA")))</f>
        <v>0</v>
      </c>
      <c r="Z17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74.464124665598831</v>
      </c>
    </row>
    <row r="171" spans="1:26" x14ac:dyDescent="0.25">
      <c r="A171" t="str">
        <f>Table1422[[#This Row],[Community]]</f>
        <v xml:space="preserve">Kongiganak  </v>
      </c>
      <c r="B171" t="s">
        <v>575</v>
      </c>
      <c r="H171" s="58">
        <f>Table1422[[#This Row],[IQ1_Average]]</f>
        <v>22289.4</v>
      </c>
      <c r="I171" s="58">
        <f>Table1422[[#This Row],[IQ2_Average]]</f>
        <v>46800</v>
      </c>
      <c r="J171" s="58">
        <f>Table1422[[#This Row],[IQ3_Average]]</f>
        <v>66462.600000000006</v>
      </c>
      <c r="K171" s="60">
        <f>Table1422[[#This Row],[SNAP_Average 
(Percentage Points)]]/100</f>
        <v>0.52760000000000007</v>
      </c>
      <c r="L171" s="59">
        <f>Table1422[[#This Row],[Poverty_Average
(Percentage Points)]]/100</f>
        <v>0.28499999999999998</v>
      </c>
      <c r="M171" s="59">
        <f>Table1422[[#This Row],[Full Time Employment_Average
(Percentage Points)]]/100</f>
        <v>0.19439999999999999</v>
      </c>
      <c r="N171">
        <f>Table1422[[#This Row],[Monthly Fees]]</f>
        <v>0</v>
      </c>
      <c r="O171">
        <f t="shared" si="2"/>
        <v>0</v>
      </c>
      <c r="P171" s="63">
        <f>Table2[[#This Row],[Annual Fees]]/Table2[[#This Row],[IQ1_Average]]</f>
        <v>0</v>
      </c>
      <c r="Q171" s="63">
        <f>Table2[[#This Row],[Annual Fees]]/Table2[[#This Row],[IQ2_Average]]</f>
        <v>0</v>
      </c>
      <c r="R171" s="63">
        <f>Table2[[#This Row],[Annual Fees]]/Table2[[#This Row],[IQ3_Average]]</f>
        <v>0</v>
      </c>
      <c r="S171" s="65">
        <f>AVERAGE(Table2[[#This Row],[RI_IQ1]:[RI_IQ3]])</f>
        <v>0</v>
      </c>
      <c r="T171">
        <f>IF(Table2[[#This Row],[SNAP_Average]]&gt;20%,1, IF(Table2[[#This Row],[SNAP_Average]]&lt;11%, 3, 2))</f>
        <v>1</v>
      </c>
      <c r="U171">
        <f>IF(Table2[[#This Row],[Poverty_Average]]&gt;20%,1, IF(Table2[[#This Row],[Poverty_Average]]&lt;10%, 3, 2))</f>
        <v>1</v>
      </c>
      <c r="V171">
        <f>IF(Table2[[#This Row],[Full Time Employment_Average]]&lt;30%,1, IF(Table2[[#This Row],[Full Time Employment_Average]]&gt;50%, 3, 2))</f>
        <v>1</v>
      </c>
      <c r="W171" s="67">
        <f>AVERAGE(Table2[[#This Row],[FCI_SNAP]:[FCI_FullTimeEmployment]])</f>
        <v>1</v>
      </c>
      <c r="X17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1"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Row],[IQ2_Average]])*(3*0.02)/12,IF(I220&lt;=1.5,"NA")))</f>
        <v>0</v>
      </c>
      <c r="Z17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61.517297816874652</v>
      </c>
    </row>
    <row r="172" spans="1:26" x14ac:dyDescent="0.25">
      <c r="A172" t="str">
        <f>Table1422[[#This Row],[Community]]</f>
        <v xml:space="preserve">Kotlik </v>
      </c>
      <c r="C172" t="s">
        <v>568</v>
      </c>
      <c r="D172" t="s">
        <v>561</v>
      </c>
      <c r="E172" t="s">
        <v>572</v>
      </c>
      <c r="F172" t="s">
        <v>574</v>
      </c>
      <c r="G172" t="s">
        <v>570</v>
      </c>
      <c r="H172" s="58">
        <f>Table1422[[#This Row],[IQ1_Average]]</f>
        <v>17543.400000000001</v>
      </c>
      <c r="I172" s="58">
        <f>Table1422[[#This Row],[IQ2_Average]]</f>
        <v>32736.400000000001</v>
      </c>
      <c r="J172" s="58">
        <f>Table1422[[#This Row],[IQ3_Average]]</f>
        <v>53011.8</v>
      </c>
      <c r="K172" s="60">
        <f>Table1422[[#This Row],[SNAP_Average 
(Percentage Points)]]/100</f>
        <v>0.61140000000000005</v>
      </c>
      <c r="L172" s="59">
        <f>Table1422[[#This Row],[Poverty_Average
(Percentage Points)]]/100</f>
        <v>0.52300000000000002</v>
      </c>
      <c r="M172" s="59">
        <f>Table1422[[#This Row],[Full Time Employment_Average
(Percentage Points)]]/100</f>
        <v>0.14080000000000001</v>
      </c>
      <c r="N172">
        <f>Table1422[[#This Row],[Monthly Fees]]</f>
        <v>81.5</v>
      </c>
      <c r="O172">
        <f t="shared" si="2"/>
        <v>978</v>
      </c>
      <c r="P172" s="63">
        <f>Table2[[#This Row],[Annual Fees]]/Table2[[#This Row],[IQ1_Average]]</f>
        <v>5.574746058346728E-2</v>
      </c>
      <c r="Q172" s="63">
        <f>Table2[[#This Row],[Annual Fees]]/Table2[[#This Row],[IQ2_Average]]</f>
        <v>2.9875001527351817E-2</v>
      </c>
      <c r="R172" s="63">
        <f>Table2[[#This Row],[Annual Fees]]/Table2[[#This Row],[IQ3_Average]]</f>
        <v>1.8448722737201904E-2</v>
      </c>
      <c r="S172" s="65">
        <f>AVERAGE(Table2[[#This Row],[RI_IQ1]:[RI_IQ3]])</f>
        <v>3.4690394949340335E-2</v>
      </c>
      <c r="T172">
        <f>IF(Table2[[#This Row],[SNAP_Average]]&gt;20%,1, IF(Table2[[#This Row],[SNAP_Average]]&lt;11%, 3, 2))</f>
        <v>1</v>
      </c>
      <c r="U172">
        <f>IF(Table2[[#This Row],[Poverty_Average]]&gt;20%,1, IF(Table2[[#This Row],[Poverty_Average]]&lt;10%, 3, 2))</f>
        <v>1</v>
      </c>
      <c r="V172">
        <f>IF(Table2[[#This Row],[Full Time Employment_Average]]&lt;30%,1, IF(Table2[[#This Row],[Full Time Employment_Average]]&gt;50%, 3, 2))</f>
        <v>1</v>
      </c>
      <c r="W172" s="67">
        <f>AVERAGE(Table2[[#This Row],[FCI_SNAP]:[FCI_FullTimeEmployment]])</f>
        <v>1</v>
      </c>
      <c r="X17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Row],[IQ2_Average]])*(3*0.02)/12,IF(I221&lt;=1.5,"NA")))</f>
        <v>0</v>
      </c>
      <c r="Z17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46.987069544187932</v>
      </c>
    </row>
    <row r="173" spans="1:26" x14ac:dyDescent="0.25">
      <c r="A173" t="str">
        <f>Table1422[[#This Row],[Community]]</f>
        <v xml:space="preserve">Kotzebue </v>
      </c>
      <c r="C173" t="s">
        <v>584</v>
      </c>
      <c r="D173" t="s">
        <v>561</v>
      </c>
      <c r="E173" t="s">
        <v>572</v>
      </c>
      <c r="F173" t="s">
        <v>563</v>
      </c>
      <c r="G173" t="s">
        <v>570</v>
      </c>
      <c r="H173" s="58">
        <f>Table1422[[#This Row],[IQ1_Average]]</f>
        <v>47741.4</v>
      </c>
      <c r="I173" s="58">
        <f>Table1422[[#This Row],[IQ2_Average]]</f>
        <v>82000</v>
      </c>
      <c r="J173" s="58">
        <f>Table1422[[#This Row],[IQ3_Average]]</f>
        <v>122112.2</v>
      </c>
      <c r="K173" s="60">
        <f>Table1422[[#This Row],[SNAP_Average 
(Percentage Points)]]/100</f>
        <v>0.16059999999999999</v>
      </c>
      <c r="L173" s="59">
        <f>Table1422[[#This Row],[Poverty_Average
(Percentage Points)]]/100</f>
        <v>0.31560000000000005</v>
      </c>
      <c r="M173" s="59">
        <f>Table1422[[#This Row],[Full Time Employment_Average
(Percentage Points)]]/100</f>
        <v>0.65239999999999976</v>
      </c>
      <c r="N173">
        <f>Table1422[[#This Row],[Monthly Fees]]</f>
        <v>430</v>
      </c>
      <c r="O173">
        <f t="shared" si="2"/>
        <v>5160</v>
      </c>
      <c r="P173" s="63">
        <f>Table2[[#This Row],[Annual Fees]]/Table2[[#This Row],[IQ1_Average]]</f>
        <v>0.1080822933554525</v>
      </c>
      <c r="Q173" s="63">
        <f>Table2[[#This Row],[Annual Fees]]/Table2[[#This Row],[IQ2_Average]]</f>
        <v>6.2926829268292683E-2</v>
      </c>
      <c r="R173" s="63">
        <f>Table2[[#This Row],[Annual Fees]]/Table2[[#This Row],[IQ3_Average]]</f>
        <v>4.2256220099220226E-2</v>
      </c>
      <c r="S173" s="65">
        <f>AVERAGE(Table2[[#This Row],[RI_IQ1]:[RI_IQ3]])</f>
        <v>7.1088447574321798E-2</v>
      </c>
      <c r="T173">
        <f>IF(Table2[[#This Row],[SNAP_Average]]&gt;20%,1, IF(Table2[[#This Row],[SNAP_Average]]&lt;11%, 3, 2))</f>
        <v>2</v>
      </c>
      <c r="U173">
        <f>IF(Table2[[#This Row],[Poverty_Average]]&gt;20%,1, IF(Table2[[#This Row],[Poverty_Average]]&lt;10%, 3, 2))</f>
        <v>1</v>
      </c>
      <c r="V173">
        <f>IF(Table2[[#This Row],[Full Time Employment_Average]]&lt;30%,1, IF(Table2[[#This Row],[Full Time Employment_Average]]&gt;50%, 3, 2))</f>
        <v>3</v>
      </c>
      <c r="W173" s="67">
        <f>AVERAGE(Table2[[#This Row],[FCI_SNAP]:[FCI_FullTimeEmployment]])</f>
        <v>2</v>
      </c>
      <c r="X17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Row],[IQ2_Average]])*(3*0.02)/12,IF(I222&lt;=1.5,"NA")))</f>
        <v>120.97605579315598</v>
      </c>
      <c r="Z17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302.44013948289006</v>
      </c>
    </row>
    <row r="174" spans="1:26" x14ac:dyDescent="0.25">
      <c r="A174" t="str">
        <f>Table1422[[#This Row],[Community]]</f>
        <v xml:space="preserve">Koyuk </v>
      </c>
      <c r="C174" t="s">
        <v>586</v>
      </c>
      <c r="D174" t="s">
        <v>561</v>
      </c>
      <c r="E174" t="s">
        <v>572</v>
      </c>
      <c r="F174" t="s">
        <v>563</v>
      </c>
      <c r="G174" t="s">
        <v>570</v>
      </c>
      <c r="H174" s="58">
        <f>Table1422[[#This Row],[IQ1_Average]]</f>
        <v>17197.599999999999</v>
      </c>
      <c r="I174" s="58">
        <f>Table1422[[#This Row],[IQ2_Average]]</f>
        <v>27513.200000000001</v>
      </c>
      <c r="J174" s="58">
        <f>Table1422[[#This Row],[IQ3_Average]]</f>
        <v>44347.6</v>
      </c>
      <c r="K174" s="60">
        <f>Table1422[[#This Row],[SNAP_Average 
(Percentage Points)]]/100</f>
        <v>0.48219999999999996</v>
      </c>
      <c r="L174" s="59">
        <f>Table1422[[#This Row],[Poverty_Average
(Percentage Points)]]/100</f>
        <v>0.49060000000000004</v>
      </c>
      <c r="M174" s="59">
        <f>Table1422[[#This Row],[Full Time Employment_Average
(Percentage Points)]]/100</f>
        <v>0.19839999999999999</v>
      </c>
      <c r="N174">
        <f>Table1422[[#This Row],[Monthly Fees]]</f>
        <v>70</v>
      </c>
      <c r="O174">
        <f t="shared" si="2"/>
        <v>840</v>
      </c>
      <c r="P174" s="63">
        <f>Table2[[#This Row],[Annual Fees]]/Table2[[#This Row],[IQ1_Average]]</f>
        <v>4.8844024747639207E-2</v>
      </c>
      <c r="Q174" s="63">
        <f>Table2[[#This Row],[Annual Fees]]/Table2[[#This Row],[IQ2_Average]]</f>
        <v>3.0530799761568993E-2</v>
      </c>
      <c r="R174" s="63">
        <f>Table2[[#This Row],[Annual Fees]]/Table2[[#This Row],[IQ3_Average]]</f>
        <v>1.8941273033940959E-2</v>
      </c>
      <c r="S174" s="65">
        <f>AVERAGE(Table2[[#This Row],[RI_IQ1]:[RI_IQ3]])</f>
        <v>3.277203251438305E-2</v>
      </c>
      <c r="T174">
        <f>IF(Table2[[#This Row],[SNAP_Average]]&gt;20%,1, IF(Table2[[#This Row],[SNAP_Average]]&lt;11%, 3, 2))</f>
        <v>1</v>
      </c>
      <c r="U174">
        <f>IF(Table2[[#This Row],[Poverty_Average]]&gt;20%,1, IF(Table2[[#This Row],[Poverty_Average]]&lt;10%, 3, 2))</f>
        <v>1</v>
      </c>
      <c r="V174">
        <f>IF(Table2[[#This Row],[Full Time Employment_Average]]&lt;30%,1, IF(Table2[[#This Row],[Full Time Employment_Average]]&gt;50%, 3, 2))</f>
        <v>1</v>
      </c>
      <c r="W174" s="67">
        <f>AVERAGE(Table2[[#This Row],[FCI_SNAP]:[FCI_FullTimeEmployment]])</f>
        <v>1</v>
      </c>
      <c r="X17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4"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Row],[IQ2_Average]])*(3*0.02)/12,IF(I223&lt;=1.5,"NA")))</f>
        <v>0</v>
      </c>
      <c r="Z17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42.719352221610457</v>
      </c>
    </row>
    <row r="175" spans="1:26" x14ac:dyDescent="0.25">
      <c r="A175" t="str">
        <f>Table1422[[#This Row],[Community]]</f>
        <v xml:space="preserve">Koyukuk </v>
      </c>
      <c r="B175" t="s">
        <v>575</v>
      </c>
      <c r="H175" s="58">
        <f>Table1422[[#This Row],[IQ1_Average]]</f>
        <v>12910</v>
      </c>
      <c r="I175" s="58">
        <f>Table1422[[#This Row],[IQ2_Average]]</f>
        <v>20727.2</v>
      </c>
      <c r="J175" s="58">
        <f>Table1422[[#This Row],[IQ3_Average]]</f>
        <v>27307.200000000001</v>
      </c>
      <c r="K175" s="60">
        <f>Table1422[[#This Row],[SNAP_Average 
(Percentage Points)]]/100</f>
        <v>0.21919999999999998</v>
      </c>
      <c r="L175" s="59">
        <f>Table1422[[#This Row],[Poverty_Average
(Percentage Points)]]/100</f>
        <v>0.185</v>
      </c>
      <c r="M175" s="59">
        <f>Table1422[[#This Row],[Full Time Employment_Average
(Percentage Points)]]/100</f>
        <v>0.1164</v>
      </c>
      <c r="N175">
        <f>Table1422[[#This Row],[Monthly Fees]]</f>
        <v>0</v>
      </c>
      <c r="O175">
        <f t="shared" si="2"/>
        <v>0</v>
      </c>
      <c r="P175" s="63">
        <f>Table2[[#This Row],[Annual Fees]]/Table2[[#This Row],[IQ1_Average]]</f>
        <v>0</v>
      </c>
      <c r="Q175" s="63">
        <f>Table2[[#This Row],[Annual Fees]]/Table2[[#This Row],[IQ2_Average]]</f>
        <v>0</v>
      </c>
      <c r="R175" s="63">
        <f>Table2[[#This Row],[Annual Fees]]/Table2[[#This Row],[IQ3_Average]]</f>
        <v>0</v>
      </c>
      <c r="S175" s="65">
        <f>AVERAGE(Table2[[#This Row],[RI_IQ1]:[RI_IQ3]])</f>
        <v>0</v>
      </c>
      <c r="T175">
        <f>IF(Table2[[#This Row],[SNAP_Average]]&gt;20%,1, IF(Table2[[#This Row],[SNAP_Average]]&lt;11%, 3, 2))</f>
        <v>1</v>
      </c>
      <c r="U175">
        <f>IF(Table2[[#This Row],[Poverty_Average]]&gt;20%,1, IF(Table2[[#This Row],[Poverty_Average]]&lt;10%, 3, 2))</f>
        <v>2</v>
      </c>
      <c r="V175">
        <f>IF(Table2[[#This Row],[Full Time Employment_Average]]&lt;30%,1, IF(Table2[[#This Row],[Full Time Employment_Average]]&gt;50%, 3, 2))</f>
        <v>1</v>
      </c>
      <c r="W175" s="67">
        <f>AVERAGE(Table2[[#This Row],[FCI_SNAP]:[FCI_FullTimeEmployment]])</f>
        <v>1.3333333333333333</v>
      </c>
      <c r="X17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Row],[IQ2_Average]])*(3*0.02)/12,IF(I224&lt;=1.5,"NA")))</f>
        <v>0</v>
      </c>
      <c r="Z17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30.802308529305673</v>
      </c>
    </row>
    <row r="176" spans="1:26" x14ac:dyDescent="0.25">
      <c r="A176" t="str">
        <f>Table1422[[#This Row],[Community]]</f>
        <v xml:space="preserve">Kupreanof </v>
      </c>
      <c r="H176" s="58">
        <f>Table1422[[#This Row],[IQ1_Average]]</f>
        <v>56250</v>
      </c>
      <c r="I176" s="58">
        <f>Table1422[[#This Row],[IQ2_Average]]</f>
        <v>67500</v>
      </c>
      <c r="J176" s="58">
        <f>Table1422[[#This Row],[IQ3_Average]]</f>
        <v>142500</v>
      </c>
      <c r="K176" s="60">
        <f>Table1422[[#This Row],[SNAP_Average 
(Percentage Points)]]/100</f>
        <v>0</v>
      </c>
      <c r="L176" s="59">
        <f>Table1422[[#This Row],[Poverty_Average
(Percentage Points)]]/100</f>
        <v>0</v>
      </c>
      <c r="M176" s="59" t="e">
        <f>Table1422[[#This Row],[Full Time Employment_Average
(Percentage Points)]]/100</f>
        <v>#DIV/0!</v>
      </c>
      <c r="N176">
        <f>Table1422[[#This Row],[Monthly Fees]]</f>
        <v>0</v>
      </c>
      <c r="O176">
        <f t="shared" si="2"/>
        <v>0</v>
      </c>
      <c r="P176" s="63">
        <f>Table2[[#This Row],[Annual Fees]]/Table2[[#This Row],[IQ1_Average]]</f>
        <v>0</v>
      </c>
      <c r="Q176" s="63">
        <f>Table2[[#This Row],[Annual Fees]]/Table2[[#This Row],[IQ2_Average]]</f>
        <v>0</v>
      </c>
      <c r="R176" s="63">
        <f>Table2[[#This Row],[Annual Fees]]/Table2[[#This Row],[IQ3_Average]]</f>
        <v>0</v>
      </c>
      <c r="S176" s="65">
        <f>AVERAGE(Table2[[#This Row],[RI_IQ1]:[RI_IQ3]])</f>
        <v>0</v>
      </c>
      <c r="T176">
        <f>IF(Table2[[#This Row],[SNAP_Average]]&gt;20%,1, IF(Table2[[#This Row],[SNAP_Average]]&lt;11%, 3, 2))</f>
        <v>3</v>
      </c>
      <c r="U176">
        <f>IF(Table2[[#This Row],[Poverty_Average]]&gt;20%,1, IF(Table2[[#This Row],[Poverty_Average]]&lt;10%, 3, 2))</f>
        <v>3</v>
      </c>
      <c r="V176" t="e">
        <f>IF(Table2[[#This Row],[Full Time Employment_Average]]&lt;30%,1, IF(Table2[[#This Row],[Full Time Employment_Average]]&gt;50%, 3, 2))</f>
        <v>#DIV/0!</v>
      </c>
      <c r="W176" s="67" t="e">
        <f>AVERAGE(Table2[[#This Row],[FCI_SNAP]:[FCI_FullTimeEmployment]])</f>
        <v>#DIV/0!</v>
      </c>
      <c r="X176"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76"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Row],[IQ2_Average]])*(3*0.02)/12,IF(I225&lt;=1.5,"NA")))</f>
        <v>#DIV/0!</v>
      </c>
      <c r="Z176"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77" spans="1:26" x14ac:dyDescent="0.25">
      <c r="A177" t="str">
        <f>Table1422[[#This Row],[Community]]</f>
        <v xml:space="preserve">Kwethluk </v>
      </c>
      <c r="C177" t="s">
        <v>568</v>
      </c>
      <c r="D177" t="s">
        <v>561</v>
      </c>
      <c r="E177" t="s">
        <v>572</v>
      </c>
      <c r="F177" t="s">
        <v>562</v>
      </c>
      <c r="G177" t="s">
        <v>570</v>
      </c>
      <c r="H177" s="58">
        <f>Table1422[[#This Row],[IQ1_Average]]</f>
        <v>12075</v>
      </c>
      <c r="I177" s="58">
        <f>Table1422[[#This Row],[IQ2_Average]]</f>
        <v>28657.200000000001</v>
      </c>
      <c r="J177" s="58">
        <f>Table1422[[#This Row],[IQ3_Average]]</f>
        <v>53666.6</v>
      </c>
      <c r="K177" s="60">
        <f>Table1422[[#This Row],[SNAP_Average 
(Percentage Points)]]/100</f>
        <v>0.55859999999999999</v>
      </c>
      <c r="L177" s="59">
        <f>Table1422[[#This Row],[Poverty_Average
(Percentage Points)]]/100</f>
        <v>0.49920000000000003</v>
      </c>
      <c r="M177" s="59">
        <f>Table1422[[#This Row],[Full Time Employment_Average
(Percentage Points)]]/100</f>
        <v>0.23759999999999998</v>
      </c>
      <c r="N177">
        <f>Table1422[[#This Row],[Monthly Fees]]</f>
        <v>116</v>
      </c>
      <c r="O177">
        <f t="shared" si="2"/>
        <v>1392</v>
      </c>
      <c r="P177" s="63">
        <f>Table2[[#This Row],[Annual Fees]]/Table2[[#This Row],[IQ1_Average]]</f>
        <v>0.11527950310559006</v>
      </c>
      <c r="Q177" s="63">
        <f>Table2[[#This Row],[Annual Fees]]/Table2[[#This Row],[IQ2_Average]]</f>
        <v>4.8574180310707253E-2</v>
      </c>
      <c r="R177" s="63">
        <f>Table2[[#This Row],[Annual Fees]]/Table2[[#This Row],[IQ3_Average]]</f>
        <v>2.5937920419776921E-2</v>
      </c>
      <c r="S177" s="65">
        <f>AVERAGE(Table2[[#This Row],[RI_IQ1]:[RI_IQ3]])</f>
        <v>6.3263867945358071E-2</v>
      </c>
      <c r="T177">
        <f>IF(Table2[[#This Row],[SNAP_Average]]&gt;20%,1, IF(Table2[[#This Row],[SNAP_Average]]&lt;11%, 3, 2))</f>
        <v>1</v>
      </c>
      <c r="U177">
        <f>IF(Table2[[#This Row],[Poverty_Average]]&gt;20%,1, IF(Table2[[#This Row],[Poverty_Average]]&lt;10%, 3, 2))</f>
        <v>1</v>
      </c>
      <c r="V177">
        <f>IF(Table2[[#This Row],[Full Time Employment_Average]]&lt;30%,1, IF(Table2[[#This Row],[Full Time Employment_Average]]&gt;50%, 3, 2))</f>
        <v>1</v>
      </c>
      <c r="W177" s="67">
        <f>AVERAGE(Table2[[#This Row],[FCI_SNAP]:[FCI_FullTimeEmployment]])</f>
        <v>1</v>
      </c>
      <c r="X17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77"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Row],[IQ2_Average]])*(3*0.02)/12,IF(I226&lt;=1.5,"NA")))</f>
        <v>0</v>
      </c>
      <c r="Z17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36.671801382802222</v>
      </c>
    </row>
    <row r="178" spans="1:26" x14ac:dyDescent="0.25">
      <c r="A178" t="str">
        <f>Table1422[[#This Row],[Community]]</f>
        <v xml:space="preserve">Kwigillingok  </v>
      </c>
      <c r="H178" s="58">
        <f>Table1422[[#This Row],[IQ1_Average]]</f>
        <v>28913.4</v>
      </c>
      <c r="I178" s="58">
        <f>Table1422[[#This Row],[IQ2_Average]]</f>
        <v>49293.4</v>
      </c>
      <c r="J178" s="58">
        <f>Table1422[[#This Row],[IQ3_Average]]</f>
        <v>68582.8</v>
      </c>
      <c r="K178" s="60">
        <f>Table1422[[#This Row],[SNAP_Average 
(Percentage Points)]]/100</f>
        <v>0.34600000000000003</v>
      </c>
      <c r="L178" s="59">
        <f>Table1422[[#This Row],[Poverty_Average
(Percentage Points)]]/100</f>
        <v>0.2722</v>
      </c>
      <c r="M178" s="59">
        <f>Table1422[[#This Row],[Full Time Employment_Average
(Percentage Points)]]/100</f>
        <v>0.22359999999999999</v>
      </c>
      <c r="N178">
        <f>Table1422[[#This Row],[Monthly Fees]]</f>
        <v>0</v>
      </c>
      <c r="O178">
        <f t="shared" si="2"/>
        <v>0</v>
      </c>
      <c r="P178" s="63">
        <f>Table2[[#This Row],[Annual Fees]]/Table2[[#This Row],[IQ1_Average]]</f>
        <v>0</v>
      </c>
      <c r="Q178" s="63">
        <f>Table2[[#This Row],[Annual Fees]]/Table2[[#This Row],[IQ2_Average]]</f>
        <v>0</v>
      </c>
      <c r="R178" s="63">
        <f>Table2[[#This Row],[Annual Fees]]/Table2[[#This Row],[IQ3_Average]]</f>
        <v>0</v>
      </c>
      <c r="S178" s="65">
        <f>AVERAGE(Table2[[#This Row],[RI_IQ1]:[RI_IQ3]])</f>
        <v>0</v>
      </c>
      <c r="T178">
        <f>IF(Table2[[#This Row],[SNAP_Average]]&gt;20%,1, IF(Table2[[#This Row],[SNAP_Average]]&lt;11%, 3, 2))</f>
        <v>1</v>
      </c>
      <c r="U178">
        <f>IF(Table2[[#This Row],[Poverty_Average]]&gt;20%,1, IF(Table2[[#This Row],[Poverty_Average]]&lt;10%, 3, 2))</f>
        <v>1</v>
      </c>
      <c r="V178">
        <f>IF(Table2[[#This Row],[Full Time Employment_Average]]&lt;30%,1, IF(Table2[[#This Row],[Full Time Employment_Average]]&gt;50%, 3, 2))</f>
        <v>1</v>
      </c>
      <c r="W178" s="67">
        <f>AVERAGE(Table2[[#This Row],[FCI_SNAP]:[FCI_FullTimeEmployment]])</f>
        <v>1</v>
      </c>
      <c r="X17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78"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Row],[IQ2_Average]])*(3*0.02)/12,IF(I227&lt;=1.5,"NA")))</f>
        <v>0</v>
      </c>
      <c r="Z17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71.990460524039094</v>
      </c>
    </row>
    <row r="179" spans="1:26" x14ac:dyDescent="0.25">
      <c r="A179" t="str">
        <f>Table1422[[#This Row],[Community]]</f>
        <v xml:space="preserve">Lake Louise  </v>
      </c>
      <c r="H179" s="58" t="e">
        <f>Table1422[[#This Row],[IQ1_Average]]</f>
        <v>#DIV/0!</v>
      </c>
      <c r="I179" s="58" t="e">
        <f>Table1422[[#This Row],[IQ2_Average]]</f>
        <v>#DIV/0!</v>
      </c>
      <c r="J179" s="58" t="e">
        <f>Table1422[[#This Row],[IQ3_Average]]</f>
        <v>#DIV/0!</v>
      </c>
      <c r="K179" s="60" t="e">
        <f>Table1422[[#This Row],[SNAP_Average 
(Percentage Points)]]/100</f>
        <v>#DIV/0!</v>
      </c>
      <c r="L179" s="59" t="e">
        <f>Table1422[[#This Row],[Poverty_Average
(Percentage Points)]]/100</f>
        <v>#DIV/0!</v>
      </c>
      <c r="M179" s="59" t="e">
        <f>Table1422[[#This Row],[Full Time Employment_Average
(Percentage Points)]]/100</f>
        <v>#DIV/0!</v>
      </c>
      <c r="N179">
        <f>Table1422[[#This Row],[Monthly Fees]]</f>
        <v>0</v>
      </c>
      <c r="O179">
        <f t="shared" si="2"/>
        <v>0</v>
      </c>
      <c r="P179" s="63" t="e">
        <f>Table2[[#This Row],[Annual Fees]]/Table2[[#This Row],[IQ1_Average]]</f>
        <v>#DIV/0!</v>
      </c>
      <c r="Q179" s="63" t="e">
        <f>Table2[[#This Row],[Annual Fees]]/Table2[[#This Row],[IQ2_Average]]</f>
        <v>#DIV/0!</v>
      </c>
      <c r="R179" s="63" t="e">
        <f>Table2[[#This Row],[Annual Fees]]/Table2[[#This Row],[IQ3_Average]]</f>
        <v>#DIV/0!</v>
      </c>
      <c r="S179" s="65" t="e">
        <f>AVERAGE(Table2[[#This Row],[RI_IQ1]:[RI_IQ3]])</f>
        <v>#DIV/0!</v>
      </c>
      <c r="T179" t="e">
        <f>IF(Table2[[#This Row],[SNAP_Average]]&gt;20%,1, IF(Table2[[#This Row],[SNAP_Average]]&lt;11%, 3, 2))</f>
        <v>#DIV/0!</v>
      </c>
      <c r="U179" t="e">
        <f>IF(Table2[[#This Row],[Poverty_Average]]&gt;20%,1, IF(Table2[[#This Row],[Poverty_Average]]&lt;10%, 3, 2))</f>
        <v>#DIV/0!</v>
      </c>
      <c r="V179" t="e">
        <f>IF(Table2[[#This Row],[Full Time Employment_Average]]&lt;30%,1, IF(Table2[[#This Row],[Full Time Employment_Average]]&gt;50%, 3, 2))</f>
        <v>#DIV/0!</v>
      </c>
      <c r="W179" s="67" t="e">
        <f>AVERAGE(Table2[[#This Row],[FCI_SNAP]:[FCI_FullTimeEmployment]])</f>
        <v>#DIV/0!</v>
      </c>
      <c r="X179"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79"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Row],[IQ2_Average]])*(3*0.02)/12,IF(I228&lt;=1.5,"NA")))</f>
        <v>#DIV/0!</v>
      </c>
      <c r="Z179"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0" spans="1:26" x14ac:dyDescent="0.25">
      <c r="A180" t="str">
        <f>Table1422[[#This Row],[Community]]</f>
        <v xml:space="preserve">Lake Minchumina  </v>
      </c>
      <c r="H180" s="58">
        <f>Table1422[[#This Row],[IQ1_Average]]</f>
        <v>7249.8</v>
      </c>
      <c r="I180" s="58">
        <f>Table1422[[#This Row],[IQ2_Average]]</f>
        <v>37516.800000000003</v>
      </c>
      <c r="J180" s="58">
        <f>Table1422[[#This Row],[IQ3_Average]]</f>
        <v>153041.5</v>
      </c>
      <c r="K180" s="60">
        <f>Table1422[[#This Row],[SNAP_Average 
(Percentage Points)]]/100</f>
        <v>0</v>
      </c>
      <c r="L180" s="59">
        <f>Table1422[[#This Row],[Poverty_Average
(Percentage Points)]]/100</f>
        <v>0.46</v>
      </c>
      <c r="M180" s="59">
        <f>Table1422[[#This Row],[Full Time Employment_Average
(Percentage Points)]]/100</f>
        <v>0.02</v>
      </c>
      <c r="N180">
        <f>Table1422[[#This Row],[Monthly Fees]]</f>
        <v>0</v>
      </c>
      <c r="O180">
        <f t="shared" si="2"/>
        <v>0</v>
      </c>
      <c r="P180" s="63">
        <f>Table2[[#This Row],[Annual Fees]]/Table2[[#This Row],[IQ1_Average]]</f>
        <v>0</v>
      </c>
      <c r="Q180" s="63">
        <f>Table2[[#This Row],[Annual Fees]]/Table2[[#This Row],[IQ2_Average]]</f>
        <v>0</v>
      </c>
      <c r="R180" s="63">
        <f>Table2[[#This Row],[Annual Fees]]/Table2[[#This Row],[IQ3_Average]]</f>
        <v>0</v>
      </c>
      <c r="S180" s="65">
        <f>AVERAGE(Table2[[#This Row],[RI_IQ1]:[RI_IQ3]])</f>
        <v>0</v>
      </c>
      <c r="T180">
        <f>IF(Table2[[#This Row],[SNAP_Average]]&gt;20%,1, IF(Table2[[#This Row],[SNAP_Average]]&lt;11%, 3, 2))</f>
        <v>3</v>
      </c>
      <c r="U180">
        <f>IF(Table2[[#This Row],[Poverty_Average]]&gt;20%,1, IF(Table2[[#This Row],[Poverty_Average]]&lt;10%, 3, 2))</f>
        <v>1</v>
      </c>
      <c r="V180">
        <f>IF(Table2[[#This Row],[Full Time Employment_Average]]&lt;30%,1, IF(Table2[[#This Row],[Full Time Employment_Average]]&gt;50%, 3, 2))</f>
        <v>1</v>
      </c>
      <c r="W180" s="67">
        <f>AVERAGE(Table2[[#This Row],[FCI_SNAP]:[FCI_FullTimeEmployment]])</f>
        <v>1.6666666666666667</v>
      </c>
      <c r="X18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Row],[IQ2_Average]])*(3*0.02)/12,IF(I229&lt;=1.5,"NA")))</f>
        <v>29.218622683032887</v>
      </c>
      <c r="Z18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73.046556707582226</v>
      </c>
    </row>
    <row r="181" spans="1:26" x14ac:dyDescent="0.25">
      <c r="A181" t="str">
        <f>Table1422[[#This Row],[Community]]</f>
        <v xml:space="preserve">Lakes  </v>
      </c>
      <c r="H181" s="58">
        <f>Table1422[[#This Row],[IQ1_Average]]</f>
        <v>36135</v>
      </c>
      <c r="I181" s="58">
        <f>Table1422[[#This Row],[IQ2_Average]]</f>
        <v>70661</v>
      </c>
      <c r="J181" s="58">
        <f>Table1422[[#This Row],[IQ3_Average]]</f>
        <v>104177</v>
      </c>
      <c r="K181" s="60">
        <f>Table1422[[#This Row],[SNAP_Average 
(Percentage Points)]]/100</f>
        <v>7.6999999999999999E-2</v>
      </c>
      <c r="L181" s="59">
        <f>Table1422[[#This Row],[Poverty_Average
(Percentage Points)]]/100</f>
        <v>0.11199999999999999</v>
      </c>
      <c r="M181" s="59">
        <f>Table1422[[#This Row],[Full Time Employment_Average
(Percentage Points)]]/100</f>
        <v>0.57600000000000007</v>
      </c>
      <c r="N181">
        <f>Table1422[[#This Row],[Monthly Fees]]</f>
        <v>0</v>
      </c>
      <c r="O181">
        <f t="shared" si="2"/>
        <v>0</v>
      </c>
      <c r="P181" s="63">
        <f>Table2[[#This Row],[Annual Fees]]/Table2[[#This Row],[IQ1_Average]]</f>
        <v>0</v>
      </c>
      <c r="Q181" s="63">
        <f>Table2[[#This Row],[Annual Fees]]/Table2[[#This Row],[IQ2_Average]]</f>
        <v>0</v>
      </c>
      <c r="R181" s="63">
        <f>Table2[[#This Row],[Annual Fees]]/Table2[[#This Row],[IQ3_Average]]</f>
        <v>0</v>
      </c>
      <c r="S181" s="65">
        <f>AVERAGE(Table2[[#This Row],[RI_IQ1]:[RI_IQ3]])</f>
        <v>0</v>
      </c>
      <c r="T181">
        <f>IF(Table2[[#This Row],[SNAP_Average]]&gt;20%,1, IF(Table2[[#This Row],[SNAP_Average]]&lt;11%, 3, 2))</f>
        <v>3</v>
      </c>
      <c r="U181">
        <f>IF(Table2[[#This Row],[Poverty_Average]]&gt;20%,1, IF(Table2[[#This Row],[Poverty_Average]]&lt;10%, 3, 2))</f>
        <v>2</v>
      </c>
      <c r="V181">
        <f>IF(Table2[[#This Row],[Full Time Employment_Average]]&lt;30%,1, IF(Table2[[#This Row],[Full Time Employment_Average]]&gt;50%, 3, 2))</f>
        <v>3</v>
      </c>
      <c r="W181" s="67">
        <f>AVERAGE(Table2[[#This Row],[FCI_SNAP]:[FCI_FullTimeEmployment]])</f>
        <v>2.6666666666666665</v>
      </c>
      <c r="X18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Row],[IQ2_Average]])*(3*0.02)/12,IF(I230&lt;=1.5,"NA")))</f>
        <v>243.07183867657457</v>
      </c>
      <c r="Z18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388.91494188251926</v>
      </c>
    </row>
    <row r="182" spans="1:26" x14ac:dyDescent="0.25">
      <c r="A182" t="str">
        <f>Table1422[[#This Row],[Community]]</f>
        <v xml:space="preserve">Larsen Bay </v>
      </c>
      <c r="C182" t="s">
        <v>560</v>
      </c>
      <c r="D182" t="s">
        <v>561</v>
      </c>
      <c r="E182" t="s">
        <v>562</v>
      </c>
      <c r="F182" t="s">
        <v>563</v>
      </c>
      <c r="G182" t="s">
        <v>566</v>
      </c>
      <c r="H182" s="58">
        <f>Table1422[[#This Row],[IQ1_Average]]</f>
        <v>22650</v>
      </c>
      <c r="I182" s="58">
        <f>Table1422[[#This Row],[IQ2_Average]]</f>
        <v>36550</v>
      </c>
      <c r="J182" s="58">
        <f>Table1422[[#This Row],[IQ3_Average]]</f>
        <v>83799.8</v>
      </c>
      <c r="K182" s="60">
        <f>Table1422[[#This Row],[SNAP_Average 
(Percentage Points)]]/100</f>
        <v>0.19839999999999999</v>
      </c>
      <c r="L182" s="59">
        <f>Table1422[[#This Row],[Poverty_Average
(Percentage Points)]]/100</f>
        <v>0.34360000000000002</v>
      </c>
      <c r="M182" s="59">
        <f>Table1422[[#This Row],[Full Time Employment_Average
(Percentage Points)]]/100</f>
        <v>0.29679999999999995</v>
      </c>
      <c r="N182">
        <f>Table1422[[#This Row],[Monthly Fees]]</f>
        <v>59.95</v>
      </c>
      <c r="O182">
        <f t="shared" si="2"/>
        <v>719.40000000000009</v>
      </c>
      <c r="P182" s="63">
        <f>Table2[[#This Row],[Annual Fees]]/Table2[[#This Row],[IQ1_Average]]</f>
        <v>3.1761589403973514E-2</v>
      </c>
      <c r="Q182" s="63">
        <f>Table2[[#This Row],[Annual Fees]]/Table2[[#This Row],[IQ2_Average]]</f>
        <v>1.9682626538987689E-2</v>
      </c>
      <c r="R182" s="63">
        <f>Table2[[#This Row],[Annual Fees]]/Table2[[#This Row],[IQ3_Average]]</f>
        <v>8.5847460256468396E-3</v>
      </c>
      <c r="S182" s="65">
        <f>AVERAGE(Table2[[#This Row],[RI_IQ1]:[RI_IQ3]])</f>
        <v>2.0009653989536014E-2</v>
      </c>
      <c r="T182">
        <f>IF(Table2[[#This Row],[SNAP_Average]]&gt;20%,1, IF(Table2[[#This Row],[SNAP_Average]]&lt;11%, 3, 2))</f>
        <v>2</v>
      </c>
      <c r="U182">
        <f>IF(Table2[[#This Row],[Poverty_Average]]&gt;20%,1, IF(Table2[[#This Row],[Poverty_Average]]&lt;10%, 3, 2))</f>
        <v>1</v>
      </c>
      <c r="V182">
        <f>IF(Table2[[#This Row],[Full Time Employment_Average]]&lt;30%,1, IF(Table2[[#This Row],[Full Time Employment_Average]]&gt;50%, 3, 2))</f>
        <v>1</v>
      </c>
      <c r="W182" s="67">
        <f>AVERAGE(Table2[[#This Row],[FCI_SNAP]:[FCI_FullTimeEmployment]])</f>
        <v>1.3333333333333333</v>
      </c>
      <c r="X18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8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Row],[IQ2_Average]])*(3*0.02)/12,IF(I231&lt;=1.5,"NA")))</f>
        <v>0</v>
      </c>
      <c r="Z18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59.921076127903738</v>
      </c>
    </row>
    <row r="183" spans="1:26" x14ac:dyDescent="0.25">
      <c r="A183" t="str">
        <f>Table1422[[#This Row],[Community]]</f>
        <v xml:space="preserve">Lazy Mountain  </v>
      </c>
      <c r="H183" s="58">
        <f>Table1422[[#This Row],[IQ1_Average]]</f>
        <v>36745.599999999999</v>
      </c>
      <c r="I183" s="58">
        <f>Table1422[[#This Row],[IQ2_Average]]</f>
        <v>66940</v>
      </c>
      <c r="J183" s="58">
        <f>Table1422[[#This Row],[IQ3_Average]]</f>
        <v>117638.8</v>
      </c>
      <c r="K183" s="60">
        <f>Table1422[[#This Row],[SNAP_Average 
(Percentage Points)]]/100</f>
        <v>3.7999999999999999E-2</v>
      </c>
      <c r="L183" s="59">
        <f>Table1422[[#This Row],[Poverty_Average
(Percentage Points)]]/100</f>
        <v>0.19740000000000002</v>
      </c>
      <c r="M183" s="59">
        <f>Table1422[[#This Row],[Full Time Employment_Average
(Percentage Points)]]/100</f>
        <v>0.60160000000000002</v>
      </c>
      <c r="N183">
        <f>Table1422[[#This Row],[Monthly Fees]]</f>
        <v>0</v>
      </c>
      <c r="O183">
        <f t="shared" si="2"/>
        <v>0</v>
      </c>
      <c r="P183" s="63">
        <f>Table2[[#This Row],[Annual Fees]]/Table2[[#This Row],[IQ1_Average]]</f>
        <v>0</v>
      </c>
      <c r="Q183" s="63">
        <f>Table2[[#This Row],[Annual Fees]]/Table2[[#This Row],[IQ2_Average]]</f>
        <v>0</v>
      </c>
      <c r="R183" s="63">
        <f>Table2[[#This Row],[Annual Fees]]/Table2[[#This Row],[IQ3_Average]]</f>
        <v>0</v>
      </c>
      <c r="S183" s="65">
        <f>AVERAGE(Table2[[#This Row],[RI_IQ1]:[RI_IQ3]])</f>
        <v>0</v>
      </c>
      <c r="T183">
        <f>IF(Table2[[#This Row],[SNAP_Average]]&gt;20%,1, IF(Table2[[#This Row],[SNAP_Average]]&lt;11%, 3, 2))</f>
        <v>3</v>
      </c>
      <c r="U183">
        <f>IF(Table2[[#This Row],[Poverty_Average]]&gt;20%,1, IF(Table2[[#This Row],[Poverty_Average]]&lt;10%, 3, 2))</f>
        <v>2</v>
      </c>
      <c r="V183">
        <f>IF(Table2[[#This Row],[Full Time Employment_Average]]&lt;30%,1, IF(Table2[[#This Row],[Full Time Employment_Average]]&gt;50%, 3, 2))</f>
        <v>3</v>
      </c>
      <c r="W183" s="67">
        <f>AVERAGE(Table2[[#This Row],[FCI_SNAP]:[FCI_FullTimeEmployment]])</f>
        <v>2.6666666666666665</v>
      </c>
      <c r="X18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8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Row],[IQ2_Average]])*(3*0.02)/12,IF(I232&lt;=1.5,"NA")))</f>
        <v>246.77470149937071</v>
      </c>
      <c r="Z18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394.83952239899304</v>
      </c>
    </row>
    <row r="184" spans="1:26" x14ac:dyDescent="0.25">
      <c r="A184" t="str">
        <f>Table1422[[#This Row],[Community]]</f>
        <v xml:space="preserve">Levelock  </v>
      </c>
      <c r="C184" t="s">
        <v>578</v>
      </c>
      <c r="D184" t="s">
        <v>561</v>
      </c>
      <c r="E184" t="s">
        <v>562</v>
      </c>
      <c r="F184" t="s">
        <v>563</v>
      </c>
      <c r="G184" t="s">
        <v>570</v>
      </c>
      <c r="H184" s="58">
        <f>Table1422[[#This Row],[IQ1_Average]]</f>
        <v>16900.2</v>
      </c>
      <c r="I184" s="58">
        <f>Table1422[[#This Row],[IQ2_Average]]</f>
        <v>21260</v>
      </c>
      <c r="J184" s="58">
        <f>Table1422[[#This Row],[IQ3_Average]]</f>
        <v>38313.199999999997</v>
      </c>
      <c r="K184" s="60">
        <f>Table1422[[#This Row],[SNAP_Average 
(Percentage Points)]]/100</f>
        <v>0.36980000000000002</v>
      </c>
      <c r="L184" s="59">
        <f>Table1422[[#This Row],[Poverty_Average
(Percentage Points)]]/100</f>
        <v>0.65939999999999999</v>
      </c>
      <c r="M184" s="59">
        <f>Table1422[[#This Row],[Full Time Employment_Average
(Percentage Points)]]/100</f>
        <v>0.17760000000000001</v>
      </c>
      <c r="N184">
        <f>Table1422[[#This Row],[Monthly Fees]]</f>
        <v>0</v>
      </c>
      <c r="O184">
        <f t="shared" si="2"/>
        <v>0</v>
      </c>
      <c r="P184" s="63">
        <f>Table2[[#This Row],[Annual Fees]]/Table2[[#This Row],[IQ1_Average]]</f>
        <v>0</v>
      </c>
      <c r="Q184" s="63">
        <f>Table2[[#This Row],[Annual Fees]]/Table2[[#This Row],[IQ2_Average]]</f>
        <v>0</v>
      </c>
      <c r="R184" s="63">
        <f>Table2[[#This Row],[Annual Fees]]/Table2[[#This Row],[IQ3_Average]]</f>
        <v>0</v>
      </c>
      <c r="S184" s="65">
        <f>AVERAGE(Table2[[#This Row],[RI_IQ1]:[RI_IQ3]])</f>
        <v>0</v>
      </c>
      <c r="T184">
        <f>IF(Table2[[#This Row],[SNAP_Average]]&gt;20%,1, IF(Table2[[#This Row],[SNAP_Average]]&lt;11%, 3, 2))</f>
        <v>1</v>
      </c>
      <c r="U184">
        <f>IF(Table2[[#This Row],[Poverty_Average]]&gt;20%,1, IF(Table2[[#This Row],[Poverty_Average]]&lt;10%, 3, 2))</f>
        <v>1</v>
      </c>
      <c r="V184">
        <f>IF(Table2[[#This Row],[Full Time Employment_Average]]&lt;30%,1, IF(Table2[[#This Row],[Full Time Employment_Average]]&gt;50%, 3, 2))</f>
        <v>1</v>
      </c>
      <c r="W184" s="67">
        <f>AVERAGE(Table2[[#This Row],[FCI_SNAP]:[FCI_FullTimeEmployment]])</f>
        <v>1</v>
      </c>
      <c r="X18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4"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Row],[IQ2_Average]])*(3*0.02)/12,IF(I233&lt;=1.5,"NA")))</f>
        <v>0</v>
      </c>
      <c r="Z18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37.790538083599692</v>
      </c>
    </row>
    <row r="185" spans="1:26" x14ac:dyDescent="0.25">
      <c r="A185" t="str">
        <f>Table1422[[#This Row],[Community]]</f>
        <v xml:space="preserve">Lime Village  </v>
      </c>
      <c r="B185" t="s">
        <v>575</v>
      </c>
      <c r="H185" s="58">
        <f>Table1422[[#This Row],[IQ1_Average]]</f>
        <v>8750</v>
      </c>
      <c r="I185" s="58">
        <f>Table1422[[#This Row],[IQ2_Average]]</f>
        <v>13750</v>
      </c>
      <c r="J185" s="58">
        <f>Table1422[[#This Row],[IQ3_Average]]</f>
        <v>31250</v>
      </c>
      <c r="K185" s="60">
        <f>Table1422[[#This Row],[SNAP_Average 
(Percentage Points)]]/100</f>
        <v>1</v>
      </c>
      <c r="L185" s="59">
        <f>Table1422[[#This Row],[Poverty_Average
(Percentage Points)]]/100</f>
        <v>0.16</v>
      </c>
      <c r="M185" s="59">
        <f>Table1422[[#This Row],[Full Time Employment_Average
(Percentage Points)]]/100</f>
        <v>0</v>
      </c>
      <c r="N185">
        <f>Table1422[[#This Row],[Monthly Fees]]</f>
        <v>0</v>
      </c>
      <c r="O185">
        <f t="shared" si="2"/>
        <v>0</v>
      </c>
      <c r="P185" s="63">
        <f>Table2[[#This Row],[Annual Fees]]/Table2[[#This Row],[IQ1_Average]]</f>
        <v>0</v>
      </c>
      <c r="Q185" s="63">
        <f>Table2[[#This Row],[Annual Fees]]/Table2[[#This Row],[IQ2_Average]]</f>
        <v>0</v>
      </c>
      <c r="R185" s="63">
        <f>Table2[[#This Row],[Annual Fees]]/Table2[[#This Row],[IQ3_Average]]</f>
        <v>0</v>
      </c>
      <c r="S185" s="65">
        <f>AVERAGE(Table2[[#This Row],[RI_IQ1]:[RI_IQ3]])</f>
        <v>0</v>
      </c>
      <c r="T185">
        <f>IF(Table2[[#This Row],[SNAP_Average]]&gt;20%,1, IF(Table2[[#This Row],[SNAP_Average]]&lt;11%, 3, 2))</f>
        <v>1</v>
      </c>
      <c r="U185">
        <f>IF(Table2[[#This Row],[Poverty_Average]]&gt;20%,1, IF(Table2[[#This Row],[Poverty_Average]]&lt;10%, 3, 2))</f>
        <v>2</v>
      </c>
      <c r="V185">
        <f>IF(Table2[[#This Row],[Full Time Employment_Average]]&lt;30%,1, IF(Table2[[#This Row],[Full Time Employment_Average]]&gt;50%, 3, 2))</f>
        <v>1</v>
      </c>
      <c r="W185" s="67">
        <f>AVERAGE(Table2[[#This Row],[FCI_SNAP]:[FCI_FullTimeEmployment]])</f>
        <v>1.3333333333333333</v>
      </c>
      <c r="X18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8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Row],[IQ2_Average]])*(3*0.02)/12,IF(I234&lt;=1.5,"NA")))</f>
        <v>0</v>
      </c>
      <c r="Z18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22.829696394686906</v>
      </c>
    </row>
    <row r="186" spans="1:26" x14ac:dyDescent="0.25">
      <c r="A186" t="str">
        <f>Table1422[[#This Row],[Community]]</f>
        <v xml:space="preserve">Livengood  </v>
      </c>
      <c r="H186" s="58" t="e">
        <f>Table1422[[#This Row],[IQ1_Average]]</f>
        <v>#DIV/0!</v>
      </c>
      <c r="I186" s="58" t="e">
        <f>Table1422[[#This Row],[IQ2_Average]]</f>
        <v>#DIV/0!</v>
      </c>
      <c r="J186" s="58" t="e">
        <f>Table1422[[#This Row],[IQ3_Average]]</f>
        <v>#DIV/0!</v>
      </c>
      <c r="K186" s="60">
        <f>Table1422[[#This Row],[SNAP_Average 
(Percentage Points)]]/100</f>
        <v>0</v>
      </c>
      <c r="L186" s="59">
        <f>Table1422[[#This Row],[Poverty_Average
(Percentage Points)]]/100</f>
        <v>0.47749999999999998</v>
      </c>
      <c r="M186" s="59">
        <f>Table1422[[#This Row],[Full Time Employment_Average
(Percentage Points)]]/100</f>
        <v>1</v>
      </c>
      <c r="N186">
        <f>Table1422[[#This Row],[Monthly Fees]]</f>
        <v>0</v>
      </c>
      <c r="O186">
        <f t="shared" si="2"/>
        <v>0</v>
      </c>
      <c r="P186" s="63" t="e">
        <f>Table2[[#This Row],[Annual Fees]]/Table2[[#This Row],[IQ1_Average]]</f>
        <v>#DIV/0!</v>
      </c>
      <c r="Q186" s="63" t="e">
        <f>Table2[[#This Row],[Annual Fees]]/Table2[[#This Row],[IQ2_Average]]</f>
        <v>#DIV/0!</v>
      </c>
      <c r="R186" s="63" t="e">
        <f>Table2[[#This Row],[Annual Fees]]/Table2[[#This Row],[IQ3_Average]]</f>
        <v>#DIV/0!</v>
      </c>
      <c r="S186" s="65" t="e">
        <f>AVERAGE(Table2[[#This Row],[RI_IQ1]:[RI_IQ3]])</f>
        <v>#DIV/0!</v>
      </c>
      <c r="T186">
        <f>IF(Table2[[#This Row],[SNAP_Average]]&gt;20%,1, IF(Table2[[#This Row],[SNAP_Average]]&lt;11%, 3, 2))</f>
        <v>3</v>
      </c>
      <c r="U186">
        <f>IF(Table2[[#This Row],[Poverty_Average]]&gt;20%,1, IF(Table2[[#This Row],[Poverty_Average]]&lt;10%, 3, 2))</f>
        <v>1</v>
      </c>
      <c r="V186">
        <f>IF(Table2[[#This Row],[Full Time Employment_Average]]&lt;30%,1, IF(Table2[[#This Row],[Full Time Employment_Average]]&gt;50%, 3, 2))</f>
        <v>3</v>
      </c>
      <c r="W186" s="67">
        <f>AVERAGE(Table2[[#This Row],[FCI_SNAP]:[FCI_FullTimeEmployment]])</f>
        <v>2.3333333333333335</v>
      </c>
      <c r="X186"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86"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Row],[IQ2_Average]])*(3*0.02)/12,IF(I235&lt;=1.5,"NA")))</f>
        <v>#DIV/0!</v>
      </c>
      <c r="Z186"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7" spans="1:26" x14ac:dyDescent="0.25">
      <c r="A187" t="str">
        <f>Table1422[[#This Row],[Community]]</f>
        <v xml:space="preserve">Loring  </v>
      </c>
      <c r="H187" s="58" t="e">
        <f>Table1422[[#This Row],[IQ1_Average]]</f>
        <v>#DIV/0!</v>
      </c>
      <c r="I187" s="58" t="e">
        <f>Table1422[[#This Row],[IQ2_Average]]</f>
        <v>#DIV/0!</v>
      </c>
      <c r="J187" s="58" t="e">
        <f>Table1422[[#This Row],[IQ3_Average]]</f>
        <v>#DIV/0!</v>
      </c>
      <c r="K187" s="60" t="e">
        <f>Table1422[[#This Row],[SNAP_Average 
(Percentage Points)]]/100</f>
        <v>#DIV/0!</v>
      </c>
      <c r="L187" s="59" t="e">
        <f>Table1422[[#This Row],[Poverty_Average
(Percentage Points)]]/100</f>
        <v>#DIV/0!</v>
      </c>
      <c r="M187" s="59" t="e">
        <f>Table1422[[#This Row],[Full Time Employment_Average
(Percentage Points)]]/100</f>
        <v>#DIV/0!</v>
      </c>
      <c r="N187">
        <f>Table1422[[#This Row],[Monthly Fees]]</f>
        <v>0</v>
      </c>
      <c r="O187">
        <f t="shared" si="2"/>
        <v>0</v>
      </c>
      <c r="P187" s="63" t="e">
        <f>Table2[[#This Row],[Annual Fees]]/Table2[[#This Row],[IQ1_Average]]</f>
        <v>#DIV/0!</v>
      </c>
      <c r="Q187" s="63" t="e">
        <f>Table2[[#This Row],[Annual Fees]]/Table2[[#This Row],[IQ2_Average]]</f>
        <v>#DIV/0!</v>
      </c>
      <c r="R187" s="63" t="e">
        <f>Table2[[#This Row],[Annual Fees]]/Table2[[#This Row],[IQ3_Average]]</f>
        <v>#DIV/0!</v>
      </c>
      <c r="S187" s="65" t="e">
        <f>AVERAGE(Table2[[#This Row],[RI_IQ1]:[RI_IQ3]])</f>
        <v>#DIV/0!</v>
      </c>
      <c r="T187" t="e">
        <f>IF(Table2[[#This Row],[SNAP_Average]]&gt;20%,1, IF(Table2[[#This Row],[SNAP_Average]]&lt;11%, 3, 2))</f>
        <v>#DIV/0!</v>
      </c>
      <c r="U187" t="e">
        <f>IF(Table2[[#This Row],[Poverty_Average]]&gt;20%,1, IF(Table2[[#This Row],[Poverty_Average]]&lt;10%, 3, 2))</f>
        <v>#DIV/0!</v>
      </c>
      <c r="V187" t="e">
        <f>IF(Table2[[#This Row],[Full Time Employment_Average]]&lt;30%,1, IF(Table2[[#This Row],[Full Time Employment_Average]]&gt;50%, 3, 2))</f>
        <v>#DIV/0!</v>
      </c>
      <c r="W187" s="67" t="e">
        <f>AVERAGE(Table2[[#This Row],[FCI_SNAP]:[FCI_FullTimeEmployment]])</f>
        <v>#DIV/0!</v>
      </c>
      <c r="X187"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87"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Row],[IQ2_Average]])*(3*0.02)/12,IF(I236&lt;=1.5,"NA")))</f>
        <v>#DIV/0!</v>
      </c>
      <c r="Z187"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8" spans="1:26" x14ac:dyDescent="0.25">
      <c r="A188" t="str">
        <f>Table1422[[#This Row],[Community]]</f>
        <v xml:space="preserve">Lowell Point  </v>
      </c>
      <c r="H188" s="58" t="e">
        <f>Table1422[[#This Row],[IQ1_Average]]</f>
        <v>#DIV/0!</v>
      </c>
      <c r="I188" s="58" t="e">
        <f>Table1422[[#This Row],[IQ2_Average]]</f>
        <v>#DIV/0!</v>
      </c>
      <c r="J188" s="58" t="e">
        <f>Table1422[[#This Row],[IQ3_Average]]</f>
        <v>#DIV/0!</v>
      </c>
      <c r="K188" s="60">
        <f>Table1422[[#This Row],[SNAP_Average 
(Percentage Points)]]/100</f>
        <v>0</v>
      </c>
      <c r="L188" s="59">
        <f>Table1422[[#This Row],[Poverty_Average
(Percentage Points)]]/100</f>
        <v>0</v>
      </c>
      <c r="M188" s="59">
        <f>Table1422[[#This Row],[Full Time Employment_Average
(Percentage Points)]]/100</f>
        <v>0.24399999999999999</v>
      </c>
      <c r="N188">
        <f>Table1422[[#This Row],[Monthly Fees]]</f>
        <v>0</v>
      </c>
      <c r="O188">
        <f t="shared" si="2"/>
        <v>0</v>
      </c>
      <c r="P188" s="63" t="e">
        <f>Table2[[#This Row],[Annual Fees]]/Table2[[#This Row],[IQ1_Average]]</f>
        <v>#DIV/0!</v>
      </c>
      <c r="Q188" s="63" t="e">
        <f>Table2[[#This Row],[Annual Fees]]/Table2[[#This Row],[IQ2_Average]]</f>
        <v>#DIV/0!</v>
      </c>
      <c r="R188" s="63" t="e">
        <f>Table2[[#This Row],[Annual Fees]]/Table2[[#This Row],[IQ3_Average]]</f>
        <v>#DIV/0!</v>
      </c>
      <c r="S188" s="65" t="e">
        <f>AVERAGE(Table2[[#This Row],[RI_IQ1]:[RI_IQ3]])</f>
        <v>#DIV/0!</v>
      </c>
      <c r="T188">
        <f>IF(Table2[[#This Row],[SNAP_Average]]&gt;20%,1, IF(Table2[[#This Row],[SNAP_Average]]&lt;11%, 3, 2))</f>
        <v>3</v>
      </c>
      <c r="U188">
        <f>IF(Table2[[#This Row],[Poverty_Average]]&gt;20%,1, IF(Table2[[#This Row],[Poverty_Average]]&lt;10%, 3, 2))</f>
        <v>3</v>
      </c>
      <c r="V188">
        <f>IF(Table2[[#This Row],[Full Time Employment_Average]]&lt;30%,1, IF(Table2[[#This Row],[Full Time Employment_Average]]&gt;50%, 3, 2))</f>
        <v>1</v>
      </c>
      <c r="W188" s="67">
        <f>AVERAGE(Table2[[#This Row],[FCI_SNAP]:[FCI_FullTimeEmployment]])</f>
        <v>2.3333333333333335</v>
      </c>
      <c r="X188"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88"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Row],[IQ2_Average]])*(3*0.02)/12,IF(I237&lt;=1.5,"NA")))</f>
        <v>#DIV/0!</v>
      </c>
      <c r="Z188"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9" spans="1:26" x14ac:dyDescent="0.25">
      <c r="A189" t="str">
        <f>Table1422[[#This Row],[Community]]</f>
        <v xml:space="preserve">Lower Kalskag </v>
      </c>
      <c r="C189" t="s">
        <v>568</v>
      </c>
      <c r="D189" t="s">
        <v>561</v>
      </c>
      <c r="E189" t="s">
        <v>572</v>
      </c>
      <c r="F189" t="s">
        <v>563</v>
      </c>
      <c r="G189" t="s">
        <v>570</v>
      </c>
      <c r="H189" s="58">
        <f>Table1422[[#This Row],[IQ1_Average]]</f>
        <v>12400</v>
      </c>
      <c r="I189" s="58">
        <f>Table1422[[#This Row],[IQ2_Average]]</f>
        <v>26800</v>
      </c>
      <c r="J189" s="58">
        <f>Table1422[[#This Row],[IQ3_Average]]</f>
        <v>38933.4</v>
      </c>
      <c r="K189" s="60">
        <f>Table1422[[#This Row],[SNAP_Average 
(Percentage Points)]]/100</f>
        <v>0.50380000000000014</v>
      </c>
      <c r="L189" s="59">
        <f>Table1422[[#This Row],[Poverty_Average
(Percentage Points)]]/100</f>
        <v>0.50220000000000009</v>
      </c>
      <c r="M189" s="59">
        <f>Table1422[[#This Row],[Full Time Employment_Average
(Percentage Points)]]/100</f>
        <v>0.20880000000000001</v>
      </c>
      <c r="N189">
        <f>Table1422[[#This Row],[Monthly Fees]]</f>
        <v>124.8</v>
      </c>
      <c r="O189">
        <f t="shared" si="2"/>
        <v>1497.6</v>
      </c>
      <c r="P189" s="63">
        <f>Table2[[#This Row],[Annual Fees]]/Table2[[#This Row],[IQ1_Average]]</f>
        <v>0.12077419354838709</v>
      </c>
      <c r="Q189" s="63">
        <f>Table2[[#This Row],[Annual Fees]]/Table2[[#This Row],[IQ2_Average]]</f>
        <v>5.5880597014925371E-2</v>
      </c>
      <c r="R189" s="63">
        <f>Table2[[#This Row],[Annual Fees]]/Table2[[#This Row],[IQ3_Average]]</f>
        <v>3.8465687558754173E-2</v>
      </c>
      <c r="S189" s="65">
        <f>AVERAGE(Table2[[#This Row],[RI_IQ1]:[RI_IQ3]])</f>
        <v>7.1706826040688884E-2</v>
      </c>
      <c r="T189">
        <f>IF(Table2[[#This Row],[SNAP_Average]]&gt;20%,1, IF(Table2[[#This Row],[SNAP_Average]]&lt;11%, 3, 2))</f>
        <v>1</v>
      </c>
      <c r="U189">
        <f>IF(Table2[[#This Row],[Poverty_Average]]&gt;20%,1, IF(Table2[[#This Row],[Poverty_Average]]&lt;10%, 3, 2))</f>
        <v>1</v>
      </c>
      <c r="V189">
        <f>IF(Table2[[#This Row],[Full Time Employment_Average]]&lt;30%,1, IF(Table2[[#This Row],[Full Time Employment_Average]]&gt;50%, 3, 2))</f>
        <v>1</v>
      </c>
      <c r="W189" s="67">
        <f>AVERAGE(Table2[[#This Row],[FCI_SNAP]:[FCI_FullTimeEmployment]])</f>
        <v>1</v>
      </c>
      <c r="X18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8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Row],[IQ2_Average]])*(3*0.02)/12,IF(I238&lt;=1.5,"NA")))</f>
        <v>0</v>
      </c>
      <c r="Z18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34.808401623907947</v>
      </c>
    </row>
    <row r="190" spans="1:26" x14ac:dyDescent="0.25">
      <c r="A190" t="str">
        <f>Table1422[[#This Row],[Community]]</f>
        <v xml:space="preserve">Lutak  </v>
      </c>
      <c r="H190" s="58" t="e">
        <f>Table1422[[#This Row],[IQ1_Average]]</f>
        <v>#DIV/0!</v>
      </c>
      <c r="I190" s="58" t="e">
        <f>Table1422[[#This Row],[IQ2_Average]]</f>
        <v>#DIV/0!</v>
      </c>
      <c r="J190" s="58" t="e">
        <f>Table1422[[#This Row],[IQ3_Average]]</f>
        <v>#DIV/0!</v>
      </c>
      <c r="K190" s="60">
        <f>Table1422[[#This Row],[SNAP_Average 
(Percentage Points)]]/100</f>
        <v>0</v>
      </c>
      <c r="L190" s="59">
        <f>Table1422[[#This Row],[Poverty_Average
(Percentage Points)]]/100</f>
        <v>0.5</v>
      </c>
      <c r="M190" s="59">
        <f>Table1422[[#This Row],[Full Time Employment_Average
(Percentage Points)]]/100</f>
        <v>1</v>
      </c>
      <c r="N190">
        <f>Table1422[[#This Row],[Monthly Fees]]</f>
        <v>0</v>
      </c>
      <c r="O190">
        <f t="shared" si="2"/>
        <v>0</v>
      </c>
      <c r="P190" s="63" t="e">
        <f>Table2[[#This Row],[Annual Fees]]/Table2[[#This Row],[IQ1_Average]]</f>
        <v>#DIV/0!</v>
      </c>
      <c r="Q190" s="63" t="e">
        <f>Table2[[#This Row],[Annual Fees]]/Table2[[#This Row],[IQ2_Average]]</f>
        <v>#DIV/0!</v>
      </c>
      <c r="R190" s="63" t="e">
        <f>Table2[[#This Row],[Annual Fees]]/Table2[[#This Row],[IQ3_Average]]</f>
        <v>#DIV/0!</v>
      </c>
      <c r="S190" s="65" t="e">
        <f>AVERAGE(Table2[[#This Row],[RI_IQ1]:[RI_IQ3]])</f>
        <v>#DIV/0!</v>
      </c>
      <c r="T190">
        <f>IF(Table2[[#This Row],[SNAP_Average]]&gt;20%,1, IF(Table2[[#This Row],[SNAP_Average]]&lt;11%, 3, 2))</f>
        <v>3</v>
      </c>
      <c r="U190">
        <f>IF(Table2[[#This Row],[Poverty_Average]]&gt;20%,1, IF(Table2[[#This Row],[Poverty_Average]]&lt;10%, 3, 2))</f>
        <v>1</v>
      </c>
      <c r="V190">
        <f>IF(Table2[[#This Row],[Full Time Employment_Average]]&lt;30%,1, IF(Table2[[#This Row],[Full Time Employment_Average]]&gt;50%, 3, 2))</f>
        <v>3</v>
      </c>
      <c r="W190" s="67">
        <f>AVERAGE(Table2[[#This Row],[FCI_SNAP]:[FCI_FullTimeEmployment]])</f>
        <v>2.3333333333333335</v>
      </c>
      <c r="X190"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90"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Row],[IQ2_Average]])*(3*0.02)/12,IF(I239&lt;=1.5,"NA")))</f>
        <v>#DIV/0!</v>
      </c>
      <c r="Z190"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91" spans="1:26" x14ac:dyDescent="0.25">
      <c r="A191" t="str">
        <f>Table1422[[#This Row],[Community]]</f>
        <v xml:space="preserve">Manley Hot Springs  </v>
      </c>
      <c r="H191" s="58">
        <f>Table1422[[#This Row],[IQ1_Average]]</f>
        <v>52708.25</v>
      </c>
      <c r="I191" s="58">
        <f>Table1422[[#This Row],[IQ2_Average]]</f>
        <v>63508.2</v>
      </c>
      <c r="J191" s="58">
        <f>Table1422[[#This Row],[IQ3_Average]]</f>
        <v>136373.4</v>
      </c>
      <c r="K191" s="60">
        <f>Table1422[[#This Row],[SNAP_Average 
(Percentage Points)]]/100</f>
        <v>0</v>
      </c>
      <c r="L191" s="59">
        <f>Table1422[[#This Row],[Poverty_Average
(Percentage Points)]]/100</f>
        <v>0</v>
      </c>
      <c r="M191" s="59">
        <f>Table1422[[#This Row],[Full Time Employment_Average
(Percentage Points)]]/100</f>
        <v>0.71820000000000006</v>
      </c>
      <c r="N191">
        <f>Table1422[[#This Row],[Monthly Fees]]</f>
        <v>0</v>
      </c>
      <c r="O191">
        <f t="shared" si="2"/>
        <v>0</v>
      </c>
      <c r="P191" s="63">
        <f>Table2[[#This Row],[Annual Fees]]/Table2[[#This Row],[IQ1_Average]]</f>
        <v>0</v>
      </c>
      <c r="Q191" s="63">
        <f>Table2[[#This Row],[Annual Fees]]/Table2[[#This Row],[IQ2_Average]]</f>
        <v>0</v>
      </c>
      <c r="R191" s="63">
        <f>Table2[[#This Row],[Annual Fees]]/Table2[[#This Row],[IQ3_Average]]</f>
        <v>0</v>
      </c>
      <c r="S191" s="65">
        <f>AVERAGE(Table2[[#This Row],[RI_IQ1]:[RI_IQ3]])</f>
        <v>0</v>
      </c>
      <c r="T191">
        <f>IF(Table2[[#This Row],[SNAP_Average]]&gt;20%,1, IF(Table2[[#This Row],[SNAP_Average]]&lt;11%, 3, 2))</f>
        <v>3</v>
      </c>
      <c r="U191">
        <f>IF(Table2[[#This Row],[Poverty_Average]]&gt;20%,1, IF(Table2[[#This Row],[Poverty_Average]]&lt;10%, 3, 2))</f>
        <v>3</v>
      </c>
      <c r="V191">
        <f>IF(Table2[[#This Row],[Full Time Employment_Average]]&lt;30%,1, IF(Table2[[#This Row],[Full Time Employment_Average]]&gt;50%, 3, 2))</f>
        <v>3</v>
      </c>
      <c r="W191" s="67">
        <f>AVERAGE(Table2[[#This Row],[FCI_SNAP]:[FCI_FullTimeEmployment]])</f>
        <v>3</v>
      </c>
      <c r="X19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Row],[IQ2_Average]])*(3*0.02)/12,IF(I240&lt;=1.5,"NA")))</f>
        <v>297.25690045399801</v>
      </c>
      <c r="Z19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475.61104072639677</v>
      </c>
    </row>
    <row r="192" spans="1:26" x14ac:dyDescent="0.25">
      <c r="A192" t="str">
        <f>Table1422[[#This Row],[Community]]</f>
        <v xml:space="preserve">Manokotak </v>
      </c>
      <c r="C192" t="s">
        <v>578</v>
      </c>
      <c r="D192" t="s">
        <v>561</v>
      </c>
      <c r="E192" t="s">
        <v>562</v>
      </c>
      <c r="F192" t="s">
        <v>563</v>
      </c>
      <c r="G192" t="s">
        <v>570</v>
      </c>
      <c r="H192" s="58">
        <f>Table1422[[#This Row],[IQ1_Average]]</f>
        <v>20613.400000000001</v>
      </c>
      <c r="I192" s="58">
        <f>Table1422[[#This Row],[IQ2_Average]]</f>
        <v>38570</v>
      </c>
      <c r="J192" s="58">
        <f>Table1422[[#This Row],[IQ3_Average]]</f>
        <v>63540.4</v>
      </c>
      <c r="K192" s="60">
        <f>Table1422[[#This Row],[SNAP_Average 
(Percentage Points)]]/100</f>
        <v>0.52800000000000002</v>
      </c>
      <c r="L192" s="59">
        <f>Table1422[[#This Row],[Poverty_Average
(Percentage Points)]]/100</f>
        <v>0.2868</v>
      </c>
      <c r="M192" s="59">
        <f>Table1422[[#This Row],[Full Time Employment_Average
(Percentage Points)]]/100</f>
        <v>0.19440000000000002</v>
      </c>
      <c r="N192">
        <f>Table1422[[#This Row],[Monthly Fees]]</f>
        <v>80</v>
      </c>
      <c r="O192">
        <f t="shared" si="2"/>
        <v>960</v>
      </c>
      <c r="P192" s="63">
        <f>Table2[[#This Row],[Annual Fees]]/Table2[[#This Row],[IQ1_Average]]</f>
        <v>4.6571647569057018E-2</v>
      </c>
      <c r="Q192" s="63">
        <f>Table2[[#This Row],[Annual Fees]]/Table2[[#This Row],[IQ2_Average]]</f>
        <v>2.488981073373088E-2</v>
      </c>
      <c r="R192" s="63">
        <f>Table2[[#This Row],[Annual Fees]]/Table2[[#This Row],[IQ3_Average]]</f>
        <v>1.5108497900548312E-2</v>
      </c>
      <c r="S192" s="65">
        <f>AVERAGE(Table2[[#This Row],[RI_IQ1]:[RI_IQ3]])</f>
        <v>2.8856652067778737E-2</v>
      </c>
      <c r="T192">
        <f>IF(Table2[[#This Row],[SNAP_Average]]&gt;20%,1, IF(Table2[[#This Row],[SNAP_Average]]&lt;11%, 3, 2))</f>
        <v>1</v>
      </c>
      <c r="U192">
        <f>IF(Table2[[#This Row],[Poverty_Average]]&gt;20%,1, IF(Table2[[#This Row],[Poverty_Average]]&lt;10%, 3, 2))</f>
        <v>1</v>
      </c>
      <c r="V192">
        <f>IF(Table2[[#This Row],[Full Time Employment_Average]]&lt;30%,1, IF(Table2[[#This Row],[Full Time Employment_Average]]&gt;50%, 3, 2))</f>
        <v>1</v>
      </c>
      <c r="W192" s="67">
        <f>AVERAGE(Table2[[#This Row],[FCI_SNAP]:[FCI_FullTimeEmployment]])</f>
        <v>1</v>
      </c>
      <c r="X19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9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Row],[IQ2_Average]])*(3*0.02)/12,IF(I241&lt;=1.5,"NA")))</f>
        <v>0</v>
      </c>
      <c r="Z19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55.446487563488198</v>
      </c>
    </row>
    <row r="193" spans="1:26" x14ac:dyDescent="0.25">
      <c r="A193" t="str">
        <f>Table1422[[#This Row],[Community]]</f>
        <v xml:space="preserve">Marshall </v>
      </c>
      <c r="C193" t="s">
        <v>568</v>
      </c>
      <c r="D193" t="s">
        <v>561</v>
      </c>
      <c r="E193" t="s">
        <v>572</v>
      </c>
      <c r="F193" t="s">
        <v>563</v>
      </c>
      <c r="G193" t="s">
        <v>570</v>
      </c>
      <c r="H193" s="58">
        <f>Table1422[[#This Row],[IQ1_Average]]</f>
        <v>27946.400000000001</v>
      </c>
      <c r="I193" s="58">
        <f>Table1422[[#This Row],[IQ2_Average]]</f>
        <v>39033.4</v>
      </c>
      <c r="J193" s="58">
        <f>Table1422[[#This Row],[IQ3_Average]]</f>
        <v>54633.4</v>
      </c>
      <c r="K193" s="60">
        <f>Table1422[[#This Row],[SNAP_Average 
(Percentage Points)]]/100</f>
        <v>0.5895999999999999</v>
      </c>
      <c r="L193" s="59">
        <f>Table1422[[#This Row],[Poverty_Average
(Percentage Points)]]/100</f>
        <v>0.43280000000000002</v>
      </c>
      <c r="M193" s="59">
        <f>Table1422[[#This Row],[Full Time Employment_Average
(Percentage Points)]]/100</f>
        <v>0.23039999999999999</v>
      </c>
      <c r="N193">
        <f>Table1422[[#This Row],[Monthly Fees]]</f>
        <v>100</v>
      </c>
      <c r="O193">
        <f t="shared" si="2"/>
        <v>1200</v>
      </c>
      <c r="P193" s="63">
        <f>Table2[[#This Row],[Annual Fees]]/Table2[[#This Row],[IQ1_Average]]</f>
        <v>4.2939341024246409E-2</v>
      </c>
      <c r="Q193" s="63">
        <f>Table2[[#This Row],[Annual Fees]]/Table2[[#This Row],[IQ2_Average]]</f>
        <v>3.0742902232447081E-2</v>
      </c>
      <c r="R193" s="63">
        <f>Table2[[#This Row],[Annual Fees]]/Table2[[#This Row],[IQ3_Average]]</f>
        <v>2.1964585766216269E-2</v>
      </c>
      <c r="S193" s="65">
        <f>AVERAGE(Table2[[#This Row],[RI_IQ1]:[RI_IQ3]])</f>
        <v>3.188227634096992E-2</v>
      </c>
      <c r="T193">
        <f>IF(Table2[[#This Row],[SNAP_Average]]&gt;20%,1, IF(Table2[[#This Row],[SNAP_Average]]&lt;11%, 3, 2))</f>
        <v>1</v>
      </c>
      <c r="U193">
        <f>IF(Table2[[#This Row],[Poverty_Average]]&gt;20%,1, IF(Table2[[#This Row],[Poverty_Average]]&lt;10%, 3, 2))</f>
        <v>1</v>
      </c>
      <c r="V193">
        <f>IF(Table2[[#This Row],[Full Time Employment_Average]]&lt;30%,1, IF(Table2[[#This Row],[Full Time Employment_Average]]&gt;50%, 3, 2))</f>
        <v>1</v>
      </c>
      <c r="W193" s="67">
        <f>AVERAGE(Table2[[#This Row],[FCI_SNAP]:[FCI_FullTimeEmployment]])</f>
        <v>1</v>
      </c>
      <c r="X19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93"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Row],[IQ2_Average]])*(3*0.02)/12,IF(I242&lt;=1.5,"NA")))</f>
        <v>#DIV/0!</v>
      </c>
      <c r="Z19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62.730778022581923</v>
      </c>
    </row>
    <row r="194" spans="1:26" x14ac:dyDescent="0.25">
      <c r="A194" t="str">
        <f>Table1422[[#This Row],[Community]]</f>
        <v xml:space="preserve">McCarthy  </v>
      </c>
      <c r="C194" t="s">
        <v>560</v>
      </c>
      <c r="D194" t="s">
        <v>561</v>
      </c>
      <c r="E194" t="s">
        <v>562</v>
      </c>
      <c r="F194" t="s">
        <v>563</v>
      </c>
      <c r="H194" s="58">
        <f>Table1422[[#This Row],[IQ1_Average]]</f>
        <v>19400</v>
      </c>
      <c r="I194" s="58" t="e">
        <f>Table1422[[#This Row],[IQ2_Average]]</f>
        <v>#DIV/0!</v>
      </c>
      <c r="J194" s="58" t="e">
        <f>Table1422[[#This Row],[IQ3_Average]]</f>
        <v>#DIV/0!</v>
      </c>
      <c r="K194" s="60" t="e">
        <f>Table1422[[#This Row],[SNAP_Average 
(Percentage Points)]]/100</f>
        <v>#DIV/0!</v>
      </c>
      <c r="L194" s="59" t="e">
        <f>Table1422[[#This Row],[Poverty_Average
(Percentage Points)]]/100</f>
        <v>#DIV/0!</v>
      </c>
      <c r="M194" s="59">
        <f>Table1422[[#This Row],[Full Time Employment_Average
(Percentage Points)]]/100</f>
        <v>0.83333333333333326</v>
      </c>
      <c r="N194">
        <f>Table1422[[#This Row],[Monthly Fees]]</f>
        <v>0</v>
      </c>
      <c r="O194">
        <f t="shared" ref="O194:O257" si="3">N194*12</f>
        <v>0</v>
      </c>
      <c r="P194" s="63">
        <f>Table2[[#This Row],[Annual Fees]]/Table2[[#This Row],[IQ1_Average]]</f>
        <v>0</v>
      </c>
      <c r="Q194" s="63" t="e">
        <f>Table2[[#This Row],[Annual Fees]]/Table2[[#This Row],[IQ2_Average]]</f>
        <v>#DIV/0!</v>
      </c>
      <c r="R194" s="63" t="e">
        <f>Table2[[#This Row],[Annual Fees]]/Table2[[#This Row],[IQ3_Average]]</f>
        <v>#DIV/0!</v>
      </c>
      <c r="S194" s="65" t="e">
        <f>AVERAGE(Table2[[#This Row],[RI_IQ1]:[RI_IQ3]])</f>
        <v>#DIV/0!</v>
      </c>
      <c r="T194" t="e">
        <f>IF(Table2[[#This Row],[SNAP_Average]]&gt;20%,1, IF(Table2[[#This Row],[SNAP_Average]]&lt;11%, 3, 2))</f>
        <v>#DIV/0!</v>
      </c>
      <c r="U194" t="e">
        <f>IF(Table2[[#This Row],[Poverty_Average]]&gt;20%,1, IF(Table2[[#This Row],[Poverty_Average]]&lt;10%, 3, 2))</f>
        <v>#DIV/0!</v>
      </c>
      <c r="V194">
        <f>IF(Table2[[#This Row],[Full Time Employment_Average]]&lt;30%,1, IF(Table2[[#This Row],[Full Time Employment_Average]]&gt;50%, 3, 2))</f>
        <v>3</v>
      </c>
      <c r="W194" s="67" t="e">
        <f>AVERAGE(Table2[[#This Row],[FCI_SNAP]:[FCI_FullTimeEmployment]])</f>
        <v>#DIV/0!</v>
      </c>
      <c r="X194"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194"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Row],[IQ2_Average]])*(3*0.02)/12,IF(I243&lt;=1.5,"NA")))</f>
        <v>#DIV/0!</v>
      </c>
      <c r="Z194"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95" spans="1:26" x14ac:dyDescent="0.25">
      <c r="A195" t="str">
        <f>Table1422[[#This Row],[Community]]</f>
        <v xml:space="preserve">McGrath </v>
      </c>
      <c r="C195" t="s">
        <v>560</v>
      </c>
      <c r="D195" t="s">
        <v>561</v>
      </c>
      <c r="E195" t="s">
        <v>572</v>
      </c>
      <c r="F195" t="s">
        <v>563</v>
      </c>
      <c r="G195" t="s">
        <v>570</v>
      </c>
      <c r="H195" s="58">
        <f>Table1422[[#This Row],[IQ1_Average]]</f>
        <v>23046</v>
      </c>
      <c r="I195" s="58">
        <f>Table1422[[#This Row],[IQ2_Average]]</f>
        <v>40432.800000000003</v>
      </c>
      <c r="J195" s="58">
        <f>Table1422[[#This Row],[IQ3_Average]]</f>
        <v>59205</v>
      </c>
      <c r="K195" s="60">
        <f>Table1422[[#This Row],[SNAP_Average 
(Percentage Points)]]/100</f>
        <v>0.23959999999999998</v>
      </c>
      <c r="L195" s="59">
        <f>Table1422[[#This Row],[Poverty_Average
(Percentage Points)]]/100</f>
        <v>0.29579999999999995</v>
      </c>
      <c r="M195" s="59">
        <f>Table1422[[#This Row],[Full Time Employment_Average
(Percentage Points)]]/100</f>
        <v>0.46539999999999998</v>
      </c>
      <c r="N195">
        <f>Table1422[[#This Row],[Monthly Fees]]</f>
        <v>130</v>
      </c>
      <c r="O195">
        <f t="shared" si="3"/>
        <v>1560</v>
      </c>
      <c r="P195" s="63">
        <f>Table2[[#This Row],[Annual Fees]]/Table2[[#This Row],[IQ1_Average]]</f>
        <v>6.7690705545430871E-2</v>
      </c>
      <c r="Q195" s="63">
        <f>Table2[[#This Row],[Annual Fees]]/Table2[[#This Row],[IQ2_Average]]</f>
        <v>3.8582536950198844E-2</v>
      </c>
      <c r="R195" s="63">
        <f>Table2[[#This Row],[Annual Fees]]/Table2[[#This Row],[IQ3_Average]]</f>
        <v>2.6349125918419054E-2</v>
      </c>
      <c r="S195" s="65">
        <f>AVERAGE(Table2[[#This Row],[RI_IQ1]:[RI_IQ3]])</f>
        <v>4.4207456138016264E-2</v>
      </c>
      <c r="T195">
        <f>IF(Table2[[#This Row],[SNAP_Average]]&gt;20%,1, IF(Table2[[#This Row],[SNAP_Average]]&lt;11%, 3, 2))</f>
        <v>1</v>
      </c>
      <c r="U195">
        <f>IF(Table2[[#This Row],[Poverty_Average]]&gt;20%,1, IF(Table2[[#This Row],[Poverty_Average]]&lt;10%, 3, 2))</f>
        <v>1</v>
      </c>
      <c r="V195">
        <f>IF(Table2[[#This Row],[Full Time Employment_Average]]&lt;30%,1, IF(Table2[[#This Row],[Full Time Employment_Average]]&gt;50%, 3, 2))</f>
        <v>2</v>
      </c>
      <c r="W195" s="67">
        <f>AVERAGE(Table2[[#This Row],[FCI_SNAP]:[FCI_FullTimeEmployment]])</f>
        <v>1.3333333333333333</v>
      </c>
      <c r="X19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19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Row],[IQ2_Average]])*(3*0.02)/12,IF(I244&lt;=1.5,"NA")))</f>
        <v>0</v>
      </c>
      <c r="Z19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58.813608090969232</v>
      </c>
    </row>
    <row r="196" spans="1:26" x14ac:dyDescent="0.25">
      <c r="A196" t="str">
        <f>Table1422[[#This Row],[Community]]</f>
        <v xml:space="preserve">Meadow Lakes  </v>
      </c>
      <c r="H196" s="58">
        <f>Table1422[[#This Row],[IQ1_Average]]</f>
        <v>31412.400000000001</v>
      </c>
      <c r="I196" s="58">
        <f>Table1422[[#This Row],[IQ2_Average]]</f>
        <v>63274</v>
      </c>
      <c r="J196" s="58">
        <f>Table1422[[#This Row],[IQ3_Average]]</f>
        <v>96577.4</v>
      </c>
      <c r="K196" s="60">
        <f>Table1422[[#This Row],[SNAP_Average 
(Percentage Points)]]/100</f>
        <v>9.9199999999999997E-2</v>
      </c>
      <c r="L196" s="59">
        <f>Table1422[[#This Row],[Poverty_Average
(Percentage Points)]]/100</f>
        <v>0.28199999999999997</v>
      </c>
      <c r="M196" s="59">
        <f>Table1422[[#This Row],[Full Time Employment_Average
(Percentage Points)]]/100</f>
        <v>0.58379999999999999</v>
      </c>
      <c r="N196">
        <f>Table1422[[#This Row],[Monthly Fees]]</f>
        <v>0</v>
      </c>
      <c r="O196">
        <f t="shared" si="3"/>
        <v>0</v>
      </c>
      <c r="P196" s="63">
        <f>Table2[[#This Row],[Annual Fees]]/Table2[[#This Row],[IQ1_Average]]</f>
        <v>0</v>
      </c>
      <c r="Q196" s="63">
        <f>Table2[[#This Row],[Annual Fees]]/Table2[[#This Row],[IQ2_Average]]</f>
        <v>0</v>
      </c>
      <c r="R196" s="63">
        <f>Table2[[#This Row],[Annual Fees]]/Table2[[#This Row],[IQ3_Average]]</f>
        <v>0</v>
      </c>
      <c r="S196" s="65">
        <f>AVERAGE(Table2[[#This Row],[RI_IQ1]:[RI_IQ3]])</f>
        <v>0</v>
      </c>
      <c r="T196">
        <f>IF(Table2[[#This Row],[SNAP_Average]]&gt;20%,1, IF(Table2[[#This Row],[SNAP_Average]]&lt;11%, 3, 2))</f>
        <v>3</v>
      </c>
      <c r="U196">
        <f>IF(Table2[[#This Row],[Poverty_Average]]&gt;20%,1, IF(Table2[[#This Row],[Poverty_Average]]&lt;10%, 3, 2))</f>
        <v>1</v>
      </c>
      <c r="V196">
        <f>IF(Table2[[#This Row],[Full Time Employment_Average]]&lt;30%,1, IF(Table2[[#This Row],[Full Time Employment_Average]]&gt;50%, 3, 2))</f>
        <v>3</v>
      </c>
      <c r="W196" s="67">
        <f>AVERAGE(Table2[[#This Row],[FCI_SNAP]:[FCI_FullTimeEmployment]])</f>
        <v>2.3333333333333335</v>
      </c>
      <c r="X19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Row],[IQ2_Average]])*(3*0.02)/12,IF(I245&lt;=1.5,"NA")))</f>
        <v>86.216958255699396</v>
      </c>
      <c r="Z19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215.54239563924853</v>
      </c>
    </row>
    <row r="197" spans="1:26" x14ac:dyDescent="0.25">
      <c r="A197" t="str">
        <f>Table1422[[#This Row],[Community]]</f>
        <v xml:space="preserve">Mekoryuk </v>
      </c>
      <c r="H197" s="58">
        <f>Table1422[[#This Row],[IQ1_Average]]</f>
        <v>16161.6</v>
      </c>
      <c r="I197" s="58">
        <f>Table1422[[#This Row],[IQ2_Average]]</f>
        <v>22390</v>
      </c>
      <c r="J197" s="58">
        <f>Table1422[[#This Row],[IQ3_Average]]</f>
        <v>45380</v>
      </c>
      <c r="K197" s="60">
        <f>Table1422[[#This Row],[SNAP_Average 
(Percentage Points)]]/100</f>
        <v>0.47279999999999994</v>
      </c>
      <c r="L197" s="59">
        <f>Table1422[[#This Row],[Poverty_Average
(Percentage Points)]]/100</f>
        <v>0.222</v>
      </c>
      <c r="M197" s="59">
        <f>Table1422[[#This Row],[Full Time Employment_Average
(Percentage Points)]]/100</f>
        <v>0.25439999999999996</v>
      </c>
      <c r="N197">
        <f>Table1422[[#This Row],[Monthly Fees]]</f>
        <v>0</v>
      </c>
      <c r="O197">
        <f t="shared" si="3"/>
        <v>0</v>
      </c>
      <c r="P197" s="63">
        <f>Table2[[#This Row],[Annual Fees]]/Table2[[#This Row],[IQ1_Average]]</f>
        <v>0</v>
      </c>
      <c r="Q197" s="63">
        <f>Table2[[#This Row],[Annual Fees]]/Table2[[#This Row],[IQ2_Average]]</f>
        <v>0</v>
      </c>
      <c r="R197" s="63">
        <f>Table2[[#This Row],[Annual Fees]]/Table2[[#This Row],[IQ3_Average]]</f>
        <v>0</v>
      </c>
      <c r="S197" s="65">
        <f>AVERAGE(Table2[[#This Row],[RI_IQ1]:[RI_IQ3]])</f>
        <v>0</v>
      </c>
      <c r="T197">
        <f>IF(Table2[[#This Row],[SNAP_Average]]&gt;20%,1, IF(Table2[[#This Row],[SNAP_Average]]&lt;11%, 3, 2))</f>
        <v>1</v>
      </c>
      <c r="U197">
        <f>IF(Table2[[#This Row],[Poverty_Average]]&gt;20%,1, IF(Table2[[#This Row],[Poverty_Average]]&lt;10%, 3, 2))</f>
        <v>1</v>
      </c>
      <c r="V197">
        <f>IF(Table2[[#This Row],[Full Time Employment_Average]]&lt;30%,1, IF(Table2[[#This Row],[Full Time Employment_Average]]&gt;50%, 3, 2))</f>
        <v>1</v>
      </c>
      <c r="W197" s="67">
        <f>AVERAGE(Table2[[#This Row],[FCI_SNAP]:[FCI_FullTimeEmployment]])</f>
        <v>1</v>
      </c>
      <c r="X19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97"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Row],[IQ2_Average]])*(3*0.02)/12,IF(I246&lt;=1.5,"NA")))</f>
        <v>0</v>
      </c>
      <c r="Z19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38.888112023607306</v>
      </c>
    </row>
    <row r="198" spans="1:26" x14ac:dyDescent="0.25">
      <c r="A198" t="str">
        <f>Table1422[[#This Row],[Community]]</f>
        <v xml:space="preserve">Mendeltna  </v>
      </c>
      <c r="H198" s="58">
        <f>Table1422[[#This Row],[IQ1_Average]]</f>
        <v>43769</v>
      </c>
      <c r="I198" s="58">
        <f>Table1422[[#This Row],[IQ2_Average]]</f>
        <v>57552</v>
      </c>
      <c r="J198" s="58">
        <f>Table1422[[#This Row],[IQ3_Average]]</f>
        <v>72974</v>
      </c>
      <c r="K198" s="60">
        <f>Table1422[[#This Row],[SNAP_Average 
(Percentage Points)]]/100</f>
        <v>0</v>
      </c>
      <c r="L198" s="59">
        <f>Table1422[[#This Row],[Poverty_Average
(Percentage Points)]]/100</f>
        <v>0</v>
      </c>
      <c r="M198" s="59">
        <f>Table1422[[#This Row],[Full Time Employment_Average
(Percentage Points)]]/100</f>
        <v>0</v>
      </c>
      <c r="N198">
        <f>Table1422[[#This Row],[Monthly Fees]]</f>
        <v>0</v>
      </c>
      <c r="O198">
        <f t="shared" si="3"/>
        <v>0</v>
      </c>
      <c r="P198" s="63">
        <f>Table2[[#This Row],[Annual Fees]]/Table2[[#This Row],[IQ1_Average]]</f>
        <v>0</v>
      </c>
      <c r="Q198" s="63">
        <f>Table2[[#This Row],[Annual Fees]]/Table2[[#This Row],[IQ2_Average]]</f>
        <v>0</v>
      </c>
      <c r="R198" s="63">
        <f>Table2[[#This Row],[Annual Fees]]/Table2[[#This Row],[IQ3_Average]]</f>
        <v>0</v>
      </c>
      <c r="S198" s="65">
        <f>AVERAGE(Table2[[#This Row],[RI_IQ1]:[RI_IQ3]])</f>
        <v>0</v>
      </c>
      <c r="T198">
        <f>IF(Table2[[#This Row],[SNAP_Average]]&gt;20%,1, IF(Table2[[#This Row],[SNAP_Average]]&lt;11%, 3, 2))</f>
        <v>3</v>
      </c>
      <c r="U198">
        <f>IF(Table2[[#This Row],[Poverty_Average]]&gt;20%,1, IF(Table2[[#This Row],[Poverty_Average]]&lt;10%, 3, 2))</f>
        <v>3</v>
      </c>
      <c r="V198">
        <f>IF(Table2[[#This Row],[Full Time Employment_Average]]&lt;30%,1, IF(Table2[[#This Row],[Full Time Employment_Average]]&gt;50%, 3, 2))</f>
        <v>1</v>
      </c>
      <c r="W198" s="67">
        <f>AVERAGE(Table2[[#This Row],[FCI_SNAP]:[FCI_FullTimeEmployment]])</f>
        <v>2.3333333333333335</v>
      </c>
      <c r="X19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19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Row],[IQ2_Average]])*(3*0.02)/12,IF(I247&lt;=1.5,"NA")))</f>
        <v>92.719098796832199</v>
      </c>
      <c r="Z19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231.79774699208053</v>
      </c>
    </row>
    <row r="199" spans="1:26" x14ac:dyDescent="0.25">
      <c r="A199" t="str">
        <f>Table1422[[#This Row],[Community]]</f>
        <v xml:space="preserve">Mentasta Lake  </v>
      </c>
      <c r="H199" s="58">
        <f>Table1422[[#This Row],[IQ1_Average]]</f>
        <v>12335.6</v>
      </c>
      <c r="I199" s="58">
        <f>Table1422[[#This Row],[IQ2_Average]]</f>
        <v>21256</v>
      </c>
      <c r="J199" s="58">
        <f>Table1422[[#This Row],[IQ3_Average]]</f>
        <v>47616.6</v>
      </c>
      <c r="K199" s="60">
        <f>Table1422[[#This Row],[SNAP_Average 
(Percentage Points)]]/100</f>
        <v>0.28539999999999999</v>
      </c>
      <c r="L199" s="59">
        <f>Table1422[[#This Row],[Poverty_Average
(Percentage Points)]]/100</f>
        <v>0.31639999999999996</v>
      </c>
      <c r="M199" s="59">
        <f>Table1422[[#This Row],[Full Time Employment_Average
(Percentage Points)]]/100</f>
        <v>0.4178</v>
      </c>
      <c r="N199">
        <f>Table1422[[#This Row],[Monthly Fees]]</f>
        <v>0</v>
      </c>
      <c r="O199">
        <f t="shared" si="3"/>
        <v>0</v>
      </c>
      <c r="P199" s="63">
        <f>Table2[[#This Row],[Annual Fees]]/Table2[[#This Row],[IQ1_Average]]</f>
        <v>0</v>
      </c>
      <c r="Q199" s="63">
        <f>Table2[[#This Row],[Annual Fees]]/Table2[[#This Row],[IQ2_Average]]</f>
        <v>0</v>
      </c>
      <c r="R199" s="63">
        <f>Table2[[#This Row],[Annual Fees]]/Table2[[#This Row],[IQ3_Average]]</f>
        <v>0</v>
      </c>
      <c r="S199" s="65">
        <f>AVERAGE(Table2[[#This Row],[RI_IQ1]:[RI_IQ3]])</f>
        <v>0</v>
      </c>
      <c r="T199">
        <f>IF(Table2[[#This Row],[SNAP_Average]]&gt;20%,1, IF(Table2[[#This Row],[SNAP_Average]]&lt;11%, 3, 2))</f>
        <v>1</v>
      </c>
      <c r="U199">
        <f>IF(Table2[[#This Row],[Poverty_Average]]&gt;20%,1, IF(Table2[[#This Row],[Poverty_Average]]&lt;10%, 3, 2))</f>
        <v>1</v>
      </c>
      <c r="V199">
        <f>IF(Table2[[#This Row],[Full Time Employment_Average]]&lt;30%,1, IF(Table2[[#This Row],[Full Time Employment_Average]]&gt;50%, 3, 2))</f>
        <v>2</v>
      </c>
      <c r="W199" s="67">
        <f>AVERAGE(Table2[[#This Row],[FCI_SNAP]:[FCI_FullTimeEmployment]])</f>
        <v>1.3333333333333333</v>
      </c>
      <c r="X19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19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Row],[IQ2_Average]])*(3*0.02)/12,IF(I248&lt;=1.5,"NA")))</f>
        <v>0</v>
      </c>
      <c r="Z19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33.531661493549393</v>
      </c>
    </row>
    <row r="200" spans="1:26" x14ac:dyDescent="0.25">
      <c r="A200" t="str">
        <f>Table1422[[#This Row],[Community]]</f>
        <v xml:space="preserve">Mertarvik  </v>
      </c>
      <c r="H200" s="58" t="e">
        <f>Table1422[[#This Row],[IQ1_Average]]</f>
        <v>#DIV/0!</v>
      </c>
      <c r="I200" s="58" t="e">
        <f>Table1422[[#This Row],[IQ2_Average]]</f>
        <v>#DIV/0!</v>
      </c>
      <c r="J200" s="58" t="e">
        <f>Table1422[[#This Row],[IQ3_Average]]</f>
        <v>#DIV/0!</v>
      </c>
      <c r="K200" s="60" t="e">
        <f>Table1422[[#This Row],[SNAP_Average 
(Percentage Points)]]/100</f>
        <v>#DIV/0!</v>
      </c>
      <c r="L200" s="59" t="e">
        <f>Table1422[[#This Row],[Poverty_Average
(Percentage Points)]]/100</f>
        <v>#DIV/0!</v>
      </c>
      <c r="M200" s="59" t="e">
        <f>Table1422[[#This Row],[Full Time Employment_Average
(Percentage Points)]]/100</f>
        <v>#DIV/0!</v>
      </c>
      <c r="N200">
        <f>Table1422[[#This Row],[Monthly Fees]]</f>
        <v>0</v>
      </c>
      <c r="O200">
        <f t="shared" si="3"/>
        <v>0</v>
      </c>
      <c r="P200" s="63" t="e">
        <f>Table2[[#This Row],[Annual Fees]]/Table2[[#This Row],[IQ1_Average]]</f>
        <v>#DIV/0!</v>
      </c>
      <c r="Q200" s="63" t="e">
        <f>Table2[[#This Row],[Annual Fees]]/Table2[[#This Row],[IQ2_Average]]</f>
        <v>#DIV/0!</v>
      </c>
      <c r="R200" s="63" t="e">
        <f>Table2[[#This Row],[Annual Fees]]/Table2[[#This Row],[IQ3_Average]]</f>
        <v>#DIV/0!</v>
      </c>
      <c r="S200" s="65" t="e">
        <f>AVERAGE(Table2[[#This Row],[RI_IQ1]:[RI_IQ3]])</f>
        <v>#DIV/0!</v>
      </c>
      <c r="T200" t="e">
        <f>IF(Table2[[#This Row],[SNAP_Average]]&gt;20%,1, IF(Table2[[#This Row],[SNAP_Average]]&lt;11%, 3, 2))</f>
        <v>#DIV/0!</v>
      </c>
      <c r="U200" t="e">
        <f>IF(Table2[[#This Row],[Poverty_Average]]&gt;20%,1, IF(Table2[[#This Row],[Poverty_Average]]&lt;10%, 3, 2))</f>
        <v>#DIV/0!</v>
      </c>
      <c r="V200" t="e">
        <f>IF(Table2[[#This Row],[Full Time Employment_Average]]&lt;30%,1, IF(Table2[[#This Row],[Full Time Employment_Average]]&gt;50%, 3, 2))</f>
        <v>#DIV/0!</v>
      </c>
      <c r="W200" s="67" t="e">
        <f>AVERAGE(Table2[[#This Row],[FCI_SNAP]:[FCI_FullTimeEmployment]])</f>
        <v>#DIV/0!</v>
      </c>
      <c r="X200"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00"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Row],[IQ2_Average]])*(3*0.02)/12,IF(I249&lt;=1.5,"NA")))</f>
        <v>#DIV/0!</v>
      </c>
      <c r="Z200"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01" spans="1:26" x14ac:dyDescent="0.25">
      <c r="A201" t="str">
        <f>Table1422[[#This Row],[Community]]</f>
        <v xml:space="preserve">Metlakatla  </v>
      </c>
      <c r="C201" t="s">
        <v>585</v>
      </c>
      <c r="D201" t="s">
        <v>561</v>
      </c>
      <c r="E201" t="s">
        <v>562</v>
      </c>
      <c r="F201" t="s">
        <v>563</v>
      </c>
      <c r="G201" t="s">
        <v>570</v>
      </c>
      <c r="H201" s="58">
        <f>Table1422[[#This Row],[IQ1_Average]]</f>
        <v>29702.799999999999</v>
      </c>
      <c r="I201" s="58">
        <f>Table1422[[#This Row],[IQ2_Average]]</f>
        <v>53557</v>
      </c>
      <c r="J201" s="58">
        <f>Table1422[[#This Row],[IQ3_Average]]</f>
        <v>90730.2</v>
      </c>
      <c r="K201" s="60">
        <f>Table1422[[#This Row],[SNAP_Average 
(Percentage Points)]]/100</f>
        <v>0.28499999999999998</v>
      </c>
      <c r="L201" s="59">
        <f>Table1422[[#This Row],[Poverty_Average
(Percentage Points)]]/100</f>
        <v>0.1454</v>
      </c>
      <c r="M201" s="59">
        <f>Table1422[[#This Row],[Full Time Employment_Average
(Percentage Points)]]/100</f>
        <v>0.54359999999999997</v>
      </c>
      <c r="N201">
        <f>Table1422[[#This Row],[Monthly Fees]]</f>
        <v>70</v>
      </c>
      <c r="O201">
        <f t="shared" si="3"/>
        <v>840</v>
      </c>
      <c r="P201" s="63">
        <f>Table2[[#This Row],[Annual Fees]]/Table2[[#This Row],[IQ1_Average]]</f>
        <v>2.8280162139596266E-2</v>
      </c>
      <c r="Q201" s="63">
        <f>Table2[[#This Row],[Annual Fees]]/Table2[[#This Row],[IQ2_Average]]</f>
        <v>1.5684224284407269E-2</v>
      </c>
      <c r="R201" s="63">
        <f>Table2[[#This Row],[Annual Fees]]/Table2[[#This Row],[IQ3_Average]]</f>
        <v>9.2582183220140599E-3</v>
      </c>
      <c r="S201" s="65">
        <f>AVERAGE(Table2[[#This Row],[RI_IQ1]:[RI_IQ3]])</f>
        <v>1.774086824867253E-2</v>
      </c>
      <c r="T201">
        <f>IF(Table2[[#This Row],[SNAP_Average]]&gt;20%,1, IF(Table2[[#This Row],[SNAP_Average]]&lt;11%, 3, 2))</f>
        <v>1</v>
      </c>
      <c r="U201">
        <f>IF(Table2[[#This Row],[Poverty_Average]]&gt;20%,1, IF(Table2[[#This Row],[Poverty_Average]]&lt;10%, 3, 2))</f>
        <v>2</v>
      </c>
      <c r="V201">
        <f>IF(Table2[[#This Row],[Full Time Employment_Average]]&lt;30%,1, IF(Table2[[#This Row],[Full Time Employment_Average]]&gt;50%, 3, 2))</f>
        <v>3</v>
      </c>
      <c r="W201" s="67">
        <f>AVERAGE(Table2[[#This Row],[FCI_SNAP]:[FCI_FullTimeEmployment]])</f>
        <v>2</v>
      </c>
      <c r="X20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Row],[IQ2_Average]])*(3*0.02)/12,IF(I250&lt;=1.5,"NA")))</f>
        <v>78.913837833430478</v>
      </c>
      <c r="Z20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197.28459458357622</v>
      </c>
    </row>
    <row r="202" spans="1:26" x14ac:dyDescent="0.25">
      <c r="A202" t="str">
        <f>Table1422[[#This Row],[Community]]</f>
        <v xml:space="preserve">Minto  </v>
      </c>
      <c r="C202" t="s">
        <v>576</v>
      </c>
      <c r="D202" t="s">
        <v>561</v>
      </c>
      <c r="E202" t="s">
        <v>572</v>
      </c>
      <c r="F202" t="s">
        <v>563</v>
      </c>
      <c r="G202" t="s">
        <v>570</v>
      </c>
      <c r="H202" s="58">
        <f>Table1422[[#This Row],[IQ1_Average]]</f>
        <v>13425</v>
      </c>
      <c r="I202" s="58">
        <f>Table1422[[#This Row],[IQ2_Average]]</f>
        <v>33703.599999999999</v>
      </c>
      <c r="J202" s="58">
        <f>Table1422[[#This Row],[IQ3_Average]]</f>
        <v>56431.8</v>
      </c>
      <c r="K202" s="60">
        <f>Table1422[[#This Row],[SNAP_Average 
(Percentage Points)]]/100</f>
        <v>0.36580000000000007</v>
      </c>
      <c r="L202" s="59">
        <f>Table1422[[#This Row],[Poverty_Average
(Percentage Points)]]/100</f>
        <v>0.27939999999999998</v>
      </c>
      <c r="M202" s="59">
        <f>Table1422[[#This Row],[Full Time Employment_Average
(Percentage Points)]]/100</f>
        <v>0.29360000000000003</v>
      </c>
      <c r="N202">
        <f>Table1422[[#This Row],[Monthly Fees]]</f>
        <v>25</v>
      </c>
      <c r="O202">
        <f t="shared" si="3"/>
        <v>300</v>
      </c>
      <c r="P202" s="63">
        <f>Table2[[#This Row],[Annual Fees]]/Table2[[#This Row],[IQ1_Average]]</f>
        <v>2.23463687150838E-2</v>
      </c>
      <c r="Q202" s="63">
        <f>Table2[[#This Row],[Annual Fees]]/Table2[[#This Row],[IQ2_Average]]</f>
        <v>8.9011262891797917E-3</v>
      </c>
      <c r="R202" s="63">
        <f>Table2[[#This Row],[Annual Fees]]/Table2[[#This Row],[IQ3_Average]]</f>
        <v>5.3161515315832556E-3</v>
      </c>
      <c r="S202" s="65">
        <f>AVERAGE(Table2[[#This Row],[RI_IQ1]:[RI_IQ3]])</f>
        <v>1.2187882178615614E-2</v>
      </c>
      <c r="T202">
        <f>IF(Table2[[#This Row],[SNAP_Average]]&gt;20%,1, IF(Table2[[#This Row],[SNAP_Average]]&lt;11%, 3, 2))</f>
        <v>1</v>
      </c>
      <c r="U202">
        <f>IF(Table2[[#This Row],[Poverty_Average]]&gt;20%,1, IF(Table2[[#This Row],[Poverty_Average]]&lt;10%, 3, 2))</f>
        <v>1</v>
      </c>
      <c r="V202">
        <f>IF(Table2[[#This Row],[Full Time Employment_Average]]&lt;30%,1, IF(Table2[[#This Row],[Full Time Employment_Average]]&gt;50%, 3, 2))</f>
        <v>1</v>
      </c>
      <c r="W202" s="67">
        <f>AVERAGE(Table2[[#This Row],[FCI_SNAP]:[FCI_FullTimeEmployment]])</f>
        <v>1</v>
      </c>
      <c r="X20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0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Row],[IQ2_Average]])*(3*0.02)/12,IF(I251&lt;=1.5,"NA")))</f>
        <v>#DIV/0!</v>
      </c>
      <c r="Z20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41.024354573863583</v>
      </c>
    </row>
    <row r="203" spans="1:26" x14ac:dyDescent="0.25">
      <c r="A203" t="str">
        <f>Table1422[[#This Row],[Community]]</f>
        <v xml:space="preserve">Moose Creek  </v>
      </c>
      <c r="H203" s="58">
        <f>Table1422[[#This Row],[IQ1_Average]]</f>
        <v>31543.8</v>
      </c>
      <c r="I203" s="58">
        <f>Table1422[[#This Row],[IQ2_Average]]</f>
        <v>62253.8</v>
      </c>
      <c r="J203" s="58">
        <f>Table1422[[#This Row],[IQ3_Average]]</f>
        <v>113446.8</v>
      </c>
      <c r="K203" s="60">
        <f>Table1422[[#This Row],[SNAP_Average 
(Percentage Points)]]/100</f>
        <v>0.49119999999999997</v>
      </c>
      <c r="L203" s="59">
        <f>Table1422[[#This Row],[Poverty_Average
(Percentage Points)]]/100</f>
        <v>7.1499999999999994E-2</v>
      </c>
      <c r="M203" s="59">
        <f>Table1422[[#This Row],[Full Time Employment_Average
(Percentage Points)]]/100</f>
        <v>0.56379999999999997</v>
      </c>
      <c r="N203">
        <f>Table1422[[#This Row],[Monthly Fees]]</f>
        <v>0</v>
      </c>
      <c r="O203">
        <f t="shared" si="3"/>
        <v>0</v>
      </c>
      <c r="P203" s="63">
        <f>Table2[[#This Row],[Annual Fees]]/Table2[[#This Row],[IQ1_Average]]</f>
        <v>0</v>
      </c>
      <c r="Q203" s="63">
        <f>Table2[[#This Row],[Annual Fees]]/Table2[[#This Row],[IQ2_Average]]</f>
        <v>0</v>
      </c>
      <c r="R203" s="63">
        <f>Table2[[#This Row],[Annual Fees]]/Table2[[#This Row],[IQ3_Average]]</f>
        <v>0</v>
      </c>
      <c r="S203" s="65">
        <f>AVERAGE(Table2[[#This Row],[RI_IQ1]:[RI_IQ3]])</f>
        <v>0</v>
      </c>
      <c r="T203">
        <f>IF(Table2[[#This Row],[SNAP_Average]]&gt;20%,1, IF(Table2[[#This Row],[SNAP_Average]]&lt;11%, 3, 2))</f>
        <v>1</v>
      </c>
      <c r="U203">
        <f>IF(Table2[[#This Row],[Poverty_Average]]&gt;20%,1, IF(Table2[[#This Row],[Poverty_Average]]&lt;10%, 3, 2))</f>
        <v>3</v>
      </c>
      <c r="V203">
        <f>IF(Table2[[#This Row],[Full Time Employment_Average]]&lt;30%,1, IF(Table2[[#This Row],[Full Time Employment_Average]]&gt;50%, 3, 2))</f>
        <v>3</v>
      </c>
      <c r="W203" s="67">
        <f>AVERAGE(Table2[[#This Row],[FCI_SNAP]:[FCI_FullTimeEmployment]])</f>
        <v>2.3333333333333335</v>
      </c>
      <c r="X20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Row],[IQ2_Average]])*(3*0.02)/12,IF(I252&lt;=1.5,"NA")))</f>
        <v>88.370555544636048</v>
      </c>
      <c r="Z20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220.9263888615902</v>
      </c>
    </row>
    <row r="204" spans="1:26" x14ac:dyDescent="0.25">
      <c r="A204" t="str">
        <f>Table1422[[#This Row],[Community]]</f>
        <v xml:space="preserve">Moose Pass  </v>
      </c>
      <c r="H204" s="58">
        <f>Table1422[[#This Row],[IQ1_Average]]</f>
        <v>88181.6</v>
      </c>
      <c r="I204" s="58">
        <f>Table1422[[#This Row],[IQ2_Average]]</f>
        <v>91158.399999999994</v>
      </c>
      <c r="J204" s="58">
        <f>Table1422[[#This Row],[IQ3_Average]]</f>
        <v>105088.4</v>
      </c>
      <c r="K204" s="60">
        <f>Table1422[[#This Row],[SNAP_Average 
(Percentage Points)]]/100</f>
        <v>0.19800000000000001</v>
      </c>
      <c r="L204" s="59">
        <f>Table1422[[#This Row],[Poverty_Average
(Percentage Points)]]/100</f>
        <v>0</v>
      </c>
      <c r="M204" s="59">
        <f>Table1422[[#This Row],[Full Time Employment_Average
(Percentage Points)]]/100</f>
        <v>0.48119999999999996</v>
      </c>
      <c r="N204">
        <f>Table1422[[#This Row],[Monthly Fees]]</f>
        <v>0</v>
      </c>
      <c r="O204">
        <f t="shared" si="3"/>
        <v>0</v>
      </c>
      <c r="P204" s="63">
        <f>Table2[[#This Row],[Annual Fees]]/Table2[[#This Row],[IQ1_Average]]</f>
        <v>0</v>
      </c>
      <c r="Q204" s="63">
        <f>Table2[[#This Row],[Annual Fees]]/Table2[[#This Row],[IQ2_Average]]</f>
        <v>0</v>
      </c>
      <c r="R204" s="63">
        <f>Table2[[#This Row],[Annual Fees]]/Table2[[#This Row],[IQ3_Average]]</f>
        <v>0</v>
      </c>
      <c r="S204" s="65">
        <f>AVERAGE(Table2[[#This Row],[RI_IQ1]:[RI_IQ3]])</f>
        <v>0</v>
      </c>
      <c r="T204">
        <f>IF(Table2[[#This Row],[SNAP_Average]]&gt;20%,1, IF(Table2[[#This Row],[SNAP_Average]]&lt;11%, 3, 2))</f>
        <v>2</v>
      </c>
      <c r="U204">
        <f>IF(Table2[[#This Row],[Poverty_Average]]&gt;20%,1, IF(Table2[[#This Row],[Poverty_Average]]&lt;10%, 3, 2))</f>
        <v>3</v>
      </c>
      <c r="V204">
        <f>IF(Table2[[#This Row],[Full Time Employment_Average]]&lt;30%,1, IF(Table2[[#This Row],[Full Time Employment_Average]]&gt;50%, 3, 2))</f>
        <v>2</v>
      </c>
      <c r="W204" s="67">
        <f>AVERAGE(Table2[[#This Row],[FCI_SNAP]:[FCI_FullTimeEmployment]])</f>
        <v>2.3333333333333335</v>
      </c>
      <c r="X20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Row],[IQ2_Average]])*(3*0.02)/12,IF(I253&lt;=1.5,"NA")))</f>
        <v>157.10450873389587</v>
      </c>
      <c r="Z20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392.76127183473977</v>
      </c>
    </row>
    <row r="205" spans="1:26" x14ac:dyDescent="0.25">
      <c r="A205" t="str">
        <f>Table1422[[#This Row],[Community]]</f>
        <v xml:space="preserve">Mosquito Lake  </v>
      </c>
      <c r="H205" s="58">
        <f>Table1422[[#This Row],[IQ1_Average]]</f>
        <v>76704.600000000006</v>
      </c>
      <c r="I205" s="58">
        <f>Table1422[[#This Row],[IQ2_Average]]</f>
        <v>94540.2</v>
      </c>
      <c r="J205" s="58">
        <f>Table1422[[#This Row],[IQ3_Average]]</f>
        <v>123500.2</v>
      </c>
      <c r="K205" s="60">
        <f>Table1422[[#This Row],[SNAP_Average 
(Percentage Points)]]/100</f>
        <v>0.16200000000000001</v>
      </c>
      <c r="L205" s="59">
        <f>Table1422[[#This Row],[Poverty_Average
(Percentage Points)]]/100</f>
        <v>0</v>
      </c>
      <c r="M205" s="59">
        <f>Table1422[[#This Row],[Full Time Employment_Average
(Percentage Points)]]/100</f>
        <v>0.93220000000000003</v>
      </c>
      <c r="N205">
        <f>Table1422[[#This Row],[Monthly Fees]]</f>
        <v>0</v>
      </c>
      <c r="O205">
        <f t="shared" si="3"/>
        <v>0</v>
      </c>
      <c r="P205" s="63">
        <f>Table2[[#This Row],[Annual Fees]]/Table2[[#This Row],[IQ1_Average]]</f>
        <v>0</v>
      </c>
      <c r="Q205" s="63">
        <f>Table2[[#This Row],[Annual Fees]]/Table2[[#This Row],[IQ2_Average]]</f>
        <v>0</v>
      </c>
      <c r="R205" s="63">
        <f>Table2[[#This Row],[Annual Fees]]/Table2[[#This Row],[IQ3_Average]]</f>
        <v>0</v>
      </c>
      <c r="S205" s="65">
        <f>AVERAGE(Table2[[#This Row],[RI_IQ1]:[RI_IQ3]])</f>
        <v>0</v>
      </c>
      <c r="T205">
        <f>IF(Table2[[#This Row],[SNAP_Average]]&gt;20%,1, IF(Table2[[#This Row],[SNAP_Average]]&lt;11%, 3, 2))</f>
        <v>2</v>
      </c>
      <c r="U205">
        <f>IF(Table2[[#This Row],[Poverty_Average]]&gt;20%,1, IF(Table2[[#This Row],[Poverty_Average]]&lt;10%, 3, 2))</f>
        <v>3</v>
      </c>
      <c r="V205">
        <f>IF(Table2[[#This Row],[Full Time Employment_Average]]&lt;30%,1, IF(Table2[[#This Row],[Full Time Employment_Average]]&gt;50%, 3, 2))</f>
        <v>3</v>
      </c>
      <c r="W205" s="67">
        <f>AVERAGE(Table2[[#This Row],[FCI_SNAP]:[FCI_FullTimeEmployment]])</f>
        <v>2.6666666666666665</v>
      </c>
      <c r="X20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Row],[IQ2_Average]])*(3*0.02)/12,IF(I254&lt;=1.5,"NA")))</f>
        <v>394.17638650372032</v>
      </c>
      <c r="Z20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630.68221840595243</v>
      </c>
    </row>
    <row r="206" spans="1:26" x14ac:dyDescent="0.25">
      <c r="A206" t="str">
        <f>Table1422[[#This Row],[Community]]</f>
        <v xml:space="preserve">Mountain Village </v>
      </c>
      <c r="C206" t="s">
        <v>568</v>
      </c>
      <c r="D206" t="s">
        <v>561</v>
      </c>
      <c r="E206" t="s">
        <v>572</v>
      </c>
      <c r="F206" t="s">
        <v>563</v>
      </c>
      <c r="G206" t="s">
        <v>570</v>
      </c>
      <c r="H206" s="58">
        <f>Table1422[[#This Row],[IQ1_Average]]</f>
        <v>17142.8</v>
      </c>
      <c r="I206" s="58">
        <f>Table1422[[#This Row],[IQ2_Average]]</f>
        <v>35196</v>
      </c>
      <c r="J206" s="58">
        <f>Table1422[[#This Row],[IQ3_Average]]</f>
        <v>63019.4</v>
      </c>
      <c r="K206" s="60">
        <f>Table1422[[#This Row],[SNAP_Average 
(Percentage Points)]]/100</f>
        <v>0.87680000000000002</v>
      </c>
      <c r="L206" s="59">
        <f>Table1422[[#This Row],[Poverty_Average
(Percentage Points)]]/100</f>
        <v>0.45179999999999998</v>
      </c>
      <c r="M206" s="59">
        <f>Table1422[[#This Row],[Full Time Employment_Average
(Percentage Points)]]/100</f>
        <v>0.30219999999999997</v>
      </c>
      <c r="N206">
        <f>Table1422[[#This Row],[Monthly Fees]]</f>
        <v>90</v>
      </c>
      <c r="O206">
        <f t="shared" si="3"/>
        <v>1080</v>
      </c>
      <c r="P206" s="63">
        <f>Table2[[#This Row],[Annual Fees]]/Table2[[#This Row],[IQ1_Average]]</f>
        <v>6.300021000070001E-2</v>
      </c>
      <c r="Q206" s="63">
        <f>Table2[[#This Row],[Annual Fees]]/Table2[[#This Row],[IQ2_Average]]</f>
        <v>3.068530514831231E-2</v>
      </c>
      <c r="R206" s="63">
        <f>Table2[[#This Row],[Annual Fees]]/Table2[[#This Row],[IQ3_Average]]</f>
        <v>1.713757985636169E-2</v>
      </c>
      <c r="S206" s="65">
        <f>AVERAGE(Table2[[#This Row],[RI_IQ1]:[RI_IQ3]])</f>
        <v>3.6941031668458003E-2</v>
      </c>
      <c r="T206">
        <f>IF(Table2[[#This Row],[SNAP_Average]]&gt;20%,1, IF(Table2[[#This Row],[SNAP_Average]]&lt;11%, 3, 2))</f>
        <v>1</v>
      </c>
      <c r="U206">
        <f>IF(Table2[[#This Row],[Poverty_Average]]&gt;20%,1, IF(Table2[[#This Row],[Poverty_Average]]&lt;10%, 3, 2))</f>
        <v>1</v>
      </c>
      <c r="V206">
        <f>IF(Table2[[#This Row],[Full Time Employment_Average]]&lt;30%,1, IF(Table2[[#This Row],[Full Time Employment_Average]]&gt;50%, 3, 2))</f>
        <v>2</v>
      </c>
      <c r="W206" s="67">
        <f>AVERAGE(Table2[[#This Row],[FCI_SNAP]:[FCI_FullTimeEmployment]])</f>
        <v>1.3333333333333333</v>
      </c>
      <c r="X20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06"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Row],[IQ2_Average]])*(3*0.02)/12,IF(I255&lt;=1.5,"NA")))</f>
        <v>0</v>
      </c>
      <c r="Z20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48.72630564719514</v>
      </c>
    </row>
    <row r="207" spans="1:26" x14ac:dyDescent="0.25">
      <c r="A207" t="str">
        <f>Table1422[[#This Row],[Community]]</f>
        <v xml:space="preserve">Mud Bay  </v>
      </c>
      <c r="H207" s="58">
        <f>Table1422[[#This Row],[IQ1_Average]]</f>
        <v>27698.666666666668</v>
      </c>
      <c r="I207" s="58">
        <f>Table1422[[#This Row],[IQ2_Average]]</f>
        <v>26133</v>
      </c>
      <c r="J207" s="58">
        <f>Table1422[[#This Row],[IQ3_Average]]</f>
        <v>33207</v>
      </c>
      <c r="K207" s="60">
        <f>Table1422[[#This Row],[SNAP_Average 
(Percentage Points)]]/100</f>
        <v>0.124</v>
      </c>
      <c r="L207" s="59">
        <f>Table1422[[#This Row],[Poverty_Average
(Percentage Points)]]/100</f>
        <v>8.0500000000000002E-2</v>
      </c>
      <c r="M207" s="59">
        <f>Table1422[[#This Row],[Full Time Employment_Average
(Percentage Points)]]/100</f>
        <v>5.5600000000000004E-2</v>
      </c>
      <c r="N207">
        <f>Table1422[[#This Row],[Monthly Fees]]</f>
        <v>0</v>
      </c>
      <c r="O207">
        <f t="shared" si="3"/>
        <v>0</v>
      </c>
      <c r="P207" s="63">
        <f>Table2[[#This Row],[Annual Fees]]/Table2[[#This Row],[IQ1_Average]]</f>
        <v>0</v>
      </c>
      <c r="Q207" s="63">
        <f>Table2[[#This Row],[Annual Fees]]/Table2[[#This Row],[IQ2_Average]]</f>
        <v>0</v>
      </c>
      <c r="R207" s="63">
        <f>Table2[[#This Row],[Annual Fees]]/Table2[[#This Row],[IQ3_Average]]</f>
        <v>0</v>
      </c>
      <c r="S207" s="65">
        <f>AVERAGE(Table2[[#This Row],[RI_IQ1]:[RI_IQ3]])</f>
        <v>0</v>
      </c>
      <c r="T207">
        <f>IF(Table2[[#This Row],[SNAP_Average]]&gt;20%,1, IF(Table2[[#This Row],[SNAP_Average]]&lt;11%, 3, 2))</f>
        <v>2</v>
      </c>
      <c r="U207">
        <f>IF(Table2[[#This Row],[Poverty_Average]]&gt;20%,1, IF(Table2[[#This Row],[Poverty_Average]]&lt;10%, 3, 2))</f>
        <v>3</v>
      </c>
      <c r="V207">
        <f>IF(Table2[[#This Row],[Full Time Employment_Average]]&lt;30%,1, IF(Table2[[#This Row],[Full Time Employment_Average]]&gt;50%, 3, 2))</f>
        <v>1</v>
      </c>
      <c r="W207" s="67">
        <f>AVERAGE(Table2[[#This Row],[FCI_SNAP]:[FCI_FullTimeEmployment]])</f>
        <v>2</v>
      </c>
      <c r="X20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Row],[IQ2_Average]])*(3*0.02)/12,IF(I256&lt;=1.5,"NA")))</f>
        <v>47.85479052496283</v>
      </c>
      <c r="Z20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119.63697631240711</v>
      </c>
    </row>
    <row r="208" spans="1:26" x14ac:dyDescent="0.25">
      <c r="A208" t="str">
        <f>Table1422[[#This Row],[Community]]</f>
        <v xml:space="preserve">Nabesna  </v>
      </c>
      <c r="H208" s="58" t="e">
        <f>Table1422[[#This Row],[IQ1_Average]]</f>
        <v>#DIV/0!</v>
      </c>
      <c r="I208" s="58" t="e">
        <f>Table1422[[#This Row],[IQ2_Average]]</f>
        <v>#DIV/0!</v>
      </c>
      <c r="J208" s="58" t="e">
        <f>Table1422[[#This Row],[IQ3_Average]]</f>
        <v>#DIV/0!</v>
      </c>
      <c r="K208" s="60">
        <f>Table1422[[#This Row],[SNAP_Average 
(Percentage Points)]]/100</f>
        <v>0</v>
      </c>
      <c r="L208" s="59" t="e">
        <f>Table1422[[#This Row],[Poverty_Average
(Percentage Points)]]/100</f>
        <v>#DIV/0!</v>
      </c>
      <c r="M208" s="59" t="e">
        <f>Table1422[[#This Row],[Full Time Employment_Average
(Percentage Points)]]/100</f>
        <v>#DIV/0!</v>
      </c>
      <c r="N208">
        <f>Table1422[[#This Row],[Monthly Fees]]</f>
        <v>0</v>
      </c>
      <c r="O208">
        <f t="shared" si="3"/>
        <v>0</v>
      </c>
      <c r="P208" s="63" t="e">
        <f>Table2[[#This Row],[Annual Fees]]/Table2[[#This Row],[IQ1_Average]]</f>
        <v>#DIV/0!</v>
      </c>
      <c r="Q208" s="63" t="e">
        <f>Table2[[#This Row],[Annual Fees]]/Table2[[#This Row],[IQ2_Average]]</f>
        <v>#DIV/0!</v>
      </c>
      <c r="R208" s="63" t="e">
        <f>Table2[[#This Row],[Annual Fees]]/Table2[[#This Row],[IQ3_Average]]</f>
        <v>#DIV/0!</v>
      </c>
      <c r="S208" s="65" t="e">
        <f>AVERAGE(Table2[[#This Row],[RI_IQ1]:[RI_IQ3]])</f>
        <v>#DIV/0!</v>
      </c>
      <c r="T208">
        <f>IF(Table2[[#This Row],[SNAP_Average]]&gt;20%,1, IF(Table2[[#This Row],[SNAP_Average]]&lt;11%, 3, 2))</f>
        <v>3</v>
      </c>
      <c r="U208" t="e">
        <f>IF(Table2[[#This Row],[Poverty_Average]]&gt;20%,1, IF(Table2[[#This Row],[Poverty_Average]]&lt;10%, 3, 2))</f>
        <v>#DIV/0!</v>
      </c>
      <c r="V208" t="e">
        <f>IF(Table2[[#This Row],[Full Time Employment_Average]]&lt;30%,1, IF(Table2[[#This Row],[Full Time Employment_Average]]&gt;50%, 3, 2))</f>
        <v>#DIV/0!</v>
      </c>
      <c r="W208" s="67" t="e">
        <f>AVERAGE(Table2[[#This Row],[FCI_SNAP]:[FCI_FullTimeEmployment]])</f>
        <v>#DIV/0!</v>
      </c>
      <c r="X208"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08"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Row],[IQ2_Average]])*(3*0.02)/12,IF(I257&lt;=1.5,"NA")))</f>
        <v>#DIV/0!</v>
      </c>
      <c r="Z208"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09" spans="1:26" x14ac:dyDescent="0.25">
      <c r="A209" t="str">
        <f>Table1422[[#This Row],[Community]]</f>
        <v xml:space="preserve">Naknek  </v>
      </c>
      <c r="H209" s="58">
        <f>Table1422[[#This Row],[IQ1_Average]]</f>
        <v>38550</v>
      </c>
      <c r="I209" s="58">
        <f>Table1422[[#This Row],[IQ2_Average]]</f>
        <v>65350</v>
      </c>
      <c r="J209" s="58">
        <f>Table1422[[#This Row],[IQ3_Average]]</f>
        <v>100700</v>
      </c>
      <c r="K209" s="60">
        <f>Table1422[[#This Row],[SNAP_Average 
(Percentage Points)]]/100</f>
        <v>0.32780000000000009</v>
      </c>
      <c r="L209" s="59">
        <f>Table1422[[#This Row],[Poverty_Average
(Percentage Points)]]/100</f>
        <v>0.19399999999999998</v>
      </c>
      <c r="M209" s="59">
        <f>Table1422[[#This Row],[Full Time Employment_Average
(Percentage Points)]]/100</f>
        <v>0.54619999999999991</v>
      </c>
      <c r="N209">
        <f>Table1422[[#This Row],[Monthly Fees]]</f>
        <v>0</v>
      </c>
      <c r="O209">
        <f t="shared" si="3"/>
        <v>0</v>
      </c>
      <c r="P209" s="63">
        <f>Table2[[#This Row],[Annual Fees]]/Table2[[#This Row],[IQ1_Average]]</f>
        <v>0</v>
      </c>
      <c r="Q209" s="63">
        <f>Table2[[#This Row],[Annual Fees]]/Table2[[#This Row],[IQ2_Average]]</f>
        <v>0</v>
      </c>
      <c r="R209" s="63">
        <f>Table2[[#This Row],[Annual Fees]]/Table2[[#This Row],[IQ3_Average]]</f>
        <v>0</v>
      </c>
      <c r="S209" s="65">
        <f>AVERAGE(Table2[[#This Row],[RI_IQ1]:[RI_IQ3]])</f>
        <v>0</v>
      </c>
      <c r="T209">
        <f>IF(Table2[[#This Row],[SNAP_Average]]&gt;20%,1, IF(Table2[[#This Row],[SNAP_Average]]&lt;11%, 3, 2))</f>
        <v>1</v>
      </c>
      <c r="U209">
        <f>IF(Table2[[#This Row],[Poverty_Average]]&gt;20%,1, IF(Table2[[#This Row],[Poverty_Average]]&lt;10%, 3, 2))</f>
        <v>2</v>
      </c>
      <c r="V209">
        <f>IF(Table2[[#This Row],[Full Time Employment_Average]]&lt;30%,1, IF(Table2[[#This Row],[Full Time Employment_Average]]&gt;50%, 3, 2))</f>
        <v>3</v>
      </c>
      <c r="W209" s="67">
        <f>AVERAGE(Table2[[#This Row],[FCI_SNAP]:[FCI_FullTimeEmployment]])</f>
        <v>2</v>
      </c>
      <c r="X20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0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Row],[IQ2_Average]])*(3*0.02)/12,IF(I258&lt;=1.5,"NA")))</f>
        <v>97.707694169741913</v>
      </c>
      <c r="Z20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244.26923542435483</v>
      </c>
    </row>
    <row r="210" spans="1:26" x14ac:dyDescent="0.25">
      <c r="A210" t="str">
        <f>Table1422[[#This Row],[Community]]</f>
        <v xml:space="preserve">Nanwalek  </v>
      </c>
      <c r="C210" t="s">
        <v>560</v>
      </c>
      <c r="D210" t="s">
        <v>561</v>
      </c>
      <c r="E210" t="s">
        <v>562</v>
      </c>
      <c r="F210" t="s">
        <v>563</v>
      </c>
      <c r="G210" t="s">
        <v>566</v>
      </c>
      <c r="H210" s="58">
        <f>Table1422[[#This Row],[IQ1_Average]]</f>
        <v>33975</v>
      </c>
      <c r="I210" s="58">
        <f>Table1422[[#This Row],[IQ2_Average]]</f>
        <v>51540</v>
      </c>
      <c r="J210" s="58">
        <f>Table1422[[#This Row],[IQ3_Average]]</f>
        <v>61210</v>
      </c>
      <c r="K210" s="60">
        <f>Table1422[[#This Row],[SNAP_Average 
(Percentage Points)]]/100</f>
        <v>0.38380000000000003</v>
      </c>
      <c r="L210" s="59">
        <f>Table1422[[#This Row],[Poverty_Average
(Percentage Points)]]/100</f>
        <v>0.33899999999999997</v>
      </c>
      <c r="M210" s="59">
        <f>Table1422[[#This Row],[Full Time Employment_Average
(Percentage Points)]]/100</f>
        <v>0.32839999999999997</v>
      </c>
      <c r="N210">
        <f>Table1422[[#This Row],[Monthly Fees]]</f>
        <v>35</v>
      </c>
      <c r="O210">
        <f t="shared" si="3"/>
        <v>420</v>
      </c>
      <c r="P210" s="63">
        <f>Table2[[#This Row],[Annual Fees]]/Table2[[#This Row],[IQ1_Average]]</f>
        <v>1.2362030905077263E-2</v>
      </c>
      <c r="Q210" s="63">
        <f>Table2[[#This Row],[Annual Fees]]/Table2[[#This Row],[IQ2_Average]]</f>
        <v>8.1490104772991845E-3</v>
      </c>
      <c r="R210" s="63">
        <f>Table2[[#This Row],[Annual Fees]]/Table2[[#This Row],[IQ3_Average]]</f>
        <v>6.8616239176605134E-3</v>
      </c>
      <c r="S210" s="65">
        <f>AVERAGE(Table2[[#This Row],[RI_IQ1]:[RI_IQ3]])</f>
        <v>9.1242217666789877E-3</v>
      </c>
      <c r="T210">
        <f>IF(Table2[[#This Row],[SNAP_Average]]&gt;20%,1, IF(Table2[[#This Row],[SNAP_Average]]&lt;11%, 3, 2))</f>
        <v>1</v>
      </c>
      <c r="U210">
        <f>IF(Table2[[#This Row],[Poverty_Average]]&gt;20%,1, IF(Table2[[#This Row],[Poverty_Average]]&lt;10%, 3, 2))</f>
        <v>1</v>
      </c>
      <c r="V210">
        <f>IF(Table2[[#This Row],[Full Time Employment_Average]]&lt;30%,1, IF(Table2[[#This Row],[Full Time Employment_Average]]&gt;50%, 3, 2))</f>
        <v>2</v>
      </c>
      <c r="W210" s="67">
        <f>AVERAGE(Table2[[#This Row],[FCI_SNAP]:[FCI_FullTimeEmployment]])</f>
        <v>1.3333333333333333</v>
      </c>
      <c r="X21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Row],[IQ2_Average]])*(3*0.02)/12,IF(I259&lt;=1.5,"NA")))</f>
        <v>0</v>
      </c>
      <c r="Z21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76.718871800809424</v>
      </c>
    </row>
    <row r="211" spans="1:26" x14ac:dyDescent="0.25">
      <c r="A211" t="str">
        <f>Table1422[[#This Row],[Community]]</f>
        <v xml:space="preserve">Napakiak </v>
      </c>
      <c r="H211" s="58">
        <f>Table1422[[#This Row],[IQ1_Average]]</f>
        <v>4905.6000000000004</v>
      </c>
      <c r="I211" s="58">
        <f>Table1422[[#This Row],[IQ2_Average]]</f>
        <v>17845.2</v>
      </c>
      <c r="J211" s="58">
        <f>Table1422[[#This Row],[IQ3_Average]]</f>
        <v>28882.400000000001</v>
      </c>
      <c r="K211" s="60">
        <f>Table1422[[#This Row],[SNAP_Average 
(Percentage Points)]]/100</f>
        <v>0.91259999999999986</v>
      </c>
      <c r="L211" s="59">
        <f>Table1422[[#This Row],[Poverty_Average
(Percentage Points)]]/100</f>
        <v>0.56100000000000005</v>
      </c>
      <c r="M211" s="59">
        <f>Table1422[[#This Row],[Full Time Employment_Average
(Percentage Points)]]/100</f>
        <v>0.17460000000000001</v>
      </c>
      <c r="N211">
        <f>Table1422[[#This Row],[Monthly Fees]]</f>
        <v>0</v>
      </c>
      <c r="O211">
        <f t="shared" si="3"/>
        <v>0</v>
      </c>
      <c r="P211" s="63">
        <f>Table2[[#This Row],[Annual Fees]]/Table2[[#This Row],[IQ1_Average]]</f>
        <v>0</v>
      </c>
      <c r="Q211" s="63">
        <f>Table2[[#This Row],[Annual Fees]]/Table2[[#This Row],[IQ2_Average]]</f>
        <v>0</v>
      </c>
      <c r="R211" s="63">
        <f>Table2[[#This Row],[Annual Fees]]/Table2[[#This Row],[IQ3_Average]]</f>
        <v>0</v>
      </c>
      <c r="S211" s="65">
        <f>AVERAGE(Table2[[#This Row],[RI_IQ1]:[RI_IQ3]])</f>
        <v>0</v>
      </c>
      <c r="T211">
        <f>IF(Table2[[#This Row],[SNAP_Average]]&gt;20%,1, IF(Table2[[#This Row],[SNAP_Average]]&lt;11%, 3, 2))</f>
        <v>1</v>
      </c>
      <c r="U211">
        <f>IF(Table2[[#This Row],[Poverty_Average]]&gt;20%,1, IF(Table2[[#This Row],[Poverty_Average]]&lt;10%, 3, 2))</f>
        <v>1</v>
      </c>
      <c r="V211">
        <f>IF(Table2[[#This Row],[Full Time Employment_Average]]&lt;30%,1, IF(Table2[[#This Row],[Full Time Employment_Average]]&gt;50%, 3, 2))</f>
        <v>1</v>
      </c>
      <c r="W211" s="67">
        <f>AVERAGE(Table2[[#This Row],[FCI_SNAP]:[FCI_FullTimeEmployment]])</f>
        <v>1</v>
      </c>
      <c r="X21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1"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Row],[IQ2_Average]])*(3*0.02)/12,IF(I260&lt;=1.5,"NA")))</f>
        <v>0</v>
      </c>
      <c r="Z21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16.977392441836439</v>
      </c>
    </row>
    <row r="212" spans="1:26" x14ac:dyDescent="0.25">
      <c r="A212" t="str">
        <f>Table1422[[#This Row],[Community]]</f>
        <v xml:space="preserve">Napaskiak </v>
      </c>
      <c r="H212" s="58">
        <f>Table1422[[#This Row],[IQ1_Average]]</f>
        <v>15955</v>
      </c>
      <c r="I212" s="58">
        <f>Table1422[[#This Row],[IQ2_Average]]</f>
        <v>32846.199999999997</v>
      </c>
      <c r="J212" s="58">
        <f>Table1422[[#This Row],[IQ3_Average]]</f>
        <v>41906.400000000001</v>
      </c>
      <c r="K212" s="60">
        <f>Table1422[[#This Row],[SNAP_Average 
(Percentage Points)]]/100</f>
        <v>0.82220000000000004</v>
      </c>
      <c r="L212" s="59">
        <f>Table1422[[#This Row],[Poverty_Average
(Percentage Points)]]/100</f>
        <v>0.63519999999999999</v>
      </c>
      <c r="M212" s="59">
        <f>Table1422[[#This Row],[Full Time Employment_Average
(Percentage Points)]]/100</f>
        <v>0.26780000000000004</v>
      </c>
      <c r="N212">
        <f>Table1422[[#This Row],[Monthly Fees]]</f>
        <v>0</v>
      </c>
      <c r="O212">
        <f t="shared" si="3"/>
        <v>0</v>
      </c>
      <c r="P212" s="63">
        <f>Table2[[#This Row],[Annual Fees]]/Table2[[#This Row],[IQ1_Average]]</f>
        <v>0</v>
      </c>
      <c r="Q212" s="63">
        <f>Table2[[#This Row],[Annual Fees]]/Table2[[#This Row],[IQ2_Average]]</f>
        <v>0</v>
      </c>
      <c r="R212" s="63">
        <f>Table2[[#This Row],[Annual Fees]]/Table2[[#This Row],[IQ3_Average]]</f>
        <v>0</v>
      </c>
      <c r="S212" s="65">
        <f>AVERAGE(Table2[[#This Row],[RI_IQ1]:[RI_IQ3]])</f>
        <v>0</v>
      </c>
      <c r="T212">
        <f>IF(Table2[[#This Row],[SNAP_Average]]&gt;20%,1, IF(Table2[[#This Row],[SNAP_Average]]&lt;11%, 3, 2))</f>
        <v>1</v>
      </c>
      <c r="U212">
        <f>IF(Table2[[#This Row],[Poverty_Average]]&gt;20%,1, IF(Table2[[#This Row],[Poverty_Average]]&lt;10%, 3, 2))</f>
        <v>1</v>
      </c>
      <c r="V212">
        <f>IF(Table2[[#This Row],[Full Time Employment_Average]]&lt;30%,1, IF(Table2[[#This Row],[Full Time Employment_Average]]&gt;50%, 3, 2))</f>
        <v>1</v>
      </c>
      <c r="W212" s="67">
        <f>AVERAGE(Table2[[#This Row],[FCI_SNAP]:[FCI_FullTimeEmployment]])</f>
        <v>1</v>
      </c>
      <c r="X21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Row],[IQ2_Average]])*(3*0.02)/12,IF(I261&lt;=1.5,"NA")))</f>
        <v>#DIV/0!</v>
      </c>
      <c r="Z21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42.740923203152214</v>
      </c>
    </row>
    <row r="213" spans="1:26" x14ac:dyDescent="0.25">
      <c r="A213" t="str">
        <f>Table1422[[#This Row],[Community]]</f>
        <v xml:space="preserve">Naukati Bay  </v>
      </c>
      <c r="H213" s="58">
        <f>Table1422[[#This Row],[IQ1_Average]]</f>
        <v>10441.666666666666</v>
      </c>
      <c r="I213" s="58">
        <f>Table1422[[#This Row],[IQ2_Average]]</f>
        <v>11694.8</v>
      </c>
      <c r="J213" s="58">
        <f>Table1422[[#This Row],[IQ3_Average]]</f>
        <v>47836.2</v>
      </c>
      <c r="K213" s="60">
        <f>Table1422[[#This Row],[SNAP_Average 
(Percentage Points)]]/100</f>
        <v>0.51359999999999995</v>
      </c>
      <c r="L213" s="59">
        <f>Table1422[[#This Row],[Poverty_Average
(Percentage Points)]]/100</f>
        <v>0.71939999999999993</v>
      </c>
      <c r="M213" s="59">
        <f>Table1422[[#This Row],[Full Time Employment_Average
(Percentage Points)]]/100</f>
        <v>0.23939999999999997</v>
      </c>
      <c r="N213">
        <f>Table1422[[#This Row],[Monthly Fees]]</f>
        <v>0</v>
      </c>
      <c r="O213">
        <f t="shared" si="3"/>
        <v>0</v>
      </c>
      <c r="P213" s="63">
        <f>Table2[[#This Row],[Annual Fees]]/Table2[[#This Row],[IQ1_Average]]</f>
        <v>0</v>
      </c>
      <c r="Q213" s="63">
        <f>Table2[[#This Row],[Annual Fees]]/Table2[[#This Row],[IQ2_Average]]</f>
        <v>0</v>
      </c>
      <c r="R213" s="63">
        <f>Table2[[#This Row],[Annual Fees]]/Table2[[#This Row],[IQ3_Average]]</f>
        <v>0</v>
      </c>
      <c r="S213" s="65">
        <f>AVERAGE(Table2[[#This Row],[RI_IQ1]:[RI_IQ3]])</f>
        <v>0</v>
      </c>
      <c r="T213">
        <f>IF(Table2[[#This Row],[SNAP_Average]]&gt;20%,1, IF(Table2[[#This Row],[SNAP_Average]]&lt;11%, 3, 2))</f>
        <v>1</v>
      </c>
      <c r="U213">
        <f>IF(Table2[[#This Row],[Poverty_Average]]&gt;20%,1, IF(Table2[[#This Row],[Poverty_Average]]&lt;10%, 3, 2))</f>
        <v>1</v>
      </c>
      <c r="V213">
        <f>IF(Table2[[#This Row],[Full Time Employment_Average]]&lt;30%,1, IF(Table2[[#This Row],[Full Time Employment_Average]]&gt;50%, 3, 2))</f>
        <v>1</v>
      </c>
      <c r="W213" s="67">
        <f>AVERAGE(Table2[[#This Row],[FCI_SNAP]:[FCI_FullTimeEmployment]])</f>
        <v>1</v>
      </c>
      <c r="X21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3"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Row],[IQ2_Average]])*(3*0.02)/12,IF(I262&lt;=1.5,"NA")))</f>
        <v>0</v>
      </c>
      <c r="Z21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24.730082130880294</v>
      </c>
    </row>
    <row r="214" spans="1:26" x14ac:dyDescent="0.25">
      <c r="A214" t="str">
        <f>Table1422[[#This Row],[Community]]</f>
        <v xml:space="preserve">Nelchina  </v>
      </c>
      <c r="H214" s="58">
        <f>Table1422[[#This Row],[IQ1_Average]]</f>
        <v>127855</v>
      </c>
      <c r="I214" s="58">
        <f>Table1422[[#This Row],[IQ2_Average]]</f>
        <v>128605</v>
      </c>
      <c r="J214" s="58">
        <f>Table1422[[#This Row],[IQ3_Average]]</f>
        <v>129355</v>
      </c>
      <c r="K214" s="60">
        <f>Table1422[[#This Row],[SNAP_Average 
(Percentage Points)]]/100</f>
        <v>0.5454</v>
      </c>
      <c r="L214" s="59">
        <f>Table1422[[#This Row],[Poverty_Average
(Percentage Points)]]/100</f>
        <v>0</v>
      </c>
      <c r="M214" s="59">
        <f>Table1422[[#This Row],[Full Time Employment_Average
(Percentage Points)]]/100</f>
        <v>0.88780000000000003</v>
      </c>
      <c r="N214">
        <f>Table1422[[#This Row],[Monthly Fees]]</f>
        <v>0</v>
      </c>
      <c r="O214">
        <f t="shared" si="3"/>
        <v>0</v>
      </c>
      <c r="P214" s="63">
        <f>Table2[[#This Row],[Annual Fees]]/Table2[[#This Row],[IQ1_Average]]</f>
        <v>0</v>
      </c>
      <c r="Q214" s="63">
        <f>Table2[[#This Row],[Annual Fees]]/Table2[[#This Row],[IQ2_Average]]</f>
        <v>0</v>
      </c>
      <c r="R214" s="63">
        <f>Table2[[#This Row],[Annual Fees]]/Table2[[#This Row],[IQ3_Average]]</f>
        <v>0</v>
      </c>
      <c r="S214" s="65">
        <f>AVERAGE(Table2[[#This Row],[RI_IQ1]:[RI_IQ3]])</f>
        <v>0</v>
      </c>
      <c r="T214">
        <f>IF(Table2[[#This Row],[SNAP_Average]]&gt;20%,1, IF(Table2[[#This Row],[SNAP_Average]]&lt;11%, 3, 2))</f>
        <v>1</v>
      </c>
      <c r="U214">
        <f>IF(Table2[[#This Row],[Poverty_Average]]&gt;20%,1, IF(Table2[[#This Row],[Poverty_Average]]&lt;10%, 3, 2))</f>
        <v>3</v>
      </c>
      <c r="V214">
        <f>IF(Table2[[#This Row],[Full Time Employment_Average]]&lt;30%,1, IF(Table2[[#This Row],[Full Time Employment_Average]]&gt;50%, 3, 2))</f>
        <v>3</v>
      </c>
      <c r="W214" s="67">
        <f>AVERAGE(Table2[[#This Row],[FCI_SNAP]:[FCI_FullTimeEmployment]])</f>
        <v>2.3333333333333335</v>
      </c>
      <c r="X21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1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Row],[IQ2_Average]])*(3*0.02)/12,IF(I263&lt;=1.5,"NA")))</f>
        <v>214.33680676941927</v>
      </c>
      <c r="Z21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535.84201692354827</v>
      </c>
    </row>
    <row r="215" spans="1:26" x14ac:dyDescent="0.25">
      <c r="A215" t="str">
        <f>Table1422[[#This Row],[Community]]</f>
        <v xml:space="preserve">Nelson Lagoon  </v>
      </c>
      <c r="C215" t="s">
        <v>560</v>
      </c>
      <c r="D215" t="s">
        <v>561</v>
      </c>
      <c r="E215" t="s">
        <v>562</v>
      </c>
      <c r="F215" t="s">
        <v>582</v>
      </c>
      <c r="G215" t="s">
        <v>581</v>
      </c>
      <c r="H215" s="58">
        <f>Table1422[[#This Row],[IQ1_Average]]</f>
        <v>41795</v>
      </c>
      <c r="I215" s="58">
        <f>Table1422[[#This Row],[IQ2_Average]]</f>
        <v>46550.2</v>
      </c>
      <c r="J215" s="58">
        <f>Table1422[[#This Row],[IQ3_Average]]</f>
        <v>70083.199999999997</v>
      </c>
      <c r="K215" s="60">
        <f>Table1422[[#This Row],[SNAP_Average 
(Percentage Points)]]/100</f>
        <v>0.27120000000000005</v>
      </c>
      <c r="L215" s="59">
        <f>Table1422[[#This Row],[Poverty_Average
(Percentage Points)]]/100</f>
        <v>0.52359999999999995</v>
      </c>
      <c r="M215" s="59">
        <f>Table1422[[#This Row],[Full Time Employment_Average
(Percentage Points)]]/100</f>
        <v>0.34480000000000005</v>
      </c>
      <c r="N215">
        <f>Table1422[[#This Row],[Monthly Fees]]</f>
        <v>224</v>
      </c>
      <c r="O215">
        <f t="shared" si="3"/>
        <v>2688</v>
      </c>
      <c r="P215" s="63">
        <f>Table2[[#This Row],[Annual Fees]]/Table2[[#This Row],[IQ1_Average]]</f>
        <v>6.4313913147505689E-2</v>
      </c>
      <c r="Q215" s="63">
        <f>Table2[[#This Row],[Annual Fees]]/Table2[[#This Row],[IQ2_Average]]</f>
        <v>5.7744112807248955E-2</v>
      </c>
      <c r="R215" s="63">
        <f>Table2[[#This Row],[Annual Fees]]/Table2[[#This Row],[IQ3_Average]]</f>
        <v>3.8354413040500433E-2</v>
      </c>
      <c r="S215" s="65">
        <f>AVERAGE(Table2[[#This Row],[RI_IQ1]:[RI_IQ3]])</f>
        <v>5.3470812998418361E-2</v>
      </c>
      <c r="T215">
        <f>IF(Table2[[#This Row],[SNAP_Average]]&gt;20%,1, IF(Table2[[#This Row],[SNAP_Average]]&lt;11%, 3, 2))</f>
        <v>1</v>
      </c>
      <c r="U215">
        <f>IF(Table2[[#This Row],[Poverty_Average]]&gt;20%,1, IF(Table2[[#This Row],[Poverty_Average]]&lt;10%, 3, 2))</f>
        <v>1</v>
      </c>
      <c r="V215">
        <f>IF(Table2[[#This Row],[Full Time Employment_Average]]&lt;30%,1, IF(Table2[[#This Row],[Full Time Employment_Average]]&gt;50%, 3, 2))</f>
        <v>2</v>
      </c>
      <c r="W215" s="67">
        <f>AVERAGE(Table2[[#This Row],[FCI_SNAP]:[FCI_FullTimeEmployment]])</f>
        <v>1.3333333333333333</v>
      </c>
      <c r="X21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Row],[IQ2_Average]])*(3*0.02)/12,IF(I264&lt;=1.5,"NA")))</f>
        <v>0</v>
      </c>
      <c r="Z21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83.784026252462553</v>
      </c>
    </row>
    <row r="216" spans="1:26" x14ac:dyDescent="0.25">
      <c r="A216" t="str">
        <f>Table1422[[#This Row],[Community]]</f>
        <v xml:space="preserve">Nenana </v>
      </c>
      <c r="C216" t="s">
        <v>576</v>
      </c>
      <c r="D216" t="s">
        <v>561</v>
      </c>
      <c r="E216" t="s">
        <v>572</v>
      </c>
      <c r="F216" t="s">
        <v>563</v>
      </c>
      <c r="G216" t="s">
        <v>587</v>
      </c>
      <c r="H216" s="58">
        <f>Table1422[[#This Row],[IQ1_Average]]</f>
        <v>19146</v>
      </c>
      <c r="I216" s="58">
        <f>Table1422[[#This Row],[IQ2_Average]]</f>
        <v>35161.599999999999</v>
      </c>
      <c r="J216" s="58">
        <f>Table1422[[#This Row],[IQ3_Average]]</f>
        <v>60300.2</v>
      </c>
      <c r="K216" s="60">
        <f>Table1422[[#This Row],[SNAP_Average 
(Percentage Points)]]/100</f>
        <v>0.57239999999999991</v>
      </c>
      <c r="L216" s="59">
        <f>Table1422[[#This Row],[Poverty_Average
(Percentage Points)]]/100</f>
        <v>0.46059999999999995</v>
      </c>
      <c r="M216" s="59">
        <f>Table1422[[#This Row],[Full Time Employment_Average
(Percentage Points)]]/100</f>
        <v>0.46920000000000001</v>
      </c>
      <c r="N216">
        <f>Table1422[[#This Row],[Monthly Fees]]</f>
        <v>86.5</v>
      </c>
      <c r="O216">
        <f t="shared" si="3"/>
        <v>1038</v>
      </c>
      <c r="P216" s="63">
        <f>Table2[[#This Row],[Annual Fees]]/Table2[[#This Row],[IQ1_Average]]</f>
        <v>5.4214979630209964E-2</v>
      </c>
      <c r="Q216" s="63">
        <f>Table2[[#This Row],[Annual Fees]]/Table2[[#This Row],[IQ2_Average]]</f>
        <v>2.9520840917364399E-2</v>
      </c>
      <c r="R216" s="63">
        <f>Table2[[#This Row],[Annual Fees]]/Table2[[#This Row],[IQ3_Average]]</f>
        <v>1.7213873254151729E-2</v>
      </c>
      <c r="S216" s="65">
        <f>AVERAGE(Table2[[#This Row],[RI_IQ1]:[RI_IQ3]])</f>
        <v>3.3649897933908698E-2</v>
      </c>
      <c r="T216">
        <f>IF(Table2[[#This Row],[SNAP_Average]]&gt;20%,1, IF(Table2[[#This Row],[SNAP_Average]]&lt;11%, 3, 2))</f>
        <v>1</v>
      </c>
      <c r="U216">
        <f>IF(Table2[[#This Row],[Poverty_Average]]&gt;20%,1, IF(Table2[[#This Row],[Poverty_Average]]&lt;10%, 3, 2))</f>
        <v>1</v>
      </c>
      <c r="V216">
        <f>IF(Table2[[#This Row],[Full Time Employment_Average]]&lt;30%,1, IF(Table2[[#This Row],[Full Time Employment_Average]]&gt;50%, 3, 2))</f>
        <v>2</v>
      </c>
      <c r="W216" s="67">
        <f>AVERAGE(Table2[[#This Row],[FCI_SNAP]:[FCI_FullTimeEmployment]])</f>
        <v>1.3333333333333333</v>
      </c>
      <c r="X21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6"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Row],[IQ2_Average]])*(3*0.02)/12,IF(I265&lt;=1.5,"NA")))</f>
        <v>#DIV/0!</v>
      </c>
      <c r="Z21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51.411745836432232</v>
      </c>
    </row>
    <row r="217" spans="1:26" x14ac:dyDescent="0.25">
      <c r="A217" t="str">
        <f>Table1422[[#This Row],[Community]]</f>
        <v xml:space="preserve">New Stuyahok </v>
      </c>
      <c r="C217" t="s">
        <v>578</v>
      </c>
      <c r="D217" t="s">
        <v>561</v>
      </c>
      <c r="E217" t="s">
        <v>572</v>
      </c>
      <c r="F217" t="s">
        <v>563</v>
      </c>
      <c r="G217" t="s">
        <v>570</v>
      </c>
      <c r="H217" s="58">
        <f>Table1422[[#This Row],[IQ1_Average]]</f>
        <v>24480</v>
      </c>
      <c r="I217" s="58">
        <f>Table1422[[#This Row],[IQ2_Average]]</f>
        <v>43284.4</v>
      </c>
      <c r="J217" s="58">
        <f>Table1422[[#This Row],[IQ3_Average]]</f>
        <v>59633.599999999999</v>
      </c>
      <c r="K217" s="60">
        <f>Table1422[[#This Row],[SNAP_Average 
(Percentage Points)]]/100</f>
        <v>0.67200000000000004</v>
      </c>
      <c r="L217" s="59">
        <f>Table1422[[#This Row],[Poverty_Average
(Percentage Points)]]/100</f>
        <v>0.28339999999999999</v>
      </c>
      <c r="M217" s="59">
        <f>Table1422[[#This Row],[Full Time Employment_Average
(Percentage Points)]]/100</f>
        <v>0.26679999999999998</v>
      </c>
      <c r="N217">
        <f>Table1422[[#This Row],[Monthly Fees]]</f>
        <v>75</v>
      </c>
      <c r="O217">
        <f t="shared" si="3"/>
        <v>900</v>
      </c>
      <c r="P217" s="63">
        <f>Table2[[#This Row],[Annual Fees]]/Table2[[#This Row],[IQ1_Average]]</f>
        <v>3.6764705882352942E-2</v>
      </c>
      <c r="Q217" s="63">
        <f>Table2[[#This Row],[Annual Fees]]/Table2[[#This Row],[IQ2_Average]]</f>
        <v>2.0792710537745701E-2</v>
      </c>
      <c r="R217" s="63">
        <f>Table2[[#This Row],[Annual Fees]]/Table2[[#This Row],[IQ3_Average]]</f>
        <v>1.509216280754474E-2</v>
      </c>
      <c r="S217" s="65">
        <f>AVERAGE(Table2[[#This Row],[RI_IQ1]:[RI_IQ3]])</f>
        <v>2.421652640921446E-2</v>
      </c>
      <c r="T217">
        <f>IF(Table2[[#This Row],[SNAP_Average]]&gt;20%,1, IF(Table2[[#This Row],[SNAP_Average]]&lt;11%, 3, 2))</f>
        <v>1</v>
      </c>
      <c r="U217">
        <f>IF(Table2[[#This Row],[Poverty_Average]]&gt;20%,1, IF(Table2[[#This Row],[Poverty_Average]]&lt;10%, 3, 2))</f>
        <v>1</v>
      </c>
      <c r="V217">
        <f>IF(Table2[[#This Row],[Full Time Employment_Average]]&lt;30%,1, IF(Table2[[#This Row],[Full Time Employment_Average]]&gt;50%, 3, 2))</f>
        <v>1</v>
      </c>
      <c r="W217" s="67">
        <f>AVERAGE(Table2[[#This Row],[FCI_SNAP]:[FCI_FullTimeEmployment]])</f>
        <v>1</v>
      </c>
      <c r="X21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17"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Row],[IQ2_Average]])*(3*0.02)/12,IF(I266&lt;=1.5,"NA")))</f>
        <v>#DIV/0!</v>
      </c>
      <c r="Z21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61.941170862111967</v>
      </c>
    </row>
    <row r="218" spans="1:26" x14ac:dyDescent="0.25">
      <c r="A218" t="str">
        <f>Table1422[[#This Row],[Community]]</f>
        <v xml:space="preserve">Newhalen </v>
      </c>
      <c r="C218" t="s">
        <v>560</v>
      </c>
      <c r="D218" t="s">
        <v>561</v>
      </c>
      <c r="E218" t="s">
        <v>572</v>
      </c>
      <c r="F218" t="s">
        <v>563</v>
      </c>
      <c r="G218" t="s">
        <v>570</v>
      </c>
      <c r="H218" s="58">
        <f>Table1422[[#This Row],[IQ1_Average]]</f>
        <v>40080</v>
      </c>
      <c r="I218" s="58">
        <f>Table1422[[#This Row],[IQ2_Average]]</f>
        <v>45831.199999999997</v>
      </c>
      <c r="J218" s="58">
        <f>Table1422[[#This Row],[IQ3_Average]]</f>
        <v>57316.800000000003</v>
      </c>
      <c r="K218" s="60">
        <f>Table1422[[#This Row],[SNAP_Average 
(Percentage Points)]]/100</f>
        <v>0.51840000000000008</v>
      </c>
      <c r="L218" s="59">
        <f>Table1422[[#This Row],[Poverty_Average
(Percentage Points)]]/100</f>
        <v>5.16E-2</v>
      </c>
      <c r="M218" s="59">
        <f>Table1422[[#This Row],[Full Time Employment_Average
(Percentage Points)]]/100</f>
        <v>0.25880000000000003</v>
      </c>
      <c r="N218">
        <f>Table1422[[#This Row],[Monthly Fees]]</f>
        <v>175</v>
      </c>
      <c r="O218">
        <f t="shared" si="3"/>
        <v>2100</v>
      </c>
      <c r="P218" s="63">
        <f>Table2[[#This Row],[Annual Fees]]/Table2[[#This Row],[IQ1_Average]]</f>
        <v>5.239520958083832E-2</v>
      </c>
      <c r="Q218" s="63">
        <f>Table2[[#This Row],[Annual Fees]]/Table2[[#This Row],[IQ2_Average]]</f>
        <v>4.5820314545549759E-2</v>
      </c>
      <c r="R218" s="63">
        <f>Table2[[#This Row],[Annual Fees]]/Table2[[#This Row],[IQ3_Average]]</f>
        <v>3.6638472489741225E-2</v>
      </c>
      <c r="S218" s="65">
        <f>AVERAGE(Table2[[#This Row],[RI_IQ1]:[RI_IQ3]])</f>
        <v>4.4951332205376428E-2</v>
      </c>
      <c r="T218">
        <f>IF(Table2[[#This Row],[SNAP_Average]]&gt;20%,1, IF(Table2[[#This Row],[SNAP_Average]]&lt;11%, 3, 2))</f>
        <v>1</v>
      </c>
      <c r="U218">
        <f>IF(Table2[[#This Row],[Poverty_Average]]&gt;20%,1, IF(Table2[[#This Row],[Poverty_Average]]&lt;10%, 3, 2))</f>
        <v>3</v>
      </c>
      <c r="V218">
        <f>IF(Table2[[#This Row],[Full Time Employment_Average]]&lt;30%,1, IF(Table2[[#This Row],[Full Time Employment_Average]]&gt;50%, 3, 2))</f>
        <v>1</v>
      </c>
      <c r="W218" s="67">
        <f>AVERAGE(Table2[[#This Row],[FCI_SNAP]:[FCI_FullTimeEmployment]])</f>
        <v>1.6666666666666667</v>
      </c>
      <c r="X21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Row],[IQ2_Average]])*(3*0.02)/12,IF(I267&lt;=1.5,"NA")))</f>
        <v>77.861986025441539</v>
      </c>
      <c r="Z21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194.6549650636039</v>
      </c>
    </row>
    <row r="219" spans="1:26" x14ac:dyDescent="0.25">
      <c r="A219" t="str">
        <f>Table1422[[#This Row],[Community]]</f>
        <v xml:space="preserve">Newtok  </v>
      </c>
      <c r="B219" t="s">
        <v>575</v>
      </c>
      <c r="H219" s="58">
        <f>Table1422[[#This Row],[IQ1_Average]]</f>
        <v>21346.6</v>
      </c>
      <c r="I219" s="58">
        <f>Table1422[[#This Row],[IQ2_Average]]</f>
        <v>25445</v>
      </c>
      <c r="J219" s="58">
        <f>Table1422[[#This Row],[IQ3_Average]]</f>
        <v>46525</v>
      </c>
      <c r="K219" s="60">
        <f>Table1422[[#This Row],[SNAP_Average 
(Percentage Points)]]/100</f>
        <v>0.33540000000000009</v>
      </c>
      <c r="L219" s="59">
        <f>Table1422[[#This Row],[Poverty_Average
(Percentage Points)]]/100</f>
        <v>0.16979999999999998</v>
      </c>
      <c r="M219" s="59">
        <f>Table1422[[#This Row],[Full Time Employment_Average
(Percentage Points)]]/100</f>
        <v>9.3399999999999997E-2</v>
      </c>
      <c r="N219">
        <f>Table1422[[#This Row],[Monthly Fees]]</f>
        <v>0</v>
      </c>
      <c r="O219">
        <f t="shared" si="3"/>
        <v>0</v>
      </c>
      <c r="P219" s="63">
        <f>Table2[[#This Row],[Annual Fees]]/Table2[[#This Row],[IQ1_Average]]</f>
        <v>0</v>
      </c>
      <c r="Q219" s="63">
        <f>Table2[[#This Row],[Annual Fees]]/Table2[[#This Row],[IQ2_Average]]</f>
        <v>0</v>
      </c>
      <c r="R219" s="63">
        <f>Table2[[#This Row],[Annual Fees]]/Table2[[#This Row],[IQ3_Average]]</f>
        <v>0</v>
      </c>
      <c r="S219" s="65">
        <f>AVERAGE(Table2[[#This Row],[RI_IQ1]:[RI_IQ3]])</f>
        <v>0</v>
      </c>
      <c r="T219">
        <f>IF(Table2[[#This Row],[SNAP_Average]]&gt;20%,1, IF(Table2[[#This Row],[SNAP_Average]]&lt;11%, 3, 2))</f>
        <v>1</v>
      </c>
      <c r="U219">
        <f>IF(Table2[[#This Row],[Poverty_Average]]&gt;20%,1, IF(Table2[[#This Row],[Poverty_Average]]&lt;10%, 3, 2))</f>
        <v>2</v>
      </c>
      <c r="V219">
        <f>IF(Table2[[#This Row],[Full Time Employment_Average]]&lt;30%,1, IF(Table2[[#This Row],[Full Time Employment_Average]]&gt;50%, 3, 2))</f>
        <v>1</v>
      </c>
      <c r="W219" s="67">
        <f>AVERAGE(Table2[[#This Row],[FCI_SNAP]:[FCI_FullTimeEmployment]])</f>
        <v>1.3333333333333333</v>
      </c>
      <c r="X21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19"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Row],[IQ2_Average]])*(3*0.02)/12,IF(I268&lt;=1.5,"NA")))</f>
        <v>#DIV/0!</v>
      </c>
      <c r="Z21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46.451072902239645</v>
      </c>
    </row>
    <row r="220" spans="1:26" x14ac:dyDescent="0.25">
      <c r="A220" t="str">
        <f>Table1422[[#This Row],[Community]]</f>
        <v xml:space="preserve">Nightmute </v>
      </c>
      <c r="H220" s="58">
        <f>Table1422[[#This Row],[IQ1_Average]]</f>
        <v>31683.200000000001</v>
      </c>
      <c r="I220" s="58">
        <f>Table1422[[#This Row],[IQ2_Average]]</f>
        <v>55780.6</v>
      </c>
      <c r="J220" s="58">
        <f>Table1422[[#This Row],[IQ3_Average]]</f>
        <v>57481</v>
      </c>
      <c r="K220" s="60">
        <f>Table1422[[#This Row],[SNAP_Average 
(Percentage Points)]]/100</f>
        <v>0.42680000000000001</v>
      </c>
      <c r="L220" s="59">
        <f>Table1422[[#This Row],[Poverty_Average
(Percentage Points)]]/100</f>
        <v>0.24080000000000001</v>
      </c>
      <c r="M220" s="59">
        <f>Table1422[[#This Row],[Full Time Employment_Average
(Percentage Points)]]/100</f>
        <v>0.2346</v>
      </c>
      <c r="N220">
        <f>Table1422[[#This Row],[Monthly Fees]]</f>
        <v>0</v>
      </c>
      <c r="O220">
        <f t="shared" si="3"/>
        <v>0</v>
      </c>
      <c r="P220" s="63">
        <f>Table2[[#This Row],[Annual Fees]]/Table2[[#This Row],[IQ1_Average]]</f>
        <v>0</v>
      </c>
      <c r="Q220" s="63">
        <f>Table2[[#This Row],[Annual Fees]]/Table2[[#This Row],[IQ2_Average]]</f>
        <v>0</v>
      </c>
      <c r="R220" s="63">
        <f>Table2[[#This Row],[Annual Fees]]/Table2[[#This Row],[IQ3_Average]]</f>
        <v>0</v>
      </c>
      <c r="S220" s="65">
        <f>AVERAGE(Table2[[#This Row],[RI_IQ1]:[RI_IQ3]])</f>
        <v>0</v>
      </c>
      <c r="T220">
        <f>IF(Table2[[#This Row],[SNAP_Average]]&gt;20%,1, IF(Table2[[#This Row],[SNAP_Average]]&lt;11%, 3, 2))</f>
        <v>1</v>
      </c>
      <c r="U220">
        <f>IF(Table2[[#This Row],[Poverty_Average]]&gt;20%,1, IF(Table2[[#This Row],[Poverty_Average]]&lt;10%, 3, 2))</f>
        <v>1</v>
      </c>
      <c r="V220">
        <f>IF(Table2[[#This Row],[Full Time Employment_Average]]&lt;30%,1, IF(Table2[[#This Row],[Full Time Employment_Average]]&gt;50%, 3, 2))</f>
        <v>1</v>
      </c>
      <c r="W220" s="67">
        <f>AVERAGE(Table2[[#This Row],[FCI_SNAP]:[FCI_FullTimeEmployment]])</f>
        <v>1</v>
      </c>
      <c r="X22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Row],[IQ2_Average]])*(3*0.02)/12,IF(I269&lt;=1.5,"NA")))</f>
        <v>0</v>
      </c>
      <c r="Z22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74.753052006803358</v>
      </c>
    </row>
    <row r="221" spans="1:26" x14ac:dyDescent="0.25">
      <c r="A221" t="str">
        <f>Table1422[[#This Row],[Community]]</f>
        <v xml:space="preserve">Nikiski  </v>
      </c>
      <c r="H221" s="58">
        <f>Table1422[[#This Row],[IQ1_Average]]</f>
        <v>26249.200000000001</v>
      </c>
      <c r="I221" s="58">
        <f>Table1422[[#This Row],[IQ2_Average]]</f>
        <v>50277.8</v>
      </c>
      <c r="J221" s="58">
        <f>Table1422[[#This Row],[IQ3_Average]]</f>
        <v>74503.199999999997</v>
      </c>
      <c r="K221" s="60">
        <f>Table1422[[#This Row],[SNAP_Average 
(Percentage Points)]]/100</f>
        <v>3.0824000000000003</v>
      </c>
      <c r="L221" s="59">
        <f>Table1422[[#This Row],[Poverty_Average
(Percentage Points)]]/100</f>
        <v>0.38079999999999997</v>
      </c>
      <c r="M221" s="59">
        <f>Table1422[[#This Row],[Full Time Employment_Average
(Percentage Points)]]/100</f>
        <v>0.51660000000000006</v>
      </c>
      <c r="N221">
        <f>Table1422[[#This Row],[Monthly Fees]]</f>
        <v>0</v>
      </c>
      <c r="O221">
        <f t="shared" si="3"/>
        <v>0</v>
      </c>
      <c r="P221" s="63">
        <f>Table2[[#This Row],[Annual Fees]]/Table2[[#This Row],[IQ1_Average]]</f>
        <v>0</v>
      </c>
      <c r="Q221" s="63">
        <f>Table2[[#This Row],[Annual Fees]]/Table2[[#This Row],[IQ2_Average]]</f>
        <v>0</v>
      </c>
      <c r="R221" s="63">
        <f>Table2[[#This Row],[Annual Fees]]/Table2[[#This Row],[IQ3_Average]]</f>
        <v>0</v>
      </c>
      <c r="S221" s="65">
        <f>AVERAGE(Table2[[#This Row],[RI_IQ1]:[RI_IQ3]])</f>
        <v>0</v>
      </c>
      <c r="T221">
        <f>IF(Table2[[#This Row],[SNAP_Average]]&gt;20%,1, IF(Table2[[#This Row],[SNAP_Average]]&lt;11%, 3, 2))</f>
        <v>1</v>
      </c>
      <c r="U221">
        <f>IF(Table2[[#This Row],[Poverty_Average]]&gt;20%,1, IF(Table2[[#This Row],[Poverty_Average]]&lt;10%, 3, 2))</f>
        <v>1</v>
      </c>
      <c r="V221">
        <f>IF(Table2[[#This Row],[Full Time Employment_Average]]&lt;30%,1, IF(Table2[[#This Row],[Full Time Employment_Average]]&gt;50%, 3, 2))</f>
        <v>3</v>
      </c>
      <c r="W221" s="67">
        <f>AVERAGE(Table2[[#This Row],[FCI_SNAP]:[FCI_FullTimeEmployment]])</f>
        <v>1.6666666666666667</v>
      </c>
      <c r="X22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Row],[IQ2_Average]])*(3*0.02)/12,IF(I270&lt;=1.5,"NA")))</f>
        <v>70.020033072926154</v>
      </c>
      <c r="Z22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175.05008268231541</v>
      </c>
    </row>
    <row r="222" spans="1:26" x14ac:dyDescent="0.25">
      <c r="A222" t="str">
        <f>Table1422[[#This Row],[Community]]</f>
        <v xml:space="preserve">Nikolaevsk  </v>
      </c>
      <c r="C222" t="s">
        <v>560</v>
      </c>
      <c r="D222" t="s">
        <v>561</v>
      </c>
      <c r="E222" t="s">
        <v>562</v>
      </c>
      <c r="F222" t="s">
        <v>563</v>
      </c>
      <c r="G222" t="s">
        <v>570</v>
      </c>
      <c r="H222" s="58">
        <f>Table1422[[#This Row],[IQ1_Average]]</f>
        <v>20160</v>
      </c>
      <c r="I222" s="58">
        <f>Table1422[[#This Row],[IQ2_Average]]</f>
        <v>42190</v>
      </c>
      <c r="J222" s="58">
        <f>Table1422[[#This Row],[IQ3_Average]]</f>
        <v>61699.8</v>
      </c>
      <c r="K222" s="60">
        <f>Table1422[[#This Row],[SNAP_Average 
(Percentage Points)]]/100</f>
        <v>0.32919999999999999</v>
      </c>
      <c r="L222" s="59">
        <f>Table1422[[#This Row],[Poverty_Average
(Percentage Points)]]/100</f>
        <v>0.39839999999999998</v>
      </c>
      <c r="M222" s="59">
        <f>Table1422[[#This Row],[Full Time Employment_Average
(Percentage Points)]]/100</f>
        <v>0.46799999999999997</v>
      </c>
      <c r="N222">
        <f>Table1422[[#This Row],[Monthly Fees]]</f>
        <v>80</v>
      </c>
      <c r="O222">
        <f t="shared" si="3"/>
        <v>960</v>
      </c>
      <c r="P222" s="63">
        <f>Table2[[#This Row],[Annual Fees]]/Table2[[#This Row],[IQ1_Average]]</f>
        <v>4.7619047619047616E-2</v>
      </c>
      <c r="Q222" s="63">
        <f>Table2[[#This Row],[Annual Fees]]/Table2[[#This Row],[IQ2_Average]]</f>
        <v>2.2754207158094335E-2</v>
      </c>
      <c r="R222" s="63">
        <f>Table2[[#This Row],[Annual Fees]]/Table2[[#This Row],[IQ3_Average]]</f>
        <v>1.5559207647350557E-2</v>
      </c>
      <c r="S222" s="65">
        <f>AVERAGE(Table2[[#This Row],[RI_IQ1]:[RI_IQ3]])</f>
        <v>2.8644154141497503E-2</v>
      </c>
      <c r="T222">
        <f>IF(Table2[[#This Row],[SNAP_Average]]&gt;20%,1, IF(Table2[[#This Row],[SNAP_Average]]&lt;11%, 3, 2))</f>
        <v>1</v>
      </c>
      <c r="U222">
        <f>IF(Table2[[#This Row],[Poverty_Average]]&gt;20%,1, IF(Table2[[#This Row],[Poverty_Average]]&lt;10%, 3, 2))</f>
        <v>1</v>
      </c>
      <c r="V222">
        <f>IF(Table2[[#This Row],[Full Time Employment_Average]]&lt;30%,1, IF(Table2[[#This Row],[Full Time Employment_Average]]&gt;50%, 3, 2))</f>
        <v>2</v>
      </c>
      <c r="W222" s="67">
        <f>AVERAGE(Table2[[#This Row],[FCI_SNAP]:[FCI_FullTimeEmployment]])</f>
        <v>1.3333333333333333</v>
      </c>
      <c r="X22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2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Row],[IQ2_Average]])*(3*0.02)/12,IF(I271&lt;=1.5,"NA")))</f>
        <v>#DIV/0!</v>
      </c>
      <c r="Z22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55.857819787460215</v>
      </c>
    </row>
    <row r="223" spans="1:26" x14ac:dyDescent="0.25">
      <c r="A223" t="str">
        <f>Table1422[[#This Row],[Community]]</f>
        <v xml:space="preserve">Nikolai </v>
      </c>
      <c r="H223" s="58">
        <f>Table1422[[#This Row],[IQ1_Average]]</f>
        <v>3250</v>
      </c>
      <c r="I223" s="58">
        <f>Table1422[[#This Row],[IQ2_Average]]</f>
        <v>19642.8</v>
      </c>
      <c r="J223" s="58">
        <f>Table1422[[#This Row],[IQ3_Average]]</f>
        <v>46600</v>
      </c>
      <c r="K223" s="60">
        <f>Table1422[[#This Row],[SNAP_Average 
(Percentage Points)]]/100</f>
        <v>0.40660000000000002</v>
      </c>
      <c r="L223" s="59">
        <f>Table1422[[#This Row],[Poverty_Average
(Percentage Points)]]/100</f>
        <v>0.58260000000000001</v>
      </c>
      <c r="M223" s="59">
        <f>Table1422[[#This Row],[Full Time Employment_Average
(Percentage Points)]]/100</f>
        <v>0.26939999999999997</v>
      </c>
      <c r="N223">
        <f>Table1422[[#This Row],[Monthly Fees]]</f>
        <v>0</v>
      </c>
      <c r="O223">
        <f t="shared" si="3"/>
        <v>0</v>
      </c>
      <c r="P223" s="63">
        <f>Table2[[#This Row],[Annual Fees]]/Table2[[#This Row],[IQ1_Average]]</f>
        <v>0</v>
      </c>
      <c r="Q223" s="63">
        <f>Table2[[#This Row],[Annual Fees]]/Table2[[#This Row],[IQ2_Average]]</f>
        <v>0</v>
      </c>
      <c r="R223" s="63">
        <f>Table2[[#This Row],[Annual Fees]]/Table2[[#This Row],[IQ3_Average]]</f>
        <v>0</v>
      </c>
      <c r="S223" s="65">
        <f>AVERAGE(Table2[[#This Row],[RI_IQ1]:[RI_IQ3]])</f>
        <v>0</v>
      </c>
      <c r="T223">
        <f>IF(Table2[[#This Row],[SNAP_Average]]&gt;20%,1, IF(Table2[[#This Row],[SNAP_Average]]&lt;11%, 3, 2))</f>
        <v>1</v>
      </c>
      <c r="U223">
        <f>IF(Table2[[#This Row],[Poverty_Average]]&gt;20%,1, IF(Table2[[#This Row],[Poverty_Average]]&lt;10%, 3, 2))</f>
        <v>1</v>
      </c>
      <c r="V223">
        <f>IF(Table2[[#This Row],[Full Time Employment_Average]]&lt;30%,1, IF(Table2[[#This Row],[Full Time Employment_Average]]&gt;50%, 3, 2))</f>
        <v>1</v>
      </c>
      <c r="W223" s="67">
        <f>AVERAGE(Table2[[#This Row],[FCI_SNAP]:[FCI_FullTimeEmployment]])</f>
        <v>1</v>
      </c>
      <c r="X22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3"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Row],[IQ2_Average]])*(3*0.02)/12,IF(I272&lt;=1.5,"NA")))</f>
        <v>#DIV/0!</v>
      </c>
      <c r="Z22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13.155790704617985</v>
      </c>
    </row>
    <row r="224" spans="1:26" x14ac:dyDescent="0.25">
      <c r="A224" t="str">
        <f>Table1422[[#This Row],[Community]]</f>
        <v xml:space="preserve">Nikolski  </v>
      </c>
      <c r="C224" t="s">
        <v>560</v>
      </c>
      <c r="D224" t="s">
        <v>561</v>
      </c>
      <c r="E224" t="s">
        <v>562</v>
      </c>
      <c r="F224" t="s">
        <v>582</v>
      </c>
      <c r="G224" t="s">
        <v>581</v>
      </c>
      <c r="H224" s="58">
        <f>Table1422[[#This Row],[IQ1_Average]]</f>
        <v>33750</v>
      </c>
      <c r="I224" s="58">
        <f>Table1422[[#This Row],[IQ2_Average]]</f>
        <v>37500</v>
      </c>
      <c r="J224" s="58">
        <f>Table1422[[#This Row],[IQ3_Average]]</f>
        <v>45000</v>
      </c>
      <c r="K224" s="60">
        <f>Table1422[[#This Row],[SNAP_Average 
(Percentage Points)]]/100</f>
        <v>0.16619999999999999</v>
      </c>
      <c r="L224" s="59">
        <f>Table1422[[#This Row],[Poverty_Average
(Percentage Points)]]/100</f>
        <v>5.5500000000000001E-2</v>
      </c>
      <c r="M224" s="59">
        <f>Table1422[[#This Row],[Full Time Employment_Average
(Percentage Points)]]/100</f>
        <v>0.4632</v>
      </c>
      <c r="N224">
        <f>Table1422[[#This Row],[Monthly Fees]]</f>
        <v>31</v>
      </c>
      <c r="O224">
        <f t="shared" si="3"/>
        <v>372</v>
      </c>
      <c r="P224" s="63">
        <f>Table2[[#This Row],[Annual Fees]]/Table2[[#This Row],[IQ1_Average]]</f>
        <v>1.1022222222222221E-2</v>
      </c>
      <c r="Q224" s="63">
        <f>Table2[[#This Row],[Annual Fees]]/Table2[[#This Row],[IQ2_Average]]</f>
        <v>9.92E-3</v>
      </c>
      <c r="R224" s="63">
        <f>Table2[[#This Row],[Annual Fees]]/Table2[[#This Row],[IQ3_Average]]</f>
        <v>8.266666666666667E-3</v>
      </c>
      <c r="S224" s="65">
        <f>AVERAGE(Table2[[#This Row],[RI_IQ1]:[RI_IQ3]])</f>
        <v>9.7362962962962967E-3</v>
      </c>
      <c r="T224">
        <f>IF(Table2[[#This Row],[SNAP_Average]]&gt;20%,1, IF(Table2[[#This Row],[SNAP_Average]]&lt;11%, 3, 2))</f>
        <v>2</v>
      </c>
      <c r="U224">
        <f>IF(Table2[[#This Row],[Poverty_Average]]&gt;20%,1, IF(Table2[[#This Row],[Poverty_Average]]&lt;10%, 3, 2))</f>
        <v>3</v>
      </c>
      <c r="V224">
        <f>IF(Table2[[#This Row],[Full Time Employment_Average]]&lt;30%,1, IF(Table2[[#This Row],[Full Time Employment_Average]]&gt;50%, 3, 2))</f>
        <v>2</v>
      </c>
      <c r="W224" s="67">
        <f>AVERAGE(Table2[[#This Row],[FCI_SNAP]:[FCI_FullTimeEmployment]])</f>
        <v>2.3333333333333335</v>
      </c>
      <c r="X22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Row],[IQ2_Average]])*(3*0.02)/12,IF(I273&lt;=1.5,"NA")))</f>
        <v>63.679245283018872</v>
      </c>
      <c r="Z22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159.19811320754721</v>
      </c>
    </row>
    <row r="225" spans="1:26" x14ac:dyDescent="0.25">
      <c r="A225" t="str">
        <f>Table1422[[#This Row],[Community]]</f>
        <v xml:space="preserve">Ninilchik  </v>
      </c>
      <c r="H225" s="58">
        <f>Table1422[[#This Row],[IQ1_Average]]</f>
        <v>18752</v>
      </c>
      <c r="I225" s="58">
        <f>Table1422[[#This Row],[IQ2_Average]]</f>
        <v>37100</v>
      </c>
      <c r="J225" s="58">
        <f>Table1422[[#This Row],[IQ3_Average]]</f>
        <v>61596.4</v>
      </c>
      <c r="K225" s="60">
        <f>Table1422[[#This Row],[SNAP_Average 
(Percentage Points)]]/100</f>
        <v>0.90460000000000007</v>
      </c>
      <c r="L225" s="59">
        <f>Table1422[[#This Row],[Poverty_Average
(Percentage Points)]]/100</f>
        <v>0.33179999999999993</v>
      </c>
      <c r="M225" s="59">
        <f>Table1422[[#This Row],[Full Time Employment_Average
(Percentage Points)]]/100</f>
        <v>0.43339999999999995</v>
      </c>
      <c r="N225">
        <f>Table1422[[#This Row],[Monthly Fees]]</f>
        <v>0</v>
      </c>
      <c r="O225">
        <f t="shared" si="3"/>
        <v>0</v>
      </c>
      <c r="P225" s="63">
        <f>Table2[[#This Row],[Annual Fees]]/Table2[[#This Row],[IQ1_Average]]</f>
        <v>0</v>
      </c>
      <c r="Q225" s="63">
        <f>Table2[[#This Row],[Annual Fees]]/Table2[[#This Row],[IQ2_Average]]</f>
        <v>0</v>
      </c>
      <c r="R225" s="63">
        <f>Table2[[#This Row],[Annual Fees]]/Table2[[#This Row],[IQ3_Average]]</f>
        <v>0</v>
      </c>
      <c r="S225" s="65">
        <f>AVERAGE(Table2[[#This Row],[RI_IQ1]:[RI_IQ3]])</f>
        <v>0</v>
      </c>
      <c r="T225">
        <f>IF(Table2[[#This Row],[SNAP_Average]]&gt;20%,1, IF(Table2[[#This Row],[SNAP_Average]]&lt;11%, 3, 2))</f>
        <v>1</v>
      </c>
      <c r="U225">
        <f>IF(Table2[[#This Row],[Poverty_Average]]&gt;20%,1, IF(Table2[[#This Row],[Poverty_Average]]&lt;10%, 3, 2))</f>
        <v>1</v>
      </c>
      <c r="V225">
        <f>IF(Table2[[#This Row],[Full Time Employment_Average]]&lt;30%,1, IF(Table2[[#This Row],[Full Time Employment_Average]]&gt;50%, 3, 2))</f>
        <v>2</v>
      </c>
      <c r="W225" s="67">
        <f>AVERAGE(Table2[[#This Row],[FCI_SNAP]:[FCI_FullTimeEmployment]])</f>
        <v>1.3333333333333333</v>
      </c>
      <c r="X22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Row],[IQ2_Average]])*(3*0.02)/12,IF(I274&lt;=1.5,"NA")))</f>
        <v>0</v>
      </c>
      <c r="Z22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51.804593341659775</v>
      </c>
    </row>
    <row r="226" spans="1:26" x14ac:dyDescent="0.25">
      <c r="A226" t="str">
        <f>Table1422[[#This Row],[Community]]</f>
        <v xml:space="preserve">Noatak  </v>
      </c>
      <c r="C226" t="s">
        <v>584</v>
      </c>
      <c r="D226" t="s">
        <v>561</v>
      </c>
      <c r="E226" t="s">
        <v>572</v>
      </c>
      <c r="F226" t="s">
        <v>563</v>
      </c>
      <c r="G226" t="s">
        <v>570</v>
      </c>
      <c r="H226" s="58">
        <f>Table1422[[#This Row],[IQ1_Average]]</f>
        <v>37500</v>
      </c>
      <c r="I226" s="58">
        <f>Table1422[[#This Row],[IQ2_Average]]</f>
        <v>55988.800000000003</v>
      </c>
      <c r="J226" s="58">
        <f>Table1422[[#This Row],[IQ3_Average]]</f>
        <v>77566.8</v>
      </c>
      <c r="K226" s="60">
        <f>Table1422[[#This Row],[SNAP_Average 
(Percentage Points)]]/100</f>
        <v>0.59660000000000002</v>
      </c>
      <c r="L226" s="59">
        <f>Table1422[[#This Row],[Poverty_Average
(Percentage Points)]]/100</f>
        <v>0.15080000000000002</v>
      </c>
      <c r="M226" s="59">
        <f>Table1422[[#This Row],[Full Time Employment_Average
(Percentage Points)]]/100</f>
        <v>0.23440000000000003</v>
      </c>
      <c r="N226">
        <f>Table1422[[#This Row],[Monthly Fees]]</f>
        <v>138</v>
      </c>
      <c r="O226">
        <f t="shared" si="3"/>
        <v>1656</v>
      </c>
      <c r="P226" s="63">
        <f>Table2[[#This Row],[Annual Fees]]/Table2[[#This Row],[IQ1_Average]]</f>
        <v>4.4159999999999998E-2</v>
      </c>
      <c r="Q226" s="63">
        <f>Table2[[#This Row],[Annual Fees]]/Table2[[#This Row],[IQ2_Average]]</f>
        <v>2.9577344040236618E-2</v>
      </c>
      <c r="R226" s="63">
        <f>Table2[[#This Row],[Annual Fees]]/Table2[[#This Row],[IQ3_Average]]</f>
        <v>2.1349340181624096E-2</v>
      </c>
      <c r="S226" s="65">
        <f>AVERAGE(Table2[[#This Row],[RI_IQ1]:[RI_IQ3]])</f>
        <v>3.1695561407286903E-2</v>
      </c>
      <c r="T226">
        <f>IF(Table2[[#This Row],[SNAP_Average]]&gt;20%,1, IF(Table2[[#This Row],[SNAP_Average]]&lt;11%, 3, 2))</f>
        <v>1</v>
      </c>
      <c r="U226">
        <f>IF(Table2[[#This Row],[Poverty_Average]]&gt;20%,1, IF(Table2[[#This Row],[Poverty_Average]]&lt;10%, 3, 2))</f>
        <v>2</v>
      </c>
      <c r="V226">
        <f>IF(Table2[[#This Row],[Full Time Employment_Average]]&lt;30%,1, IF(Table2[[#This Row],[Full Time Employment_Average]]&gt;50%, 3, 2))</f>
        <v>1</v>
      </c>
      <c r="W226" s="67">
        <f>AVERAGE(Table2[[#This Row],[FCI_SNAP]:[FCI_FullTimeEmployment]])</f>
        <v>1.3333333333333333</v>
      </c>
      <c r="X22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26"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Row],[IQ2_Average]])*(3*0.02)/12,IF(I275&lt;=1.5,"NA")))</f>
        <v>0</v>
      </c>
      <c r="Z22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87.078438666351175</v>
      </c>
    </row>
    <row r="227" spans="1:26" x14ac:dyDescent="0.25">
      <c r="A227" t="str">
        <f>Table1422[[#This Row],[Community]]</f>
        <v xml:space="preserve">Nome </v>
      </c>
      <c r="H227" s="58">
        <f>Table1422[[#This Row],[IQ1_Average]]</f>
        <v>49413</v>
      </c>
      <c r="I227" s="58">
        <f>Table1422[[#This Row],[IQ2_Average]]</f>
        <v>81623.399999999994</v>
      </c>
      <c r="J227" s="58">
        <f>Table1422[[#This Row],[IQ3_Average]]</f>
        <v>115784.8</v>
      </c>
      <c r="K227" s="60">
        <f>Table1422[[#This Row],[SNAP_Average 
(Percentage Points)]]/100</f>
        <v>2.4506000000000001</v>
      </c>
      <c r="L227" s="59">
        <f>Table1422[[#This Row],[Poverty_Average
(Percentage Points)]]/100</f>
        <v>9.6800000000000011E-2</v>
      </c>
      <c r="M227" s="59">
        <f>Table1422[[#This Row],[Full Time Employment_Average
(Percentage Points)]]/100</f>
        <v>0.5828000000000001</v>
      </c>
      <c r="N227">
        <f>Table1422[[#This Row],[Monthly Fees]]</f>
        <v>0</v>
      </c>
      <c r="O227">
        <f t="shared" si="3"/>
        <v>0</v>
      </c>
      <c r="P227" s="63">
        <f>Table2[[#This Row],[Annual Fees]]/Table2[[#This Row],[IQ1_Average]]</f>
        <v>0</v>
      </c>
      <c r="Q227" s="63">
        <f>Table2[[#This Row],[Annual Fees]]/Table2[[#This Row],[IQ2_Average]]</f>
        <v>0</v>
      </c>
      <c r="R227" s="63">
        <f>Table2[[#This Row],[Annual Fees]]/Table2[[#This Row],[IQ3_Average]]</f>
        <v>0</v>
      </c>
      <c r="S227" s="65">
        <f>AVERAGE(Table2[[#This Row],[RI_IQ1]:[RI_IQ3]])</f>
        <v>0</v>
      </c>
      <c r="T227">
        <f>IF(Table2[[#This Row],[SNAP_Average]]&gt;20%,1, IF(Table2[[#This Row],[SNAP_Average]]&lt;11%, 3, 2))</f>
        <v>1</v>
      </c>
      <c r="U227">
        <f>IF(Table2[[#This Row],[Poverty_Average]]&gt;20%,1, IF(Table2[[#This Row],[Poverty_Average]]&lt;10%, 3, 2))</f>
        <v>3</v>
      </c>
      <c r="V227">
        <f>IF(Table2[[#This Row],[Full Time Employment_Average]]&lt;30%,1, IF(Table2[[#This Row],[Full Time Employment_Average]]&gt;50%, 3, 2))</f>
        <v>3</v>
      </c>
      <c r="W227" s="67">
        <f>AVERAGE(Table2[[#This Row],[FCI_SNAP]:[FCI_FullTimeEmployment]])</f>
        <v>2.3333333333333335</v>
      </c>
      <c r="X22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Row],[IQ2_Average]])*(3*0.02)/12,IF(I276&lt;=1.5,"NA")))</f>
        <v>121.57850654842368</v>
      </c>
      <c r="Z22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303.94626637105927</v>
      </c>
    </row>
    <row r="228" spans="1:26" x14ac:dyDescent="0.25">
      <c r="A228" t="str">
        <f>Table1422[[#This Row],[Community]]</f>
        <v xml:space="preserve">Nondalton </v>
      </c>
      <c r="C228" t="s">
        <v>560</v>
      </c>
      <c r="D228" t="s">
        <v>561</v>
      </c>
      <c r="E228" t="s">
        <v>572</v>
      </c>
      <c r="F228" t="s">
        <v>563</v>
      </c>
      <c r="G228" t="s">
        <v>570</v>
      </c>
      <c r="H228" s="58">
        <f>Table1422[[#This Row],[IQ1_Average]]</f>
        <v>31166.799999999999</v>
      </c>
      <c r="I228" s="58">
        <f>Table1422[[#This Row],[IQ2_Average]]</f>
        <v>44260</v>
      </c>
      <c r="J228" s="58">
        <f>Table1422[[#This Row],[IQ3_Average]]</f>
        <v>62966.8</v>
      </c>
      <c r="K228" s="60">
        <f>Table1422[[#This Row],[SNAP_Average 
(Percentage Points)]]/100</f>
        <v>0.38919999999999999</v>
      </c>
      <c r="L228" s="59">
        <f>Table1422[[#This Row],[Poverty_Average
(Percentage Points)]]/100</f>
        <v>8.2799999999999999E-2</v>
      </c>
      <c r="M228" s="59">
        <f>Table1422[[#This Row],[Full Time Employment_Average
(Percentage Points)]]/100</f>
        <v>0.16500000000000001</v>
      </c>
      <c r="N228">
        <f>Table1422[[#This Row],[Monthly Fees]]</f>
        <v>60</v>
      </c>
      <c r="O228">
        <f t="shared" si="3"/>
        <v>720</v>
      </c>
      <c r="P228" s="63">
        <f>Table2[[#This Row],[Annual Fees]]/Table2[[#This Row],[IQ1_Average]]</f>
        <v>2.3101505448105037E-2</v>
      </c>
      <c r="Q228" s="63">
        <f>Table2[[#This Row],[Annual Fees]]/Table2[[#This Row],[IQ2_Average]]</f>
        <v>1.6267510167193855E-2</v>
      </c>
      <c r="R228" s="63">
        <f>Table2[[#This Row],[Annual Fees]]/Table2[[#This Row],[IQ3_Average]]</f>
        <v>1.1434597279836358E-2</v>
      </c>
      <c r="S228" s="65">
        <f>AVERAGE(Table2[[#This Row],[RI_IQ1]:[RI_IQ3]])</f>
        <v>1.6934537631711748E-2</v>
      </c>
      <c r="T228">
        <f>IF(Table2[[#This Row],[SNAP_Average]]&gt;20%,1, IF(Table2[[#This Row],[SNAP_Average]]&lt;11%, 3, 2))</f>
        <v>1</v>
      </c>
      <c r="U228">
        <f>IF(Table2[[#This Row],[Poverty_Average]]&gt;20%,1, IF(Table2[[#This Row],[Poverty_Average]]&lt;10%, 3, 2))</f>
        <v>3</v>
      </c>
      <c r="V228">
        <f>IF(Table2[[#This Row],[Full Time Employment_Average]]&lt;30%,1, IF(Table2[[#This Row],[Full Time Employment_Average]]&gt;50%, 3, 2))</f>
        <v>1</v>
      </c>
      <c r="W228" s="67">
        <f>AVERAGE(Table2[[#This Row],[FCI_SNAP]:[FCI_FullTimeEmployment]])</f>
        <v>1.6666666666666667</v>
      </c>
      <c r="X22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2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Row],[IQ2_Average]])*(3*0.02)/12,IF(I277&lt;=1.5,"NA")))</f>
        <v>70.861102091908933</v>
      </c>
      <c r="Z22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177.1527552297724</v>
      </c>
    </row>
    <row r="229" spans="1:26" x14ac:dyDescent="0.25">
      <c r="A229" t="str">
        <f>Table1422[[#This Row],[Community]]</f>
        <v xml:space="preserve">Noorvik </v>
      </c>
      <c r="C229" t="s">
        <v>584</v>
      </c>
      <c r="D229" t="s">
        <v>561</v>
      </c>
      <c r="E229" t="s">
        <v>572</v>
      </c>
      <c r="F229" t="s">
        <v>589</v>
      </c>
      <c r="G229" t="s">
        <v>570</v>
      </c>
      <c r="H229" s="58">
        <f>Table1422[[#This Row],[IQ1_Average]]</f>
        <v>21177.599999999999</v>
      </c>
      <c r="I229" s="58">
        <f>Table1422[[#This Row],[IQ2_Average]]</f>
        <v>46691.8</v>
      </c>
      <c r="J229" s="58">
        <f>Table1422[[#This Row],[IQ3_Average]]</f>
        <v>76850</v>
      </c>
      <c r="K229" s="60">
        <f>Table1422[[#This Row],[SNAP_Average 
(Percentage Points)]]/100</f>
        <v>0.48060000000000003</v>
      </c>
      <c r="L229" s="59">
        <f>Table1422[[#This Row],[Poverty_Average
(Percentage Points)]]/100</f>
        <v>0.39720000000000005</v>
      </c>
      <c r="M229" s="59">
        <f>Table1422[[#This Row],[Full Time Employment_Average
(Percentage Points)]]/100</f>
        <v>0.14180000000000001</v>
      </c>
      <c r="N229">
        <f>Table1422[[#This Row],[Monthly Fees]]</f>
        <v>53.55</v>
      </c>
      <c r="O229">
        <f t="shared" si="3"/>
        <v>642.59999999999991</v>
      </c>
      <c r="P229" s="63">
        <f>Table2[[#This Row],[Annual Fees]]/Table2[[#This Row],[IQ1_Average]]</f>
        <v>3.034338168631006E-2</v>
      </c>
      <c r="Q229" s="63">
        <f>Table2[[#This Row],[Annual Fees]]/Table2[[#This Row],[IQ2_Average]]</f>
        <v>1.376258786339357E-2</v>
      </c>
      <c r="R229" s="63">
        <f>Table2[[#This Row],[Annual Fees]]/Table2[[#This Row],[IQ3_Average]]</f>
        <v>8.3617436564736494E-3</v>
      </c>
      <c r="S229" s="65">
        <f>AVERAGE(Table2[[#This Row],[RI_IQ1]:[RI_IQ3]])</f>
        <v>1.7489237735392429E-2</v>
      </c>
      <c r="T229">
        <f>IF(Table2[[#This Row],[SNAP_Average]]&gt;20%,1, IF(Table2[[#This Row],[SNAP_Average]]&lt;11%, 3, 2))</f>
        <v>1</v>
      </c>
      <c r="U229">
        <f>IF(Table2[[#This Row],[Poverty_Average]]&gt;20%,1, IF(Table2[[#This Row],[Poverty_Average]]&lt;10%, 3, 2))</f>
        <v>1</v>
      </c>
      <c r="V229">
        <f>IF(Table2[[#This Row],[Full Time Employment_Average]]&lt;30%,1, IF(Table2[[#This Row],[Full Time Employment_Average]]&gt;50%, 3, 2))</f>
        <v>1</v>
      </c>
      <c r="W229" s="67">
        <f>AVERAGE(Table2[[#This Row],[FCI_SNAP]:[FCI_FullTimeEmployment]])</f>
        <v>1</v>
      </c>
      <c r="X22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2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Row],[IQ2_Average]])*(3*0.02)/12,IF(I278&lt;=1.5,"NA")))</f>
        <v>0</v>
      </c>
      <c r="Z22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61.237660337399973</v>
      </c>
    </row>
    <row r="230" spans="1:26" x14ac:dyDescent="0.25">
      <c r="A230" t="str">
        <f>Table1422[[#This Row],[Community]]</f>
        <v xml:space="preserve">North Pole </v>
      </c>
      <c r="H230" s="58">
        <f>Table1422[[#This Row],[IQ1_Average]]</f>
        <v>53406.2</v>
      </c>
      <c r="I230" s="58">
        <f>Table1422[[#This Row],[IQ2_Average]]</f>
        <v>83094</v>
      </c>
      <c r="J230" s="58">
        <f>Table1422[[#This Row],[IQ3_Average]]</f>
        <v>98247.2</v>
      </c>
      <c r="K230" s="60">
        <f>Table1422[[#This Row],[SNAP_Average 
(Percentage Points)]]/100</f>
        <v>4.0600000000000004E-2</v>
      </c>
      <c r="L230" s="59">
        <f>Table1422[[#This Row],[Poverty_Average
(Percentage Points)]]/100</f>
        <v>0.10300000000000001</v>
      </c>
      <c r="M230" s="59">
        <f>Table1422[[#This Row],[Full Time Employment_Average
(Percentage Points)]]/100</f>
        <v>0.76440000000000008</v>
      </c>
      <c r="N230">
        <f>Table1422[[#This Row],[Monthly Fees]]</f>
        <v>0</v>
      </c>
      <c r="O230">
        <f t="shared" si="3"/>
        <v>0</v>
      </c>
      <c r="P230" s="63">
        <f>Table2[[#This Row],[Annual Fees]]/Table2[[#This Row],[IQ1_Average]]</f>
        <v>0</v>
      </c>
      <c r="Q230" s="63">
        <f>Table2[[#This Row],[Annual Fees]]/Table2[[#This Row],[IQ2_Average]]</f>
        <v>0</v>
      </c>
      <c r="R230" s="63">
        <f>Table2[[#This Row],[Annual Fees]]/Table2[[#This Row],[IQ3_Average]]</f>
        <v>0</v>
      </c>
      <c r="S230" s="65">
        <f>AVERAGE(Table2[[#This Row],[RI_IQ1]:[RI_IQ3]])</f>
        <v>0</v>
      </c>
      <c r="T230">
        <f>IF(Table2[[#This Row],[SNAP_Average]]&gt;20%,1, IF(Table2[[#This Row],[SNAP_Average]]&lt;11%, 3, 2))</f>
        <v>3</v>
      </c>
      <c r="U230">
        <f>IF(Table2[[#This Row],[Poverty_Average]]&gt;20%,1, IF(Table2[[#This Row],[Poverty_Average]]&lt;10%, 3, 2))</f>
        <v>2</v>
      </c>
      <c r="V230">
        <f>IF(Table2[[#This Row],[Full Time Employment_Average]]&lt;30%,1, IF(Table2[[#This Row],[Full Time Employment_Average]]&gt;50%, 3, 2))</f>
        <v>3</v>
      </c>
      <c r="W230" s="67">
        <f>AVERAGE(Table2[[#This Row],[FCI_SNAP]:[FCI_FullTimeEmployment]])</f>
        <v>2.6666666666666665</v>
      </c>
      <c r="X23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Row],[IQ2_Average]])*(3*0.02)/12,IF(I279&lt;=1.5,"NA")))</f>
        <v>305.34434571693532</v>
      </c>
      <c r="Z23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488.55095314709644</v>
      </c>
    </row>
    <row r="231" spans="1:26" x14ac:dyDescent="0.25">
      <c r="A231" t="str">
        <f>Table1422[[#This Row],[Community]]</f>
        <v xml:space="preserve">Northway  </v>
      </c>
      <c r="H231" s="58">
        <f>Table1422[[#This Row],[IQ1_Average]]</f>
        <v>6550</v>
      </c>
      <c r="I231" s="58">
        <f>Table1422[[#This Row],[IQ2_Average]]</f>
        <v>18705</v>
      </c>
      <c r="J231" s="58">
        <f>Table1422[[#This Row],[IQ3_Average]]</f>
        <v>53333.2</v>
      </c>
      <c r="K231" s="60">
        <f>Table1422[[#This Row],[SNAP_Average 
(Percentage Points)]]/100</f>
        <v>0.21239999999999998</v>
      </c>
      <c r="L231" s="59">
        <f>Table1422[[#This Row],[Poverty_Average
(Percentage Points)]]/100</f>
        <v>0.61599999999999999</v>
      </c>
      <c r="M231" s="59">
        <f>Table1422[[#This Row],[Full Time Employment_Average
(Percentage Points)]]/100</f>
        <v>0.47460000000000002</v>
      </c>
      <c r="N231">
        <f>Table1422[[#This Row],[Monthly Fees]]</f>
        <v>0</v>
      </c>
      <c r="O231">
        <f t="shared" si="3"/>
        <v>0</v>
      </c>
      <c r="P231" s="63">
        <f>Table2[[#This Row],[Annual Fees]]/Table2[[#This Row],[IQ1_Average]]</f>
        <v>0</v>
      </c>
      <c r="Q231" s="63">
        <f>Table2[[#This Row],[Annual Fees]]/Table2[[#This Row],[IQ2_Average]]</f>
        <v>0</v>
      </c>
      <c r="R231" s="63">
        <f>Table2[[#This Row],[Annual Fees]]/Table2[[#This Row],[IQ3_Average]]</f>
        <v>0</v>
      </c>
      <c r="S231" s="65">
        <f>AVERAGE(Table2[[#This Row],[RI_IQ1]:[RI_IQ3]])</f>
        <v>0</v>
      </c>
      <c r="T231">
        <f>IF(Table2[[#This Row],[SNAP_Average]]&gt;20%,1, IF(Table2[[#This Row],[SNAP_Average]]&lt;11%, 3, 2))</f>
        <v>1</v>
      </c>
      <c r="U231">
        <f>IF(Table2[[#This Row],[Poverty_Average]]&gt;20%,1, IF(Table2[[#This Row],[Poverty_Average]]&lt;10%, 3, 2))</f>
        <v>1</v>
      </c>
      <c r="V231">
        <f>IF(Table2[[#This Row],[Full Time Employment_Average]]&lt;30%,1, IF(Table2[[#This Row],[Full Time Employment_Average]]&gt;50%, 3, 2))</f>
        <v>2</v>
      </c>
      <c r="W231" s="67">
        <f>AVERAGE(Table2[[#This Row],[FCI_SNAP]:[FCI_FullTimeEmployment]])</f>
        <v>1.3333333333333333</v>
      </c>
      <c r="X23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1"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Row],[IQ2_Average]])*(3*0.02)/12,IF(I280&lt;=1.5,"NA")))</f>
        <v>0</v>
      </c>
      <c r="Z23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22.23373990497257</v>
      </c>
    </row>
    <row r="232" spans="1:26" x14ac:dyDescent="0.25">
      <c r="A232" t="str">
        <f>Table1422[[#This Row],[Community]]</f>
        <v xml:space="preserve">Northway Junction  </v>
      </c>
      <c r="H232" s="58" t="e">
        <f>Table1422[[#This Row],[IQ1_Average]]</f>
        <v>#DIV/0!</v>
      </c>
      <c r="I232" s="58">
        <f>Table1422[[#This Row],[IQ2_Average]]</f>
        <v>51500</v>
      </c>
      <c r="J232" s="58">
        <f>Table1422[[#This Row],[IQ3_Average]]</f>
        <v>63167</v>
      </c>
      <c r="K232" s="60">
        <f>Table1422[[#This Row],[SNAP_Average 
(Percentage Points)]]/100</f>
        <v>0.154</v>
      </c>
      <c r="L232" s="59">
        <f>Table1422[[#This Row],[Poverty_Average
(Percentage Points)]]/100</f>
        <v>0.154</v>
      </c>
      <c r="M232" s="59">
        <f>Table1422[[#This Row],[Full Time Employment_Average
(Percentage Points)]]/100</f>
        <v>0.64700000000000002</v>
      </c>
      <c r="N232">
        <f>Table1422[[#This Row],[Monthly Fees]]</f>
        <v>0</v>
      </c>
      <c r="O232">
        <f t="shared" si="3"/>
        <v>0</v>
      </c>
      <c r="P232" s="63" t="e">
        <f>Table2[[#This Row],[Annual Fees]]/Table2[[#This Row],[IQ1_Average]]</f>
        <v>#DIV/0!</v>
      </c>
      <c r="Q232" s="63">
        <f>Table2[[#This Row],[Annual Fees]]/Table2[[#This Row],[IQ2_Average]]</f>
        <v>0</v>
      </c>
      <c r="R232" s="63">
        <f>Table2[[#This Row],[Annual Fees]]/Table2[[#This Row],[IQ3_Average]]</f>
        <v>0</v>
      </c>
      <c r="S232" s="65" t="e">
        <f>AVERAGE(Table2[[#This Row],[RI_IQ1]:[RI_IQ3]])</f>
        <v>#DIV/0!</v>
      </c>
      <c r="T232">
        <f>IF(Table2[[#This Row],[SNAP_Average]]&gt;20%,1, IF(Table2[[#This Row],[SNAP_Average]]&lt;11%, 3, 2))</f>
        <v>2</v>
      </c>
      <c r="U232">
        <f>IF(Table2[[#This Row],[Poverty_Average]]&gt;20%,1, IF(Table2[[#This Row],[Poverty_Average]]&lt;10%, 3, 2))</f>
        <v>2</v>
      </c>
      <c r="V232">
        <f>IF(Table2[[#This Row],[Full Time Employment_Average]]&lt;30%,1, IF(Table2[[#This Row],[Full Time Employment_Average]]&gt;50%, 3, 2))</f>
        <v>3</v>
      </c>
      <c r="W232" s="67">
        <f>AVERAGE(Table2[[#This Row],[FCI_SNAP]:[FCI_FullTimeEmployment]])</f>
        <v>2.3333333333333335</v>
      </c>
      <c r="X232"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3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Row],[IQ2_Average]])*(3*0.02)/12,IF(I281&lt;=1.5,"NA")))</f>
        <v>#DIV/0!</v>
      </c>
      <c r="Z232"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33" spans="1:26" x14ac:dyDescent="0.25">
      <c r="A233" t="str">
        <f>Table1422[[#This Row],[Community]]</f>
        <v xml:space="preserve">Northway Village  </v>
      </c>
      <c r="H233" s="58" t="e">
        <f>Table1422[[#This Row],[IQ1_Average]]</f>
        <v>#DIV/0!</v>
      </c>
      <c r="I233" s="58">
        <f>Table1422[[#This Row],[IQ2_Average]]</f>
        <v>12500</v>
      </c>
      <c r="J233" s="58">
        <f>Table1422[[#This Row],[IQ3_Average]]</f>
        <v>18750</v>
      </c>
      <c r="K233" s="60">
        <f>Table1422[[#This Row],[SNAP_Average 
(Percentage Points)]]/100</f>
        <v>0.6</v>
      </c>
      <c r="L233" s="59">
        <f>Table1422[[#This Row],[Poverty_Average
(Percentage Points)]]/100</f>
        <v>0.56000000000000005</v>
      </c>
      <c r="M233" s="59">
        <f>Table1422[[#This Row],[Full Time Employment_Average
(Percentage Points)]]/100</f>
        <v>4.8000000000000001E-2</v>
      </c>
      <c r="N233">
        <f>Table1422[[#This Row],[Monthly Fees]]</f>
        <v>0</v>
      </c>
      <c r="O233">
        <f t="shared" si="3"/>
        <v>0</v>
      </c>
      <c r="P233" s="63" t="e">
        <f>Table2[[#This Row],[Annual Fees]]/Table2[[#This Row],[IQ1_Average]]</f>
        <v>#DIV/0!</v>
      </c>
      <c r="Q233" s="63">
        <f>Table2[[#This Row],[Annual Fees]]/Table2[[#This Row],[IQ2_Average]]</f>
        <v>0</v>
      </c>
      <c r="R233" s="63">
        <f>Table2[[#This Row],[Annual Fees]]/Table2[[#This Row],[IQ3_Average]]</f>
        <v>0</v>
      </c>
      <c r="S233" s="65" t="e">
        <f>AVERAGE(Table2[[#This Row],[RI_IQ1]:[RI_IQ3]])</f>
        <v>#DIV/0!</v>
      </c>
      <c r="T233">
        <f>IF(Table2[[#This Row],[SNAP_Average]]&gt;20%,1, IF(Table2[[#This Row],[SNAP_Average]]&lt;11%, 3, 2))</f>
        <v>1</v>
      </c>
      <c r="U233">
        <f>IF(Table2[[#This Row],[Poverty_Average]]&gt;20%,1, IF(Table2[[#This Row],[Poverty_Average]]&lt;10%, 3, 2))</f>
        <v>1</v>
      </c>
      <c r="V233">
        <f>IF(Table2[[#This Row],[Full Time Employment_Average]]&lt;30%,1, IF(Table2[[#This Row],[Full Time Employment_Average]]&gt;50%, 3, 2))</f>
        <v>1</v>
      </c>
      <c r="W233" s="67">
        <f>AVERAGE(Table2[[#This Row],[FCI_SNAP]:[FCI_FullTimeEmployment]])</f>
        <v>1</v>
      </c>
      <c r="X233"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33"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Row],[IQ2_Average]])*(3*0.02)/12,IF(I282&lt;=1.5,"NA")))</f>
        <v>0</v>
      </c>
      <c r="Z233"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34" spans="1:26" x14ac:dyDescent="0.25">
      <c r="A234" t="str">
        <f>Table1422[[#This Row],[Community]]</f>
        <v xml:space="preserve">Nuiqsut </v>
      </c>
      <c r="H234" s="58">
        <f>Table1422[[#This Row],[IQ1_Average]]</f>
        <v>36097.199999999997</v>
      </c>
      <c r="I234" s="58">
        <f>Table1422[[#This Row],[IQ2_Average]]</f>
        <v>60520</v>
      </c>
      <c r="J234" s="58">
        <f>Table1422[[#This Row],[IQ3_Average]]</f>
        <v>80200</v>
      </c>
      <c r="K234" s="60">
        <f>Table1422[[#This Row],[SNAP_Average 
(Percentage Points)]]/100</f>
        <v>0.35200000000000004</v>
      </c>
      <c r="L234" s="59">
        <f>Table1422[[#This Row],[Poverty_Average
(Percentage Points)]]/100</f>
        <v>0.11080000000000002</v>
      </c>
      <c r="M234" s="59">
        <f>Table1422[[#This Row],[Full Time Employment_Average
(Percentage Points)]]/100</f>
        <v>0.42540000000000006</v>
      </c>
      <c r="N234">
        <f>Table1422[[#This Row],[Monthly Fees]]</f>
        <v>0</v>
      </c>
      <c r="O234">
        <f t="shared" si="3"/>
        <v>0</v>
      </c>
      <c r="P234" s="63">
        <f>Table2[[#This Row],[Annual Fees]]/Table2[[#This Row],[IQ1_Average]]</f>
        <v>0</v>
      </c>
      <c r="Q234" s="63">
        <f>Table2[[#This Row],[Annual Fees]]/Table2[[#This Row],[IQ2_Average]]</f>
        <v>0</v>
      </c>
      <c r="R234" s="63">
        <f>Table2[[#This Row],[Annual Fees]]/Table2[[#This Row],[IQ3_Average]]</f>
        <v>0</v>
      </c>
      <c r="S234" s="65">
        <f>AVERAGE(Table2[[#This Row],[RI_IQ1]:[RI_IQ3]])</f>
        <v>0</v>
      </c>
      <c r="T234">
        <f>IF(Table2[[#This Row],[SNAP_Average]]&gt;20%,1, IF(Table2[[#This Row],[SNAP_Average]]&lt;11%, 3, 2))</f>
        <v>1</v>
      </c>
      <c r="U234">
        <f>IF(Table2[[#This Row],[Poverty_Average]]&gt;20%,1, IF(Table2[[#This Row],[Poverty_Average]]&lt;10%, 3, 2))</f>
        <v>2</v>
      </c>
      <c r="V234">
        <f>IF(Table2[[#This Row],[Full Time Employment_Average]]&lt;30%,1, IF(Table2[[#This Row],[Full Time Employment_Average]]&gt;50%, 3, 2))</f>
        <v>2</v>
      </c>
      <c r="W234" s="67">
        <f>AVERAGE(Table2[[#This Row],[FCI_SNAP]:[FCI_FullTimeEmployment]])</f>
        <v>1.6666666666666667</v>
      </c>
      <c r="X23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3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Row],[IQ2_Average]])*(3*0.02)/12,IF(I283&lt;=1.5,"NA")))</f>
        <v>88.190776999939445</v>
      </c>
      <c r="Z23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220.47694249984863</v>
      </c>
    </row>
    <row r="235" spans="1:26" x14ac:dyDescent="0.25">
      <c r="A235" t="str">
        <f>Table1422[[#This Row],[Community]]</f>
        <v xml:space="preserve">Nulato </v>
      </c>
      <c r="C235" t="s">
        <v>576</v>
      </c>
      <c r="D235" t="s">
        <v>561</v>
      </c>
      <c r="E235" t="s">
        <v>572</v>
      </c>
      <c r="F235" t="s">
        <v>563</v>
      </c>
      <c r="G235" t="s">
        <v>570</v>
      </c>
      <c r="H235" s="58">
        <f>Table1422[[#This Row],[IQ1_Average]]</f>
        <v>26675.8</v>
      </c>
      <c r="I235" s="58">
        <f>Table1422[[#This Row],[IQ2_Average]]</f>
        <v>47570.2</v>
      </c>
      <c r="J235" s="58">
        <f>Table1422[[#This Row],[IQ3_Average]]</f>
        <v>57522.400000000001</v>
      </c>
      <c r="K235" s="60">
        <f>Table1422[[#This Row],[SNAP_Average 
(Percentage Points)]]/100</f>
        <v>0.26300000000000001</v>
      </c>
      <c r="L235" s="59">
        <f>Table1422[[#This Row],[Poverty_Average
(Percentage Points)]]/100</f>
        <v>0.34239999999999993</v>
      </c>
      <c r="M235" s="59">
        <f>Table1422[[#This Row],[Full Time Employment_Average
(Percentage Points)]]/100</f>
        <v>0.42820000000000008</v>
      </c>
      <c r="N235">
        <f>Table1422[[#This Row],[Monthly Fees]]</f>
        <v>110</v>
      </c>
      <c r="O235">
        <f t="shared" si="3"/>
        <v>1320</v>
      </c>
      <c r="P235" s="63">
        <f>Table2[[#This Row],[Annual Fees]]/Table2[[#This Row],[IQ1_Average]]</f>
        <v>4.9483052054671274E-2</v>
      </c>
      <c r="Q235" s="63">
        <f>Table2[[#This Row],[Annual Fees]]/Table2[[#This Row],[IQ2_Average]]</f>
        <v>2.7748464374755626E-2</v>
      </c>
      <c r="R235" s="63">
        <f>Table2[[#This Row],[Annual Fees]]/Table2[[#This Row],[IQ3_Average]]</f>
        <v>2.2947582159297944E-2</v>
      </c>
      <c r="S235" s="65">
        <f>AVERAGE(Table2[[#This Row],[RI_IQ1]:[RI_IQ3]])</f>
        <v>3.3393032862908283E-2</v>
      </c>
      <c r="T235">
        <f>IF(Table2[[#This Row],[SNAP_Average]]&gt;20%,1, IF(Table2[[#This Row],[SNAP_Average]]&lt;11%, 3, 2))</f>
        <v>1</v>
      </c>
      <c r="U235">
        <f>IF(Table2[[#This Row],[Poverty_Average]]&gt;20%,1, IF(Table2[[#This Row],[Poverty_Average]]&lt;10%, 3, 2))</f>
        <v>1</v>
      </c>
      <c r="V235">
        <f>IF(Table2[[#This Row],[Full Time Employment_Average]]&lt;30%,1, IF(Table2[[#This Row],[Full Time Employment_Average]]&gt;50%, 3, 2))</f>
        <v>2</v>
      </c>
      <c r="W235" s="67">
        <f>AVERAGE(Table2[[#This Row],[FCI_SNAP]:[FCI_FullTimeEmployment]])</f>
        <v>1.3333333333333333</v>
      </c>
      <c r="X23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Row],[IQ2_Average]])*(3*0.02)/12,IF(I284&lt;=1.5,"NA")))</f>
        <v>0</v>
      </c>
      <c r="Z23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65.882006256570875</v>
      </c>
    </row>
    <row r="236" spans="1:26" x14ac:dyDescent="0.25">
      <c r="A236" t="str">
        <f>Table1422[[#This Row],[Community]]</f>
        <v xml:space="preserve">Nunam Iqua </v>
      </c>
      <c r="C236" t="s">
        <v>568</v>
      </c>
      <c r="D236" t="s">
        <v>561</v>
      </c>
      <c r="E236" t="s">
        <v>572</v>
      </c>
      <c r="F236" t="s">
        <v>574</v>
      </c>
      <c r="G236" t="s">
        <v>570</v>
      </c>
      <c r="H236" s="58">
        <f>Table1422[[#This Row],[IQ1_Average]]</f>
        <v>16333.5</v>
      </c>
      <c r="I236" s="58">
        <f>Table1422[[#This Row],[IQ2_Average]]</f>
        <v>30071.5</v>
      </c>
      <c r="J236" s="58">
        <f>Table1422[[#This Row],[IQ3_Average]]</f>
        <v>37309.5</v>
      </c>
      <c r="K236" s="60">
        <f>Table1422[[#This Row],[SNAP_Average 
(Percentage Points)]]/100</f>
        <v>0.59699999999999998</v>
      </c>
      <c r="L236" s="59">
        <f>Table1422[[#This Row],[Poverty_Average
(Percentage Points)]]/100</f>
        <v>0.66925000000000001</v>
      </c>
      <c r="M236" s="59">
        <f>Table1422[[#This Row],[Full Time Employment_Average
(Percentage Points)]]/100</f>
        <v>0.14624999999999999</v>
      </c>
      <c r="N236">
        <f>Table1422[[#This Row],[Monthly Fees]]</f>
        <v>0</v>
      </c>
      <c r="O236">
        <f t="shared" si="3"/>
        <v>0</v>
      </c>
      <c r="P236" s="63">
        <f>Table2[[#This Row],[Annual Fees]]/Table2[[#This Row],[IQ1_Average]]</f>
        <v>0</v>
      </c>
      <c r="Q236" s="63">
        <f>Table2[[#This Row],[Annual Fees]]/Table2[[#This Row],[IQ2_Average]]</f>
        <v>0</v>
      </c>
      <c r="R236" s="63">
        <f>Table2[[#This Row],[Annual Fees]]/Table2[[#This Row],[IQ3_Average]]</f>
        <v>0</v>
      </c>
      <c r="S236" s="65">
        <f>AVERAGE(Table2[[#This Row],[RI_IQ1]:[RI_IQ3]])</f>
        <v>0</v>
      </c>
      <c r="T236">
        <f>IF(Table2[[#This Row],[SNAP_Average]]&gt;20%,1, IF(Table2[[#This Row],[SNAP_Average]]&lt;11%, 3, 2))</f>
        <v>1</v>
      </c>
      <c r="U236">
        <f>IF(Table2[[#This Row],[Poverty_Average]]&gt;20%,1, IF(Table2[[#This Row],[Poverty_Average]]&lt;10%, 3, 2))</f>
        <v>1</v>
      </c>
      <c r="V236">
        <f>IF(Table2[[#This Row],[Full Time Employment_Average]]&lt;30%,1, IF(Table2[[#This Row],[Full Time Employment_Average]]&gt;50%, 3, 2))</f>
        <v>1</v>
      </c>
      <c r="W236" s="67">
        <f>AVERAGE(Table2[[#This Row],[FCI_SNAP]:[FCI_FullTimeEmployment]])</f>
        <v>1</v>
      </c>
      <c r="X23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6"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Row],[IQ2_Average]])*(3*0.02)/12,IF(I285&lt;=1.5,"NA")))</f>
        <v>0</v>
      </c>
      <c r="Z23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41.226651909920818</v>
      </c>
    </row>
    <row r="237" spans="1:26" x14ac:dyDescent="0.25">
      <c r="A237" t="str">
        <f>Table1422[[#This Row],[Community]]</f>
        <v xml:space="preserve">Nunapitchuk </v>
      </c>
      <c r="H237" s="58">
        <f>Table1422[[#This Row],[IQ1_Average]]</f>
        <v>21663.599999999999</v>
      </c>
      <c r="I237" s="58">
        <f>Table1422[[#This Row],[IQ2_Average]]</f>
        <v>36641.800000000003</v>
      </c>
      <c r="J237" s="58">
        <f>Table1422[[#This Row],[IQ3_Average]]</f>
        <v>44561.599999999999</v>
      </c>
      <c r="K237" s="60">
        <f>Table1422[[#This Row],[SNAP_Average 
(Percentage Points)]]/100</f>
        <v>0.66539999999999988</v>
      </c>
      <c r="L237" s="59">
        <f>Table1422[[#This Row],[Poverty_Average
(Percentage Points)]]/100</f>
        <v>0.48320000000000002</v>
      </c>
      <c r="M237" s="59">
        <f>Table1422[[#This Row],[Full Time Employment_Average
(Percentage Points)]]/100</f>
        <v>0.18520000000000003</v>
      </c>
      <c r="N237">
        <f>Table1422[[#This Row],[Monthly Fees]]</f>
        <v>0</v>
      </c>
      <c r="O237">
        <f t="shared" si="3"/>
        <v>0</v>
      </c>
      <c r="P237" s="63">
        <f>Table2[[#This Row],[Annual Fees]]/Table2[[#This Row],[IQ1_Average]]</f>
        <v>0</v>
      </c>
      <c r="Q237" s="63">
        <f>Table2[[#This Row],[Annual Fees]]/Table2[[#This Row],[IQ2_Average]]</f>
        <v>0</v>
      </c>
      <c r="R237" s="63">
        <f>Table2[[#This Row],[Annual Fees]]/Table2[[#This Row],[IQ3_Average]]</f>
        <v>0</v>
      </c>
      <c r="S237" s="65">
        <f>AVERAGE(Table2[[#This Row],[RI_IQ1]:[RI_IQ3]])</f>
        <v>0</v>
      </c>
      <c r="T237">
        <f>IF(Table2[[#This Row],[SNAP_Average]]&gt;20%,1, IF(Table2[[#This Row],[SNAP_Average]]&lt;11%, 3, 2))</f>
        <v>1</v>
      </c>
      <c r="U237">
        <f>IF(Table2[[#This Row],[Poverty_Average]]&gt;20%,1, IF(Table2[[#This Row],[Poverty_Average]]&lt;10%, 3, 2))</f>
        <v>1</v>
      </c>
      <c r="V237">
        <f>IF(Table2[[#This Row],[Full Time Employment_Average]]&lt;30%,1, IF(Table2[[#This Row],[Full Time Employment_Average]]&gt;50%, 3, 2))</f>
        <v>1</v>
      </c>
      <c r="W237" s="67">
        <f>AVERAGE(Table2[[#This Row],[FCI_SNAP]:[FCI_FullTimeEmployment]])</f>
        <v>1</v>
      </c>
      <c r="X23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7"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Row],[IQ2_Average]])*(3*0.02)/12,IF(I286&lt;=1.5,"NA")))</f>
        <v>0</v>
      </c>
      <c r="Z23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52.141742270968145</v>
      </c>
    </row>
    <row r="238" spans="1:26" x14ac:dyDescent="0.25">
      <c r="A238" t="str">
        <f>Table1422[[#This Row],[Community]]</f>
        <v xml:space="preserve">Old Harbor </v>
      </c>
      <c r="C238" t="s">
        <v>560</v>
      </c>
      <c r="D238" t="s">
        <v>561</v>
      </c>
      <c r="E238" t="s">
        <v>562</v>
      </c>
      <c r="F238" t="s">
        <v>563</v>
      </c>
      <c r="G238" t="s">
        <v>566</v>
      </c>
      <c r="H238" s="58">
        <f>Table1422[[#This Row],[IQ1_Average]]</f>
        <v>9483.2000000000007</v>
      </c>
      <c r="I238" s="58">
        <f>Table1422[[#This Row],[IQ2_Average]]</f>
        <v>22374.2</v>
      </c>
      <c r="J238" s="58">
        <f>Table1422[[#This Row],[IQ3_Average]]</f>
        <v>40144</v>
      </c>
      <c r="K238" s="60">
        <f>Table1422[[#This Row],[SNAP_Average 
(Percentage Points)]]/100</f>
        <v>0.31619999999999998</v>
      </c>
      <c r="L238" s="59">
        <f>Table1422[[#This Row],[Poverty_Average
(Percentage Points)]]/100</f>
        <v>0.70799999999999996</v>
      </c>
      <c r="M238" s="59">
        <f>Table1422[[#This Row],[Full Time Employment_Average
(Percentage Points)]]/100</f>
        <v>0.23760000000000001</v>
      </c>
      <c r="N238">
        <f>Table1422[[#This Row],[Monthly Fees]]</f>
        <v>45</v>
      </c>
      <c r="O238">
        <f t="shared" si="3"/>
        <v>540</v>
      </c>
      <c r="P238" s="63">
        <f>Table2[[#This Row],[Annual Fees]]/Table2[[#This Row],[IQ1_Average]]</f>
        <v>5.6942804116753835E-2</v>
      </c>
      <c r="Q238" s="63">
        <f>Table2[[#This Row],[Annual Fees]]/Table2[[#This Row],[IQ2_Average]]</f>
        <v>2.4134941137560224E-2</v>
      </c>
      <c r="R238" s="63">
        <f>Table2[[#This Row],[Annual Fees]]/Table2[[#This Row],[IQ3_Average]]</f>
        <v>1.3451574332403349E-2</v>
      </c>
      <c r="S238" s="65">
        <f>AVERAGE(Table2[[#This Row],[RI_IQ1]:[RI_IQ3]])</f>
        <v>3.1509773195572473E-2</v>
      </c>
      <c r="T238">
        <f>IF(Table2[[#This Row],[SNAP_Average]]&gt;20%,1, IF(Table2[[#This Row],[SNAP_Average]]&lt;11%, 3, 2))</f>
        <v>1</v>
      </c>
      <c r="U238">
        <f>IF(Table2[[#This Row],[Poverty_Average]]&gt;20%,1, IF(Table2[[#This Row],[Poverty_Average]]&lt;10%, 3, 2))</f>
        <v>1</v>
      </c>
      <c r="V238">
        <f>IF(Table2[[#This Row],[Full Time Employment_Average]]&lt;30%,1, IF(Table2[[#This Row],[Full Time Employment_Average]]&gt;50%, 3, 2))</f>
        <v>1</v>
      </c>
      <c r="W238" s="67">
        <f>AVERAGE(Table2[[#This Row],[FCI_SNAP]:[FCI_FullTimeEmployment]])</f>
        <v>1</v>
      </c>
      <c r="X23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38"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Row],[IQ2_Average]])*(3*0.02)/12,IF(I287&lt;=1.5,"NA")))</f>
        <v>0</v>
      </c>
      <c r="Z23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28.562566744417623</v>
      </c>
    </row>
    <row r="239" spans="1:26" x14ac:dyDescent="0.25">
      <c r="A239" t="str">
        <f>Table1422[[#This Row],[Community]]</f>
        <v xml:space="preserve">Oscarville  </v>
      </c>
      <c r="B239" t="s">
        <v>575</v>
      </c>
      <c r="H239" s="58">
        <f>Table1422[[#This Row],[IQ1_Average]]</f>
        <v>23333.200000000001</v>
      </c>
      <c r="I239" s="58">
        <f>Table1422[[#This Row],[IQ2_Average]]</f>
        <v>61583.199999999997</v>
      </c>
      <c r="J239" s="58">
        <f>Table1422[[#This Row],[IQ3_Average]]</f>
        <v>107666.6</v>
      </c>
      <c r="K239" s="60">
        <f>Table1422[[#This Row],[SNAP_Average 
(Percentage Points)]]/100</f>
        <v>0.46220000000000006</v>
      </c>
      <c r="L239" s="59">
        <f>Table1422[[#This Row],[Poverty_Average
(Percentage Points)]]/100</f>
        <v>0.25419999999999998</v>
      </c>
      <c r="M239" s="59">
        <f>Table1422[[#This Row],[Full Time Employment_Average
(Percentage Points)]]/100</f>
        <v>0.38420000000000004</v>
      </c>
      <c r="N239">
        <f>Table1422[[#This Row],[Monthly Fees]]</f>
        <v>0</v>
      </c>
      <c r="O239">
        <f t="shared" si="3"/>
        <v>0</v>
      </c>
      <c r="P239" s="63">
        <f>Table2[[#This Row],[Annual Fees]]/Table2[[#This Row],[IQ1_Average]]</f>
        <v>0</v>
      </c>
      <c r="Q239" s="63">
        <f>Table2[[#This Row],[Annual Fees]]/Table2[[#This Row],[IQ2_Average]]</f>
        <v>0</v>
      </c>
      <c r="R239" s="63">
        <f>Table2[[#This Row],[Annual Fees]]/Table2[[#This Row],[IQ3_Average]]</f>
        <v>0</v>
      </c>
      <c r="S239" s="65">
        <f>AVERAGE(Table2[[#This Row],[RI_IQ1]:[RI_IQ3]])</f>
        <v>0</v>
      </c>
      <c r="T239">
        <f>IF(Table2[[#This Row],[SNAP_Average]]&gt;20%,1, IF(Table2[[#This Row],[SNAP_Average]]&lt;11%, 3, 2))</f>
        <v>1</v>
      </c>
      <c r="U239">
        <f>IF(Table2[[#This Row],[Poverty_Average]]&gt;20%,1, IF(Table2[[#This Row],[Poverty_Average]]&lt;10%, 3, 2))</f>
        <v>1</v>
      </c>
      <c r="V239">
        <f>IF(Table2[[#This Row],[Full Time Employment_Average]]&lt;30%,1, IF(Table2[[#This Row],[Full Time Employment_Average]]&gt;50%, 3, 2))</f>
        <v>2</v>
      </c>
      <c r="W239" s="67">
        <f>AVERAGE(Table2[[#This Row],[FCI_SNAP]:[FCI_FullTimeEmployment]])</f>
        <v>1.3333333333333333</v>
      </c>
      <c r="X23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3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Row],[IQ2_Average]])*(3*0.02)/12,IF(I288&lt;=1.5,"NA")))</f>
        <v>0</v>
      </c>
      <c r="Z23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73.117038082185616</v>
      </c>
    </row>
    <row r="240" spans="1:26" x14ac:dyDescent="0.25">
      <c r="A240" t="str">
        <f>Table1422[[#This Row],[Community]]</f>
        <v xml:space="preserve">Ouzinkie </v>
      </c>
      <c r="C240" t="s">
        <v>560</v>
      </c>
      <c r="D240" t="s">
        <v>561</v>
      </c>
      <c r="E240" t="s">
        <v>562</v>
      </c>
      <c r="F240" t="s">
        <v>563</v>
      </c>
      <c r="G240" t="s">
        <v>566</v>
      </c>
      <c r="H240" s="58">
        <f>Table1422[[#This Row],[IQ1_Average]]</f>
        <v>22116.799999999999</v>
      </c>
      <c r="I240" s="58">
        <f>Table1422[[#This Row],[IQ2_Average]]</f>
        <v>38603.199999999997</v>
      </c>
      <c r="J240" s="58">
        <f>Table1422[[#This Row],[IQ3_Average]]</f>
        <v>60816.800000000003</v>
      </c>
      <c r="K240" s="60">
        <f>Table1422[[#This Row],[SNAP_Average 
(Percentage Points)]]/100</f>
        <v>0.11359999999999999</v>
      </c>
      <c r="L240" s="59">
        <f>Table1422[[#This Row],[Poverty_Average
(Percentage Points)]]/100</f>
        <v>0.59099999999999997</v>
      </c>
      <c r="M240" s="59">
        <f>Table1422[[#This Row],[Full Time Employment_Average
(Percentage Points)]]/100</f>
        <v>0.24859999999999999</v>
      </c>
      <c r="N240">
        <f>Table1422[[#This Row],[Monthly Fees]]</f>
        <v>100</v>
      </c>
      <c r="O240">
        <f t="shared" si="3"/>
        <v>1200</v>
      </c>
      <c r="P240" s="63">
        <f>Table2[[#This Row],[Annual Fees]]/Table2[[#This Row],[IQ1_Average]]</f>
        <v>5.4257397091803515E-2</v>
      </c>
      <c r="Q240" s="63">
        <f>Table2[[#This Row],[Annual Fees]]/Table2[[#This Row],[IQ2_Average]]</f>
        <v>3.1085505864798777E-2</v>
      </c>
      <c r="R240" s="63">
        <f>Table2[[#This Row],[Annual Fees]]/Table2[[#This Row],[IQ3_Average]]</f>
        <v>1.9731390010654951E-2</v>
      </c>
      <c r="S240" s="65">
        <f>AVERAGE(Table2[[#This Row],[RI_IQ1]:[RI_IQ3]])</f>
        <v>3.5024764322419084E-2</v>
      </c>
      <c r="T240">
        <f>IF(Table2[[#This Row],[SNAP_Average]]&gt;20%,1, IF(Table2[[#This Row],[SNAP_Average]]&lt;11%, 3, 2))</f>
        <v>2</v>
      </c>
      <c r="U240">
        <f>IF(Table2[[#This Row],[Poverty_Average]]&gt;20%,1, IF(Table2[[#This Row],[Poverty_Average]]&lt;10%, 3, 2))</f>
        <v>1</v>
      </c>
      <c r="V240">
        <f>IF(Table2[[#This Row],[Full Time Employment_Average]]&lt;30%,1, IF(Table2[[#This Row],[Full Time Employment_Average]]&gt;50%, 3, 2))</f>
        <v>1</v>
      </c>
      <c r="W240" s="67">
        <f>AVERAGE(Table2[[#This Row],[FCI_SNAP]:[FCI_FullTimeEmployment]])</f>
        <v>1.3333333333333333</v>
      </c>
      <c r="X24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4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Row],[IQ2_Average]])*(3*0.02)/12,IF(I289&lt;=1.5,"NA")))</f>
        <v>0</v>
      </c>
      <c r="Z24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57.102454183248142</v>
      </c>
    </row>
    <row r="241" spans="1:26" x14ac:dyDescent="0.25">
      <c r="A241" t="str">
        <f>Table1422[[#This Row],[Community]]</f>
        <v xml:space="preserve">Palmer </v>
      </c>
      <c r="H241" s="58">
        <f>Table1422[[#This Row],[IQ1_Average]]</f>
        <v>29416.6</v>
      </c>
      <c r="I241" s="58">
        <f>Table1422[[#This Row],[IQ2_Average]]</f>
        <v>53926.8</v>
      </c>
      <c r="J241" s="58">
        <f>Table1422[[#This Row],[IQ3_Average]]</f>
        <v>81179.600000000006</v>
      </c>
      <c r="K241" s="60">
        <f>Table1422[[#This Row],[SNAP_Average 
(Percentage Points)]]/100</f>
        <v>0.15459999999999999</v>
      </c>
      <c r="L241" s="59">
        <f>Table1422[[#This Row],[Poverty_Average
(Percentage Points)]]/100</f>
        <v>0.221</v>
      </c>
      <c r="M241" s="59">
        <f>Table1422[[#This Row],[Full Time Employment_Average
(Percentage Points)]]/100</f>
        <v>0.56640000000000001</v>
      </c>
      <c r="N241">
        <f>Table1422[[#This Row],[Monthly Fees]]</f>
        <v>0</v>
      </c>
      <c r="O241">
        <f t="shared" si="3"/>
        <v>0</v>
      </c>
      <c r="P241" s="63">
        <f>Table2[[#This Row],[Annual Fees]]/Table2[[#This Row],[IQ1_Average]]</f>
        <v>0</v>
      </c>
      <c r="Q241" s="63">
        <f>Table2[[#This Row],[Annual Fees]]/Table2[[#This Row],[IQ2_Average]]</f>
        <v>0</v>
      </c>
      <c r="R241" s="63">
        <f>Table2[[#This Row],[Annual Fees]]/Table2[[#This Row],[IQ3_Average]]</f>
        <v>0</v>
      </c>
      <c r="S241" s="65">
        <f>AVERAGE(Table2[[#This Row],[RI_IQ1]:[RI_IQ3]])</f>
        <v>0</v>
      </c>
      <c r="T241">
        <f>IF(Table2[[#This Row],[SNAP_Average]]&gt;20%,1, IF(Table2[[#This Row],[SNAP_Average]]&lt;11%, 3, 2))</f>
        <v>2</v>
      </c>
      <c r="U241">
        <f>IF(Table2[[#This Row],[Poverty_Average]]&gt;20%,1, IF(Table2[[#This Row],[Poverty_Average]]&lt;10%, 3, 2))</f>
        <v>1</v>
      </c>
      <c r="V241">
        <f>IF(Table2[[#This Row],[Full Time Employment_Average]]&lt;30%,1, IF(Table2[[#This Row],[Full Time Employment_Average]]&gt;50%, 3, 2))</f>
        <v>3</v>
      </c>
      <c r="W241" s="67">
        <f>AVERAGE(Table2[[#This Row],[FCI_SNAP]:[FCI_FullTimeEmployment]])</f>
        <v>2</v>
      </c>
      <c r="X24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Row],[IQ2_Average]])*(3*0.02)/12,IF(I290&lt;=1.5,"NA")))</f>
        <v>77.093355400780453</v>
      </c>
      <c r="Z24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192.73338850195114</v>
      </c>
    </row>
    <row r="242" spans="1:26" x14ac:dyDescent="0.25">
      <c r="A242" t="str">
        <f>Table1422[[#This Row],[Community]]</f>
        <v xml:space="preserve">Paxson  </v>
      </c>
      <c r="H242" s="58" t="e">
        <f>Table1422[[#This Row],[IQ1_Average]]</f>
        <v>#DIV/0!</v>
      </c>
      <c r="I242" s="58" t="e">
        <f>Table1422[[#This Row],[IQ2_Average]]</f>
        <v>#DIV/0!</v>
      </c>
      <c r="J242" s="58" t="e">
        <f>Table1422[[#This Row],[IQ3_Average]]</f>
        <v>#DIV/0!</v>
      </c>
      <c r="K242" s="60">
        <f>Table1422[[#This Row],[SNAP_Average 
(Percentage Points)]]/100</f>
        <v>0</v>
      </c>
      <c r="L242" s="59" t="e">
        <f>Table1422[[#This Row],[Poverty_Average
(Percentage Points)]]/100</f>
        <v>#DIV/0!</v>
      </c>
      <c r="M242" s="59" t="e">
        <f>Table1422[[#This Row],[Full Time Employment_Average
(Percentage Points)]]/100</f>
        <v>#DIV/0!</v>
      </c>
      <c r="N242">
        <f>Table1422[[#This Row],[Monthly Fees]]</f>
        <v>0</v>
      </c>
      <c r="O242">
        <f t="shared" si="3"/>
        <v>0</v>
      </c>
      <c r="P242" s="63" t="e">
        <f>Table2[[#This Row],[Annual Fees]]/Table2[[#This Row],[IQ1_Average]]</f>
        <v>#DIV/0!</v>
      </c>
      <c r="Q242" s="63" t="e">
        <f>Table2[[#This Row],[Annual Fees]]/Table2[[#This Row],[IQ2_Average]]</f>
        <v>#DIV/0!</v>
      </c>
      <c r="R242" s="63" t="e">
        <f>Table2[[#This Row],[Annual Fees]]/Table2[[#This Row],[IQ3_Average]]</f>
        <v>#DIV/0!</v>
      </c>
      <c r="S242" s="65" t="e">
        <f>AVERAGE(Table2[[#This Row],[RI_IQ1]:[RI_IQ3]])</f>
        <v>#DIV/0!</v>
      </c>
      <c r="T242">
        <f>IF(Table2[[#This Row],[SNAP_Average]]&gt;20%,1, IF(Table2[[#This Row],[SNAP_Average]]&lt;11%, 3, 2))</f>
        <v>3</v>
      </c>
      <c r="U242" t="e">
        <f>IF(Table2[[#This Row],[Poverty_Average]]&gt;20%,1, IF(Table2[[#This Row],[Poverty_Average]]&lt;10%, 3, 2))</f>
        <v>#DIV/0!</v>
      </c>
      <c r="V242" t="e">
        <f>IF(Table2[[#This Row],[Full Time Employment_Average]]&lt;30%,1, IF(Table2[[#This Row],[Full Time Employment_Average]]&gt;50%, 3, 2))</f>
        <v>#DIV/0!</v>
      </c>
      <c r="W242" s="67" t="e">
        <f>AVERAGE(Table2[[#This Row],[FCI_SNAP]:[FCI_FullTimeEmployment]])</f>
        <v>#DIV/0!</v>
      </c>
      <c r="X242"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4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Row],[IQ2_Average]])*(3*0.02)/12,IF(I291&lt;=1.5,"NA")))</f>
        <v>#DIV/0!</v>
      </c>
      <c r="Z242"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43" spans="1:26" x14ac:dyDescent="0.25">
      <c r="A243" t="str">
        <f>Table1422[[#This Row],[Community]]</f>
        <v xml:space="preserve">Pedro Bay  </v>
      </c>
      <c r="H243" s="58">
        <f>Table1422[[#This Row],[IQ1_Average]]</f>
        <v>38150</v>
      </c>
      <c r="I243" s="58">
        <f>Table1422[[#This Row],[IQ2_Average]]</f>
        <v>65650</v>
      </c>
      <c r="J243" s="58">
        <f>Table1422[[#This Row],[IQ3_Average]]</f>
        <v>69600.2</v>
      </c>
      <c r="K243" s="60">
        <f>Table1422[[#This Row],[SNAP_Average 
(Percentage Points)]]/100</f>
        <v>0.16080000000000003</v>
      </c>
      <c r="L243" s="59">
        <f>Table1422[[#This Row],[Poverty_Average
(Percentage Points)]]/100</f>
        <v>0</v>
      </c>
      <c r="M243" s="59">
        <f>Table1422[[#This Row],[Full Time Employment_Average
(Percentage Points)]]/100</f>
        <v>0.32979999999999998</v>
      </c>
      <c r="N243">
        <f>Table1422[[#This Row],[Monthly Fees]]</f>
        <v>0</v>
      </c>
      <c r="O243">
        <f t="shared" si="3"/>
        <v>0</v>
      </c>
      <c r="P243" s="63">
        <f>Table2[[#This Row],[Annual Fees]]/Table2[[#This Row],[IQ1_Average]]</f>
        <v>0</v>
      </c>
      <c r="Q243" s="63">
        <f>Table2[[#This Row],[Annual Fees]]/Table2[[#This Row],[IQ2_Average]]</f>
        <v>0</v>
      </c>
      <c r="R243" s="63">
        <f>Table2[[#This Row],[Annual Fees]]/Table2[[#This Row],[IQ3_Average]]</f>
        <v>0</v>
      </c>
      <c r="S243" s="65">
        <f>AVERAGE(Table2[[#This Row],[RI_IQ1]:[RI_IQ3]])</f>
        <v>0</v>
      </c>
      <c r="T243">
        <f>IF(Table2[[#This Row],[SNAP_Average]]&gt;20%,1, IF(Table2[[#This Row],[SNAP_Average]]&lt;11%, 3, 2))</f>
        <v>2</v>
      </c>
      <c r="U243">
        <f>IF(Table2[[#This Row],[Poverty_Average]]&gt;20%,1, IF(Table2[[#This Row],[Poverty_Average]]&lt;10%, 3, 2))</f>
        <v>3</v>
      </c>
      <c r="V243">
        <f>IF(Table2[[#This Row],[Full Time Employment_Average]]&lt;30%,1, IF(Table2[[#This Row],[Full Time Employment_Average]]&gt;50%, 3, 2))</f>
        <v>2</v>
      </c>
      <c r="W243" s="67">
        <f>AVERAGE(Table2[[#This Row],[FCI_SNAP]:[FCI_FullTimeEmployment]])</f>
        <v>2.3333333333333335</v>
      </c>
      <c r="X24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Row],[IQ2_Average]])*(3*0.02)/12,IF(I292&lt;=1.5,"NA")))</f>
        <v>89.585847582947437</v>
      </c>
      <c r="Z24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223.96461895736866</v>
      </c>
    </row>
    <row r="244" spans="1:26" x14ac:dyDescent="0.25">
      <c r="A244" t="str">
        <f>Table1422[[#This Row],[Community]]</f>
        <v xml:space="preserve">Pelican </v>
      </c>
      <c r="C244" t="s">
        <v>585</v>
      </c>
      <c r="D244" t="s">
        <v>561</v>
      </c>
      <c r="E244" t="s">
        <v>562</v>
      </c>
      <c r="F244" t="s">
        <v>563</v>
      </c>
      <c r="G244" t="s">
        <v>566</v>
      </c>
      <c r="H244" s="58">
        <f>Table1422[[#This Row],[IQ1_Average]]</f>
        <v>25924.400000000001</v>
      </c>
      <c r="I244" s="58">
        <f>Table1422[[#This Row],[IQ2_Average]]</f>
        <v>36702.6</v>
      </c>
      <c r="J244" s="58">
        <f>Table1422[[#This Row],[IQ3_Average]]</f>
        <v>84610</v>
      </c>
      <c r="K244" s="60">
        <f>Table1422[[#This Row],[SNAP_Average 
(Percentage Points)]]/100</f>
        <v>0</v>
      </c>
      <c r="L244" s="59">
        <f>Table1422[[#This Row],[Poverty_Average
(Percentage Points)]]/100</f>
        <v>0.122</v>
      </c>
      <c r="M244" s="59">
        <f>Table1422[[#This Row],[Full Time Employment_Average
(Percentage Points)]]/100</f>
        <v>0.255</v>
      </c>
      <c r="N244">
        <f>Table1422[[#This Row],[Monthly Fees]]</f>
        <v>63</v>
      </c>
      <c r="O244">
        <f t="shared" si="3"/>
        <v>756</v>
      </c>
      <c r="P244" s="63">
        <f>Table2[[#This Row],[Annual Fees]]/Table2[[#This Row],[IQ1_Average]]</f>
        <v>2.9161716375306658E-2</v>
      </c>
      <c r="Q244" s="63">
        <f>Table2[[#This Row],[Annual Fees]]/Table2[[#This Row],[IQ2_Average]]</f>
        <v>2.0597995782315151E-2</v>
      </c>
      <c r="R244" s="63">
        <f>Table2[[#This Row],[Annual Fees]]/Table2[[#This Row],[IQ3_Average]]</f>
        <v>8.9351140527124447E-3</v>
      </c>
      <c r="S244" s="65">
        <f>AVERAGE(Table2[[#This Row],[RI_IQ1]:[RI_IQ3]])</f>
        <v>1.9564942070111419E-2</v>
      </c>
      <c r="T244">
        <f>IF(Table2[[#This Row],[SNAP_Average]]&gt;20%,1, IF(Table2[[#This Row],[SNAP_Average]]&lt;11%, 3, 2))</f>
        <v>3</v>
      </c>
      <c r="U244">
        <f>IF(Table2[[#This Row],[Poverty_Average]]&gt;20%,1, IF(Table2[[#This Row],[Poverty_Average]]&lt;10%, 3, 2))</f>
        <v>2</v>
      </c>
      <c r="V244">
        <f>IF(Table2[[#This Row],[Full Time Employment_Average]]&lt;30%,1, IF(Table2[[#This Row],[Full Time Employment_Average]]&gt;50%, 3, 2))</f>
        <v>1</v>
      </c>
      <c r="W244" s="67">
        <f>AVERAGE(Table2[[#This Row],[FCI_SNAP]:[FCI_FullTimeEmployment]])</f>
        <v>2</v>
      </c>
      <c r="X24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Row],[IQ2_Average]])*(3*0.02)/12,IF(I293&lt;=1.5,"NA")))</f>
        <v>64.400906247754833</v>
      </c>
      <c r="Z24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161.00226561938712</v>
      </c>
    </row>
    <row r="245" spans="1:26" x14ac:dyDescent="0.25">
      <c r="A245" t="str">
        <f>Table1422[[#This Row],[Community]]</f>
        <v xml:space="preserve">Perryville  </v>
      </c>
      <c r="C245" t="s">
        <v>578</v>
      </c>
      <c r="D245" t="s">
        <v>561</v>
      </c>
      <c r="E245" t="s">
        <v>562</v>
      </c>
      <c r="F245" t="s">
        <v>582</v>
      </c>
      <c r="G245" t="s">
        <v>581</v>
      </c>
      <c r="H245" s="58">
        <f>Table1422[[#This Row],[IQ1_Average]]</f>
        <v>23366.799999999999</v>
      </c>
      <c r="I245" s="58">
        <f>Table1422[[#This Row],[IQ2_Average]]</f>
        <v>27320</v>
      </c>
      <c r="J245" s="58">
        <f>Table1422[[#This Row],[IQ3_Average]]</f>
        <v>36325</v>
      </c>
      <c r="K245" s="60">
        <f>Table1422[[#This Row],[SNAP_Average 
(Percentage Points)]]/100</f>
        <v>0.40759999999999996</v>
      </c>
      <c r="L245" s="59">
        <f>Table1422[[#This Row],[Poverty_Average
(Percentage Points)]]/100</f>
        <v>0.21280000000000002</v>
      </c>
      <c r="M245" s="59">
        <f>Table1422[[#This Row],[Full Time Employment_Average
(Percentage Points)]]/100</f>
        <v>0.1048</v>
      </c>
      <c r="N245">
        <f>Table1422[[#This Row],[Monthly Fees]]</f>
        <v>30</v>
      </c>
      <c r="O245">
        <f t="shared" si="3"/>
        <v>360</v>
      </c>
      <c r="P245" s="63">
        <f>Table2[[#This Row],[Annual Fees]]/Table2[[#This Row],[IQ1_Average]]</f>
        <v>1.5406474142800898E-2</v>
      </c>
      <c r="Q245" s="63">
        <f>Table2[[#This Row],[Annual Fees]]/Table2[[#This Row],[IQ2_Average]]</f>
        <v>1.3177159590043924E-2</v>
      </c>
      <c r="R245" s="63">
        <f>Table2[[#This Row],[Annual Fees]]/Table2[[#This Row],[IQ3_Average]]</f>
        <v>9.9105299380591871E-3</v>
      </c>
      <c r="S245" s="65">
        <f>AVERAGE(Table2[[#This Row],[RI_IQ1]:[RI_IQ3]])</f>
        <v>1.2831387890301338E-2</v>
      </c>
      <c r="T245">
        <f>IF(Table2[[#This Row],[SNAP_Average]]&gt;20%,1, IF(Table2[[#This Row],[SNAP_Average]]&lt;11%, 3, 2))</f>
        <v>1</v>
      </c>
      <c r="U245">
        <f>IF(Table2[[#This Row],[Poverty_Average]]&gt;20%,1, IF(Table2[[#This Row],[Poverty_Average]]&lt;10%, 3, 2))</f>
        <v>1</v>
      </c>
      <c r="V245">
        <f>IF(Table2[[#This Row],[Full Time Employment_Average]]&lt;30%,1, IF(Table2[[#This Row],[Full Time Employment_Average]]&gt;50%, 3, 2))</f>
        <v>1</v>
      </c>
      <c r="W245" s="67">
        <f>AVERAGE(Table2[[#This Row],[FCI_SNAP]:[FCI_FullTimeEmployment]])</f>
        <v>1</v>
      </c>
      <c r="X24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4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Row],[IQ2_Average]])*(3*0.02)/12,IF(I294&lt;=1.5,"NA")))</f>
        <v>0</v>
      </c>
      <c r="Z24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46.76033529104928</v>
      </c>
    </row>
    <row r="246" spans="1:26" x14ac:dyDescent="0.25">
      <c r="A246" t="str">
        <f>Table1422[[#This Row],[Community]]</f>
        <v xml:space="preserve">Petersburg  </v>
      </c>
      <c r="H246" s="58">
        <f>Table1422[[#This Row],[IQ1_Average]]</f>
        <v>34146.800000000003</v>
      </c>
      <c r="I246" s="58">
        <f>Table1422[[#This Row],[IQ2_Average]]</f>
        <v>60550.400000000001</v>
      </c>
      <c r="J246" s="58">
        <f>Table1422[[#This Row],[IQ3_Average]]</f>
        <v>86365.8</v>
      </c>
      <c r="K246" s="60">
        <f>Table1422[[#This Row],[SNAP_Average 
(Percentage Points)]]/100</f>
        <v>0.10400000000000001</v>
      </c>
      <c r="L246" s="59">
        <f>Table1422[[#This Row],[Poverty_Average
(Percentage Points)]]/100</f>
        <v>0.16739999999999999</v>
      </c>
      <c r="M246" s="59">
        <f>Table1422[[#This Row],[Full Time Employment_Average
(Percentage Points)]]/100</f>
        <v>0.52600000000000002</v>
      </c>
      <c r="N246">
        <f>Table1422[[#This Row],[Monthly Fees]]</f>
        <v>0</v>
      </c>
      <c r="O246">
        <f t="shared" si="3"/>
        <v>0</v>
      </c>
      <c r="P246" s="63">
        <f>Table2[[#This Row],[Annual Fees]]/Table2[[#This Row],[IQ1_Average]]</f>
        <v>0</v>
      </c>
      <c r="Q246" s="63">
        <f>Table2[[#This Row],[Annual Fees]]/Table2[[#This Row],[IQ2_Average]]</f>
        <v>0</v>
      </c>
      <c r="R246" s="63">
        <f>Table2[[#This Row],[Annual Fees]]/Table2[[#This Row],[IQ3_Average]]</f>
        <v>0</v>
      </c>
      <c r="S246" s="65">
        <f>AVERAGE(Table2[[#This Row],[RI_IQ1]:[RI_IQ3]])</f>
        <v>0</v>
      </c>
      <c r="T246">
        <f>IF(Table2[[#This Row],[SNAP_Average]]&gt;20%,1, IF(Table2[[#This Row],[SNAP_Average]]&lt;11%, 3, 2))</f>
        <v>3</v>
      </c>
      <c r="U246">
        <f>IF(Table2[[#This Row],[Poverty_Average]]&gt;20%,1, IF(Table2[[#This Row],[Poverty_Average]]&lt;10%, 3, 2))</f>
        <v>2</v>
      </c>
      <c r="V246">
        <f>IF(Table2[[#This Row],[Full Time Employment_Average]]&lt;30%,1, IF(Table2[[#This Row],[Full Time Employment_Average]]&gt;50%, 3, 2))</f>
        <v>3</v>
      </c>
      <c r="W246" s="67">
        <f>AVERAGE(Table2[[#This Row],[FCI_SNAP]:[FCI_FullTimeEmployment]])</f>
        <v>2.6666666666666665</v>
      </c>
      <c r="X24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4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Row],[IQ2_Average]])*(3*0.02)/12,IF(I295&lt;=1.5,"NA")))</f>
        <v>217.84918222874626</v>
      </c>
      <c r="Z24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348.55869156599391</v>
      </c>
    </row>
    <row r="247" spans="1:26" x14ac:dyDescent="0.25">
      <c r="A247" t="str">
        <f>Table1422[[#This Row],[Community]]</f>
        <v xml:space="preserve">Petersville  </v>
      </c>
      <c r="H247" s="58" t="e">
        <f>Table1422[[#This Row],[IQ1_Average]]</f>
        <v>#DIV/0!</v>
      </c>
      <c r="I247" s="58" t="e">
        <f>Table1422[[#This Row],[IQ2_Average]]</f>
        <v>#DIV/0!</v>
      </c>
      <c r="J247" s="58" t="e">
        <f>Table1422[[#This Row],[IQ3_Average]]</f>
        <v>#DIV/0!</v>
      </c>
      <c r="K247" s="60">
        <f>Table1422[[#This Row],[SNAP_Average 
(Percentage Points)]]/100</f>
        <v>0</v>
      </c>
      <c r="L247" s="59">
        <f>Table1422[[#This Row],[Poverty_Average
(Percentage Points)]]/100</f>
        <v>0</v>
      </c>
      <c r="M247" s="59">
        <f>Table1422[[#This Row],[Full Time Employment_Average
(Percentage Points)]]/100</f>
        <v>0.52533333333333332</v>
      </c>
      <c r="N247">
        <f>Table1422[[#This Row],[Monthly Fees]]</f>
        <v>0</v>
      </c>
      <c r="O247">
        <f t="shared" si="3"/>
        <v>0</v>
      </c>
      <c r="P247" s="63" t="e">
        <f>Table2[[#This Row],[Annual Fees]]/Table2[[#This Row],[IQ1_Average]]</f>
        <v>#DIV/0!</v>
      </c>
      <c r="Q247" s="63" t="e">
        <f>Table2[[#This Row],[Annual Fees]]/Table2[[#This Row],[IQ2_Average]]</f>
        <v>#DIV/0!</v>
      </c>
      <c r="R247" s="63" t="e">
        <f>Table2[[#This Row],[Annual Fees]]/Table2[[#This Row],[IQ3_Average]]</f>
        <v>#DIV/0!</v>
      </c>
      <c r="S247" s="65" t="e">
        <f>AVERAGE(Table2[[#This Row],[RI_IQ1]:[RI_IQ3]])</f>
        <v>#DIV/0!</v>
      </c>
      <c r="T247">
        <f>IF(Table2[[#This Row],[SNAP_Average]]&gt;20%,1, IF(Table2[[#This Row],[SNAP_Average]]&lt;11%, 3, 2))</f>
        <v>3</v>
      </c>
      <c r="U247">
        <f>IF(Table2[[#This Row],[Poverty_Average]]&gt;20%,1, IF(Table2[[#This Row],[Poverty_Average]]&lt;10%, 3, 2))</f>
        <v>3</v>
      </c>
      <c r="V247">
        <f>IF(Table2[[#This Row],[Full Time Employment_Average]]&lt;30%,1, IF(Table2[[#This Row],[Full Time Employment_Average]]&gt;50%, 3, 2))</f>
        <v>3</v>
      </c>
      <c r="W247" s="67">
        <f>AVERAGE(Table2[[#This Row],[FCI_SNAP]:[FCI_FullTimeEmployment]])</f>
        <v>3</v>
      </c>
      <c r="X247"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47"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Row],[IQ2_Average]])*(3*0.02)/12,IF(I296&lt;=1.5,"NA")))</f>
        <v>#DIV/0!</v>
      </c>
      <c r="Z247"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48" spans="1:26" x14ac:dyDescent="0.25">
      <c r="A248" t="str">
        <f>Table1422[[#This Row],[Community]]</f>
        <v xml:space="preserve">Pilot Point </v>
      </c>
      <c r="H248" s="58">
        <f>Table1422[[#This Row],[IQ1_Average]]</f>
        <v>29933.200000000001</v>
      </c>
      <c r="I248" s="58">
        <f>Table1422[[#This Row],[IQ2_Average]]</f>
        <v>56700</v>
      </c>
      <c r="J248" s="58">
        <f>Table1422[[#This Row],[IQ3_Average]]</f>
        <v>84650</v>
      </c>
      <c r="K248" s="60">
        <f>Table1422[[#This Row],[SNAP_Average 
(Percentage Points)]]/100</f>
        <v>0.27959999999999996</v>
      </c>
      <c r="L248" s="59">
        <f>Table1422[[#This Row],[Poverty_Average
(Percentage Points)]]/100</f>
        <v>0.53799999999999992</v>
      </c>
      <c r="M248" s="59">
        <f>Table1422[[#This Row],[Full Time Employment_Average
(Percentage Points)]]/100</f>
        <v>0.42460000000000003</v>
      </c>
      <c r="N248">
        <f>Table1422[[#This Row],[Monthly Fees]]</f>
        <v>0</v>
      </c>
      <c r="O248">
        <f t="shared" si="3"/>
        <v>0</v>
      </c>
      <c r="P248" s="63">
        <f>Table2[[#This Row],[Annual Fees]]/Table2[[#This Row],[IQ1_Average]]</f>
        <v>0</v>
      </c>
      <c r="Q248" s="63">
        <f>Table2[[#This Row],[Annual Fees]]/Table2[[#This Row],[IQ2_Average]]</f>
        <v>0</v>
      </c>
      <c r="R248" s="63">
        <f>Table2[[#This Row],[Annual Fees]]/Table2[[#This Row],[IQ3_Average]]</f>
        <v>0</v>
      </c>
      <c r="S248" s="65">
        <f>AVERAGE(Table2[[#This Row],[RI_IQ1]:[RI_IQ3]])</f>
        <v>0</v>
      </c>
      <c r="T248">
        <f>IF(Table2[[#This Row],[SNAP_Average]]&gt;20%,1, IF(Table2[[#This Row],[SNAP_Average]]&lt;11%, 3, 2))</f>
        <v>1</v>
      </c>
      <c r="U248">
        <f>IF(Table2[[#This Row],[Poverty_Average]]&gt;20%,1, IF(Table2[[#This Row],[Poverty_Average]]&lt;10%, 3, 2))</f>
        <v>1</v>
      </c>
      <c r="V248">
        <f>IF(Table2[[#This Row],[Full Time Employment_Average]]&lt;30%,1, IF(Table2[[#This Row],[Full Time Employment_Average]]&gt;50%, 3, 2))</f>
        <v>2</v>
      </c>
      <c r="W248" s="67">
        <f>AVERAGE(Table2[[#This Row],[FCI_SNAP]:[FCI_FullTimeEmployment]])</f>
        <v>1.3333333333333333</v>
      </c>
      <c r="X24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48"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Row],[IQ2_Average]])*(3*0.02)/12,IF(I297&lt;=1.5,"NA")))</f>
        <v>0</v>
      </c>
      <c r="Z24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79.544680419812082</v>
      </c>
    </row>
    <row r="249" spans="1:26" x14ac:dyDescent="0.25">
      <c r="A249" t="str">
        <f>Table1422[[#This Row],[Community]]</f>
        <v xml:space="preserve">Pilot Station </v>
      </c>
      <c r="C249" t="s">
        <v>568</v>
      </c>
      <c r="D249" t="s">
        <v>561</v>
      </c>
      <c r="E249" t="s">
        <v>572</v>
      </c>
      <c r="F249" t="s">
        <v>563</v>
      </c>
      <c r="G249" t="s">
        <v>570</v>
      </c>
      <c r="H249" s="58">
        <f>Table1422[[#This Row],[IQ1_Average]]</f>
        <v>23995</v>
      </c>
      <c r="I249" s="58">
        <f>Table1422[[#This Row],[IQ2_Average]]</f>
        <v>30822.400000000001</v>
      </c>
      <c r="J249" s="58">
        <f>Table1422[[#This Row],[IQ3_Average]]</f>
        <v>41186.6</v>
      </c>
      <c r="K249" s="60">
        <f>Table1422[[#This Row],[SNAP_Average 
(Percentage Points)]]/100</f>
        <v>0.68879999999999997</v>
      </c>
      <c r="L249" s="59">
        <f>Table1422[[#This Row],[Poverty_Average
(Percentage Points)]]/100</f>
        <v>0.46599999999999997</v>
      </c>
      <c r="M249" s="59">
        <f>Table1422[[#This Row],[Full Time Employment_Average
(Percentage Points)]]/100</f>
        <v>0.24619999999999997</v>
      </c>
      <c r="N249">
        <f>Table1422[[#This Row],[Monthly Fees]]</f>
        <v>120</v>
      </c>
      <c r="O249">
        <f t="shared" si="3"/>
        <v>1440</v>
      </c>
      <c r="P249" s="63">
        <f>Table2[[#This Row],[Annual Fees]]/Table2[[#This Row],[IQ1_Average]]</f>
        <v>6.0012502604709313E-2</v>
      </c>
      <c r="Q249" s="63">
        <f>Table2[[#This Row],[Annual Fees]]/Table2[[#This Row],[IQ2_Average]]</f>
        <v>4.6719269102990034E-2</v>
      </c>
      <c r="R249" s="63">
        <f>Table2[[#This Row],[Annual Fees]]/Table2[[#This Row],[IQ3_Average]]</f>
        <v>3.4962827715810482E-2</v>
      </c>
      <c r="S249" s="65">
        <f>AVERAGE(Table2[[#This Row],[RI_IQ1]:[RI_IQ3]])</f>
        <v>4.7231533141169936E-2</v>
      </c>
      <c r="T249">
        <f>IF(Table2[[#This Row],[SNAP_Average]]&gt;20%,1, IF(Table2[[#This Row],[SNAP_Average]]&lt;11%, 3, 2))</f>
        <v>1</v>
      </c>
      <c r="U249">
        <f>IF(Table2[[#This Row],[Poverty_Average]]&gt;20%,1, IF(Table2[[#This Row],[Poverty_Average]]&lt;10%, 3, 2))</f>
        <v>1</v>
      </c>
      <c r="V249">
        <f>IF(Table2[[#This Row],[Full Time Employment_Average]]&lt;30%,1, IF(Table2[[#This Row],[Full Time Employment_Average]]&gt;50%, 3, 2))</f>
        <v>1</v>
      </c>
      <c r="W249" s="67">
        <f>AVERAGE(Table2[[#This Row],[FCI_SNAP]:[FCI_FullTimeEmployment]])</f>
        <v>1</v>
      </c>
      <c r="X24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4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Row],[IQ2_Average]])*(3*0.02)/12,IF(I298&lt;=1.5,"NA")))</f>
        <v>0</v>
      </c>
      <c r="Z24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50.813510389905396</v>
      </c>
    </row>
    <row r="250" spans="1:26" x14ac:dyDescent="0.25">
      <c r="A250" t="str">
        <f>Table1422[[#This Row],[Community]]</f>
        <v xml:space="preserve">Pitkas Point  </v>
      </c>
      <c r="C250" t="s">
        <v>568</v>
      </c>
      <c r="D250" t="s">
        <v>561</v>
      </c>
      <c r="E250" t="s">
        <v>572</v>
      </c>
      <c r="F250" t="s">
        <v>563</v>
      </c>
      <c r="G250" t="s">
        <v>570</v>
      </c>
      <c r="H250" s="58">
        <f>Table1422[[#This Row],[IQ1_Average]]</f>
        <v>15483.2</v>
      </c>
      <c r="I250" s="58">
        <f>Table1422[[#This Row],[IQ2_Average]]</f>
        <v>48200</v>
      </c>
      <c r="J250" s="58">
        <f>Table1422[[#This Row],[IQ3_Average]]</f>
        <v>61907.199999999997</v>
      </c>
      <c r="K250" s="60">
        <f>Table1422[[#This Row],[SNAP_Average 
(Percentage Points)]]/100</f>
        <v>0.76219999999999999</v>
      </c>
      <c r="L250" s="59">
        <f>Table1422[[#This Row],[Poverty_Average
(Percentage Points)]]/100</f>
        <v>0.43939999999999996</v>
      </c>
      <c r="M250" s="59">
        <f>Table1422[[#This Row],[Full Time Employment_Average
(Percentage Points)]]/100</f>
        <v>0.14880000000000002</v>
      </c>
      <c r="N250">
        <f>Table1422[[#This Row],[Monthly Fees]]</f>
        <v>120</v>
      </c>
      <c r="O250">
        <f t="shared" si="3"/>
        <v>1440</v>
      </c>
      <c r="P250" s="63">
        <f>Table2[[#This Row],[Annual Fees]]/Table2[[#This Row],[IQ1_Average]]</f>
        <v>9.30040301746409E-2</v>
      </c>
      <c r="Q250" s="63">
        <f>Table2[[#This Row],[Annual Fees]]/Table2[[#This Row],[IQ2_Average]]</f>
        <v>2.9875518672199172E-2</v>
      </c>
      <c r="R250" s="63">
        <f>Table2[[#This Row],[Annual Fees]]/Table2[[#This Row],[IQ3_Average]]</f>
        <v>2.3260622350873568E-2</v>
      </c>
      <c r="S250" s="65">
        <f>AVERAGE(Table2[[#This Row],[RI_IQ1]:[RI_IQ3]])</f>
        <v>4.8713390399237881E-2</v>
      </c>
      <c r="T250">
        <f>IF(Table2[[#This Row],[SNAP_Average]]&gt;20%,1, IF(Table2[[#This Row],[SNAP_Average]]&lt;11%, 3, 2))</f>
        <v>1</v>
      </c>
      <c r="U250">
        <f>IF(Table2[[#This Row],[Poverty_Average]]&gt;20%,1, IF(Table2[[#This Row],[Poverty_Average]]&lt;10%, 3, 2))</f>
        <v>1</v>
      </c>
      <c r="V250">
        <f>IF(Table2[[#This Row],[Full Time Employment_Average]]&lt;30%,1, IF(Table2[[#This Row],[Full Time Employment_Average]]&gt;50%, 3, 2))</f>
        <v>1</v>
      </c>
      <c r="W250" s="67">
        <f>AVERAGE(Table2[[#This Row],[FCI_SNAP]:[FCI_FullTimeEmployment]])</f>
        <v>1</v>
      </c>
      <c r="X25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5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Row],[IQ2_Average]])*(3*0.02)/12,IF(I299&lt;=1.5,"NA")))</f>
        <v>0</v>
      </c>
      <c r="Z25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49.267767657525802</v>
      </c>
    </row>
    <row r="251" spans="1:26" x14ac:dyDescent="0.25">
      <c r="A251" t="str">
        <f>Table1422[[#This Row],[Community]]</f>
        <v xml:space="preserve">Platinum </v>
      </c>
      <c r="B251" t="s">
        <v>575</v>
      </c>
      <c r="C251" t="s">
        <v>578</v>
      </c>
      <c r="D251" t="s">
        <v>561</v>
      </c>
      <c r="E251" t="s">
        <v>562</v>
      </c>
      <c r="F251" t="s">
        <v>581</v>
      </c>
      <c r="G251" t="s">
        <v>582</v>
      </c>
      <c r="H251" s="58" t="e">
        <f>Table1422[[#This Row],[IQ1_Average]]</f>
        <v>#DIV/0!</v>
      </c>
      <c r="I251" s="58" t="e">
        <f>Table1422[[#This Row],[IQ2_Average]]</f>
        <v>#DIV/0!</v>
      </c>
      <c r="J251" s="58" t="e">
        <f>Table1422[[#This Row],[IQ3_Average]]</f>
        <v>#DIV/0!</v>
      </c>
      <c r="K251" s="60">
        <f>Table1422[[#This Row],[SNAP_Average 
(Percentage Points)]]/100</f>
        <v>0.12</v>
      </c>
      <c r="L251" s="59">
        <f>Table1422[[#This Row],[Poverty_Average
(Percentage Points)]]/100</f>
        <v>0.2</v>
      </c>
      <c r="M251" s="59">
        <f>Table1422[[#This Row],[Full Time Employment_Average
(Percentage Points)]]/100</f>
        <v>0.31549999999999995</v>
      </c>
      <c r="N251">
        <f>Table1422[[#This Row],[Monthly Fees]]</f>
        <v>30</v>
      </c>
      <c r="O251">
        <f t="shared" si="3"/>
        <v>360</v>
      </c>
      <c r="P251" s="63" t="e">
        <f>Table2[[#This Row],[Annual Fees]]/Table2[[#This Row],[IQ1_Average]]</f>
        <v>#DIV/0!</v>
      </c>
      <c r="Q251" s="63" t="e">
        <f>Table2[[#This Row],[Annual Fees]]/Table2[[#This Row],[IQ2_Average]]</f>
        <v>#DIV/0!</v>
      </c>
      <c r="R251" s="63" t="e">
        <f>Table2[[#This Row],[Annual Fees]]/Table2[[#This Row],[IQ3_Average]]</f>
        <v>#DIV/0!</v>
      </c>
      <c r="S251" s="65" t="e">
        <f>AVERAGE(Table2[[#This Row],[RI_IQ1]:[RI_IQ3]])</f>
        <v>#DIV/0!</v>
      </c>
      <c r="T251">
        <f>IF(Table2[[#This Row],[SNAP_Average]]&gt;20%,1, IF(Table2[[#This Row],[SNAP_Average]]&lt;11%, 3, 2))</f>
        <v>2</v>
      </c>
      <c r="U251">
        <f>IF(Table2[[#This Row],[Poverty_Average]]&gt;20%,1, IF(Table2[[#This Row],[Poverty_Average]]&lt;10%, 3, 2))</f>
        <v>2</v>
      </c>
      <c r="V251">
        <f>IF(Table2[[#This Row],[Full Time Employment_Average]]&lt;30%,1, IF(Table2[[#This Row],[Full Time Employment_Average]]&gt;50%, 3, 2))</f>
        <v>2</v>
      </c>
      <c r="W251" s="67">
        <f>AVERAGE(Table2[[#This Row],[FCI_SNAP]:[FCI_FullTimeEmployment]])</f>
        <v>2</v>
      </c>
      <c r="X251"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1"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Row],[IQ2_Average]])*(3*0.02)/12,IF(I300&lt;=1.5,"NA")))</f>
        <v>#DIV/0!</v>
      </c>
      <c r="Z251"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2" spans="1:26" x14ac:dyDescent="0.25">
      <c r="A252" t="str">
        <f>Table1422[[#This Row],[Community]]</f>
        <v xml:space="preserve">Pleasant Valley  </v>
      </c>
      <c r="H252" s="58">
        <f>Table1422[[#This Row],[IQ1_Average]]</f>
        <v>61325</v>
      </c>
      <c r="I252" s="58">
        <f>Table1422[[#This Row],[IQ2_Average]]</f>
        <v>104967.8</v>
      </c>
      <c r="J252" s="58">
        <f>Table1422[[#This Row],[IQ3_Average]]</f>
        <v>175018</v>
      </c>
      <c r="K252" s="60">
        <f>Table1422[[#This Row],[SNAP_Average 
(Percentage Points)]]/100</f>
        <v>0</v>
      </c>
      <c r="L252" s="59">
        <f>Table1422[[#This Row],[Poverty_Average
(Percentage Points)]]/100</f>
        <v>0</v>
      </c>
      <c r="M252" s="59">
        <f>Table1422[[#This Row],[Full Time Employment_Average
(Percentage Points)]]/100</f>
        <v>0.56000000000000005</v>
      </c>
      <c r="N252">
        <f>Table1422[[#This Row],[Monthly Fees]]</f>
        <v>0</v>
      </c>
      <c r="O252">
        <f t="shared" si="3"/>
        <v>0</v>
      </c>
      <c r="P252" s="63">
        <f>Table2[[#This Row],[Annual Fees]]/Table2[[#This Row],[IQ1_Average]]</f>
        <v>0</v>
      </c>
      <c r="Q252" s="63">
        <f>Table2[[#This Row],[Annual Fees]]/Table2[[#This Row],[IQ2_Average]]</f>
        <v>0</v>
      </c>
      <c r="R252" s="63">
        <f>Table2[[#This Row],[Annual Fees]]/Table2[[#This Row],[IQ3_Average]]</f>
        <v>0</v>
      </c>
      <c r="S252" s="65">
        <f>AVERAGE(Table2[[#This Row],[RI_IQ1]:[RI_IQ3]])</f>
        <v>0</v>
      </c>
      <c r="T252">
        <f>IF(Table2[[#This Row],[SNAP_Average]]&gt;20%,1, IF(Table2[[#This Row],[SNAP_Average]]&lt;11%, 3, 2))</f>
        <v>3</v>
      </c>
      <c r="U252">
        <f>IF(Table2[[#This Row],[Poverty_Average]]&gt;20%,1, IF(Table2[[#This Row],[Poverty_Average]]&lt;10%, 3, 2))</f>
        <v>3</v>
      </c>
      <c r="V252">
        <f>IF(Table2[[#This Row],[Full Time Employment_Average]]&lt;30%,1, IF(Table2[[#This Row],[Full Time Employment_Average]]&gt;50%, 3, 2))</f>
        <v>3</v>
      </c>
      <c r="W252" s="67">
        <f>AVERAGE(Table2[[#This Row],[FCI_SNAP]:[FCI_FullTimeEmployment]])</f>
        <v>3</v>
      </c>
      <c r="X25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Row],[IQ2_Average]])*(3*0.02)/12,IF(I301&lt;=1.5,"NA")))</f>
        <v>396.23428488299515</v>
      </c>
      <c r="Z25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633.97485581279216</v>
      </c>
    </row>
    <row r="253" spans="1:26" x14ac:dyDescent="0.25">
      <c r="A253" t="str">
        <f>Table1422[[#This Row],[Community]]</f>
        <v xml:space="preserve">Point Baker  </v>
      </c>
      <c r="H253" s="58" t="e">
        <f>Table1422[[#This Row],[IQ1_Average]]</f>
        <v>#DIV/0!</v>
      </c>
      <c r="I253" s="58" t="e">
        <f>Table1422[[#This Row],[IQ2_Average]]</f>
        <v>#DIV/0!</v>
      </c>
      <c r="J253" s="58" t="e">
        <f>Table1422[[#This Row],[IQ3_Average]]</f>
        <v>#DIV/0!</v>
      </c>
      <c r="K253" s="60" t="e">
        <f>Table1422[[#This Row],[SNAP_Average 
(Percentage Points)]]/100</f>
        <v>#DIV/0!</v>
      </c>
      <c r="L253" s="59" t="e">
        <f>Table1422[[#This Row],[Poverty_Average
(Percentage Points)]]/100</f>
        <v>#DIV/0!</v>
      </c>
      <c r="M253" s="59" t="e">
        <f>Table1422[[#This Row],[Full Time Employment_Average
(Percentage Points)]]/100</f>
        <v>#DIV/0!</v>
      </c>
      <c r="N253">
        <f>Table1422[[#This Row],[Monthly Fees]]</f>
        <v>0</v>
      </c>
      <c r="O253">
        <f t="shared" si="3"/>
        <v>0</v>
      </c>
      <c r="P253" s="63" t="e">
        <f>Table2[[#This Row],[Annual Fees]]/Table2[[#This Row],[IQ1_Average]]</f>
        <v>#DIV/0!</v>
      </c>
      <c r="Q253" s="63" t="e">
        <f>Table2[[#This Row],[Annual Fees]]/Table2[[#This Row],[IQ2_Average]]</f>
        <v>#DIV/0!</v>
      </c>
      <c r="R253" s="63" t="e">
        <f>Table2[[#This Row],[Annual Fees]]/Table2[[#This Row],[IQ3_Average]]</f>
        <v>#DIV/0!</v>
      </c>
      <c r="S253" s="65" t="e">
        <f>AVERAGE(Table2[[#This Row],[RI_IQ1]:[RI_IQ3]])</f>
        <v>#DIV/0!</v>
      </c>
      <c r="T253" t="e">
        <f>IF(Table2[[#This Row],[SNAP_Average]]&gt;20%,1, IF(Table2[[#This Row],[SNAP_Average]]&lt;11%, 3, 2))</f>
        <v>#DIV/0!</v>
      </c>
      <c r="U253" t="e">
        <f>IF(Table2[[#This Row],[Poverty_Average]]&gt;20%,1, IF(Table2[[#This Row],[Poverty_Average]]&lt;10%, 3, 2))</f>
        <v>#DIV/0!</v>
      </c>
      <c r="V253" t="e">
        <f>IF(Table2[[#This Row],[Full Time Employment_Average]]&lt;30%,1, IF(Table2[[#This Row],[Full Time Employment_Average]]&gt;50%, 3, 2))</f>
        <v>#DIV/0!</v>
      </c>
      <c r="W253" s="67" t="e">
        <f>AVERAGE(Table2[[#This Row],[FCI_SNAP]:[FCI_FullTimeEmployment]])</f>
        <v>#DIV/0!</v>
      </c>
      <c r="X253"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3"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Row],[IQ2_Average]])*(3*0.02)/12,IF(I302&lt;=1.5,"NA")))</f>
        <v>#DIV/0!</v>
      </c>
      <c r="Z253"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4" spans="1:26" x14ac:dyDescent="0.25">
      <c r="A254" t="str">
        <f>Table1422[[#This Row],[Community]]</f>
        <v xml:space="preserve">Point Hope </v>
      </c>
      <c r="H254" s="58">
        <f>Table1422[[#This Row],[IQ1_Average]]</f>
        <v>27087.599999999999</v>
      </c>
      <c r="I254" s="58">
        <f>Table1422[[#This Row],[IQ2_Average]]</f>
        <v>49132.800000000003</v>
      </c>
      <c r="J254" s="58">
        <f>Table1422[[#This Row],[IQ3_Average]]</f>
        <v>81860</v>
      </c>
      <c r="K254" s="60">
        <f>Table1422[[#This Row],[SNAP_Average 
(Percentage Points)]]/100</f>
        <v>0.35700000000000004</v>
      </c>
      <c r="L254" s="59">
        <f>Table1422[[#This Row],[Poverty_Average
(Percentage Points)]]/100</f>
        <v>0.26300000000000001</v>
      </c>
      <c r="M254" s="59">
        <f>Table1422[[#This Row],[Full Time Employment_Average
(Percentage Points)]]/100</f>
        <v>0.4108</v>
      </c>
      <c r="N254">
        <f>Table1422[[#This Row],[Monthly Fees]]</f>
        <v>0</v>
      </c>
      <c r="O254">
        <f t="shared" si="3"/>
        <v>0</v>
      </c>
      <c r="P254" s="63">
        <f>Table2[[#This Row],[Annual Fees]]/Table2[[#This Row],[IQ1_Average]]</f>
        <v>0</v>
      </c>
      <c r="Q254" s="63">
        <f>Table2[[#This Row],[Annual Fees]]/Table2[[#This Row],[IQ2_Average]]</f>
        <v>0</v>
      </c>
      <c r="R254" s="63">
        <f>Table2[[#This Row],[Annual Fees]]/Table2[[#This Row],[IQ3_Average]]</f>
        <v>0</v>
      </c>
      <c r="S254" s="65">
        <f>AVERAGE(Table2[[#This Row],[RI_IQ1]:[RI_IQ3]])</f>
        <v>0</v>
      </c>
      <c r="T254">
        <f>IF(Table2[[#This Row],[SNAP_Average]]&gt;20%,1, IF(Table2[[#This Row],[SNAP_Average]]&lt;11%, 3, 2))</f>
        <v>1</v>
      </c>
      <c r="U254">
        <f>IF(Table2[[#This Row],[Poverty_Average]]&gt;20%,1, IF(Table2[[#This Row],[Poverty_Average]]&lt;10%, 3, 2))</f>
        <v>1</v>
      </c>
      <c r="V254">
        <f>IF(Table2[[#This Row],[Full Time Employment_Average]]&lt;30%,1, IF(Table2[[#This Row],[Full Time Employment_Average]]&gt;50%, 3, 2))</f>
        <v>2</v>
      </c>
      <c r="W254" s="67">
        <f>AVERAGE(Table2[[#This Row],[FCI_SNAP]:[FCI_FullTimeEmployment]])</f>
        <v>1.3333333333333333</v>
      </c>
      <c r="X25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54"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Row],[IQ2_Average]])*(3*0.02)/12,IF(I303&lt;=1.5,"NA")))</f>
        <v>0</v>
      </c>
      <c r="Z25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71.956690352107444</v>
      </c>
    </row>
    <row r="255" spans="1:26" x14ac:dyDescent="0.25">
      <c r="A255" t="str">
        <f>Table1422[[#This Row],[Community]]</f>
        <v xml:space="preserve">Point Lay  </v>
      </c>
      <c r="H255" s="58">
        <f>Table1422[[#This Row],[IQ1_Average]]</f>
        <v>54410</v>
      </c>
      <c r="I255" s="58">
        <f>Table1422[[#This Row],[IQ2_Average]]</f>
        <v>70750</v>
      </c>
      <c r="J255" s="58">
        <f>Table1422[[#This Row],[IQ3_Average]]</f>
        <v>99333.4</v>
      </c>
      <c r="K255" s="60">
        <f>Table1422[[#This Row],[SNAP_Average 
(Percentage Points)]]/100</f>
        <v>0.2364</v>
      </c>
      <c r="L255" s="59">
        <f>Table1422[[#This Row],[Poverty_Average
(Percentage Points)]]/100</f>
        <v>0.23379999999999998</v>
      </c>
      <c r="M255" s="59">
        <f>Table1422[[#This Row],[Full Time Employment_Average
(Percentage Points)]]/100</f>
        <v>0.46100000000000002</v>
      </c>
      <c r="N255">
        <f>Table1422[[#This Row],[Monthly Fees]]</f>
        <v>0</v>
      </c>
      <c r="O255">
        <f t="shared" si="3"/>
        <v>0</v>
      </c>
      <c r="P255" s="63">
        <f>Table2[[#This Row],[Annual Fees]]/Table2[[#This Row],[IQ1_Average]]</f>
        <v>0</v>
      </c>
      <c r="Q255" s="63">
        <f>Table2[[#This Row],[Annual Fees]]/Table2[[#This Row],[IQ2_Average]]</f>
        <v>0</v>
      </c>
      <c r="R255" s="63">
        <f>Table2[[#This Row],[Annual Fees]]/Table2[[#This Row],[IQ3_Average]]</f>
        <v>0</v>
      </c>
      <c r="S255" s="65">
        <f>AVERAGE(Table2[[#This Row],[RI_IQ1]:[RI_IQ3]])</f>
        <v>0</v>
      </c>
      <c r="T255">
        <f>IF(Table2[[#This Row],[SNAP_Average]]&gt;20%,1, IF(Table2[[#This Row],[SNAP_Average]]&lt;11%, 3, 2))</f>
        <v>1</v>
      </c>
      <c r="U255">
        <f>IF(Table2[[#This Row],[Poverty_Average]]&gt;20%,1, IF(Table2[[#This Row],[Poverty_Average]]&lt;10%, 3, 2))</f>
        <v>1</v>
      </c>
      <c r="V255">
        <f>IF(Table2[[#This Row],[Full Time Employment_Average]]&lt;30%,1, IF(Table2[[#This Row],[Full Time Employment_Average]]&gt;50%, 3, 2))</f>
        <v>2</v>
      </c>
      <c r="W255" s="67">
        <f>AVERAGE(Table2[[#This Row],[FCI_SNAP]:[FCI_FullTimeEmployment]])</f>
        <v>1.3333333333333333</v>
      </c>
      <c r="X25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5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Row],[IQ2_Average]])*(3*0.02)/12,IF(I304&lt;=1.5,"NA")))</f>
        <v>0</v>
      </c>
      <c r="Z25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117.42503596106575</v>
      </c>
    </row>
    <row r="256" spans="1:26" x14ac:dyDescent="0.25">
      <c r="A256" t="str">
        <f>Table1422[[#This Row],[Community]]</f>
        <v xml:space="preserve">Point MacKenzie  </v>
      </c>
      <c r="H256" s="58">
        <f>Table1422[[#This Row],[IQ1_Average]]</f>
        <v>36300.800000000003</v>
      </c>
      <c r="I256" s="58">
        <f>Table1422[[#This Row],[IQ2_Average]]</f>
        <v>68038.600000000006</v>
      </c>
      <c r="J256" s="58">
        <f>Table1422[[#This Row],[IQ3_Average]]</f>
        <v>99622.6</v>
      </c>
      <c r="K256" s="60">
        <f>Table1422[[#This Row],[SNAP_Average 
(Percentage Points)]]/100</f>
        <v>9.9000000000000005E-2</v>
      </c>
      <c r="L256" s="59">
        <f>Table1422[[#This Row],[Poverty_Average
(Percentage Points)]]/100</f>
        <v>2.7000000000000003E-2</v>
      </c>
      <c r="M256" s="59">
        <f>Table1422[[#This Row],[Full Time Employment_Average
(Percentage Points)]]/100</f>
        <v>0.16000000000000003</v>
      </c>
      <c r="N256">
        <f>Table1422[[#This Row],[Monthly Fees]]</f>
        <v>0</v>
      </c>
      <c r="O256">
        <f t="shared" si="3"/>
        <v>0</v>
      </c>
      <c r="P256" s="63">
        <f>Table2[[#This Row],[Annual Fees]]/Table2[[#This Row],[IQ1_Average]]</f>
        <v>0</v>
      </c>
      <c r="Q256" s="63">
        <f>Table2[[#This Row],[Annual Fees]]/Table2[[#This Row],[IQ2_Average]]</f>
        <v>0</v>
      </c>
      <c r="R256" s="63">
        <f>Table2[[#This Row],[Annual Fees]]/Table2[[#This Row],[IQ3_Average]]</f>
        <v>0</v>
      </c>
      <c r="S256" s="65">
        <f>AVERAGE(Table2[[#This Row],[RI_IQ1]:[RI_IQ3]])</f>
        <v>0</v>
      </c>
      <c r="T256">
        <f>IF(Table2[[#This Row],[SNAP_Average]]&gt;20%,1, IF(Table2[[#This Row],[SNAP_Average]]&lt;11%, 3, 2))</f>
        <v>3</v>
      </c>
      <c r="U256">
        <f>IF(Table2[[#This Row],[Poverty_Average]]&gt;20%,1, IF(Table2[[#This Row],[Poverty_Average]]&lt;10%, 3, 2))</f>
        <v>3</v>
      </c>
      <c r="V256">
        <f>IF(Table2[[#This Row],[Full Time Employment_Average]]&lt;30%,1, IF(Table2[[#This Row],[Full Time Employment_Average]]&gt;50%, 3, 2))</f>
        <v>1</v>
      </c>
      <c r="W256" s="67">
        <f>AVERAGE(Table2[[#This Row],[FCI_SNAP]:[FCI_FullTimeEmployment]])</f>
        <v>2.3333333333333335</v>
      </c>
      <c r="X25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Row],[IQ2_Average]])*(3*0.02)/12,IF(I305&lt;=1.5,"NA")))</f>
        <v>95.63333494190725</v>
      </c>
      <c r="Z25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239.08333735476819</v>
      </c>
    </row>
    <row r="257" spans="1:26" x14ac:dyDescent="0.25">
      <c r="A257" t="str">
        <f>Table1422[[#This Row],[Community]]</f>
        <v xml:space="preserve">Point Possession  </v>
      </c>
      <c r="H257" s="58" t="e">
        <f>Table1422[[#This Row],[IQ1_Average]]</f>
        <v>#DIV/0!</v>
      </c>
      <c r="I257" s="58" t="e">
        <f>Table1422[[#This Row],[IQ2_Average]]</f>
        <v>#DIV/0!</v>
      </c>
      <c r="J257" s="58" t="e">
        <f>Table1422[[#This Row],[IQ3_Average]]</f>
        <v>#DIV/0!</v>
      </c>
      <c r="K257" s="60" t="e">
        <f>Table1422[[#This Row],[SNAP_Average 
(Percentage Points)]]/100</f>
        <v>#DIV/0!</v>
      </c>
      <c r="L257" s="59" t="e">
        <f>Table1422[[#This Row],[Poverty_Average
(Percentage Points)]]/100</f>
        <v>#DIV/0!</v>
      </c>
      <c r="M257" s="59" t="e">
        <f>Table1422[[#This Row],[Full Time Employment_Average
(Percentage Points)]]/100</f>
        <v>#DIV/0!</v>
      </c>
      <c r="N257">
        <f>Table1422[[#This Row],[Monthly Fees]]</f>
        <v>0</v>
      </c>
      <c r="O257">
        <f t="shared" si="3"/>
        <v>0</v>
      </c>
      <c r="P257" s="63" t="e">
        <f>Table2[[#This Row],[Annual Fees]]/Table2[[#This Row],[IQ1_Average]]</f>
        <v>#DIV/0!</v>
      </c>
      <c r="Q257" s="63" t="e">
        <f>Table2[[#This Row],[Annual Fees]]/Table2[[#This Row],[IQ2_Average]]</f>
        <v>#DIV/0!</v>
      </c>
      <c r="R257" s="63" t="e">
        <f>Table2[[#This Row],[Annual Fees]]/Table2[[#This Row],[IQ3_Average]]</f>
        <v>#DIV/0!</v>
      </c>
      <c r="S257" s="65" t="e">
        <f>AVERAGE(Table2[[#This Row],[RI_IQ1]:[RI_IQ3]])</f>
        <v>#DIV/0!</v>
      </c>
      <c r="T257" t="e">
        <f>IF(Table2[[#This Row],[SNAP_Average]]&gt;20%,1, IF(Table2[[#This Row],[SNAP_Average]]&lt;11%, 3, 2))</f>
        <v>#DIV/0!</v>
      </c>
      <c r="U257" t="e">
        <f>IF(Table2[[#This Row],[Poverty_Average]]&gt;20%,1, IF(Table2[[#This Row],[Poverty_Average]]&lt;10%, 3, 2))</f>
        <v>#DIV/0!</v>
      </c>
      <c r="V257" t="e">
        <f>IF(Table2[[#This Row],[Full Time Employment_Average]]&lt;30%,1, IF(Table2[[#This Row],[Full Time Employment_Average]]&gt;50%, 3, 2))</f>
        <v>#DIV/0!</v>
      </c>
      <c r="W257" s="67" t="e">
        <f>AVERAGE(Table2[[#This Row],[FCI_SNAP]:[FCI_FullTimeEmployment]])</f>
        <v>#DIV/0!</v>
      </c>
      <c r="X257"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7"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Row],[IQ2_Average]])*(3*0.02)/12,IF(I306&lt;=1.5,"NA")))</f>
        <v>#DIV/0!</v>
      </c>
      <c r="Z257"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8" spans="1:26" x14ac:dyDescent="0.25">
      <c r="A258" t="str">
        <f>Table1422[[#This Row],[Community]]</f>
        <v xml:space="preserve">Pope-Vannoy Landing  </v>
      </c>
      <c r="H258" s="58" t="e">
        <f>Table1422[[#This Row],[IQ1_Average]]</f>
        <v>#DIV/0!</v>
      </c>
      <c r="I258" s="58" t="e">
        <f>Table1422[[#This Row],[IQ2_Average]]</f>
        <v>#DIV/0!</v>
      </c>
      <c r="J258" s="58" t="e">
        <f>Table1422[[#This Row],[IQ3_Average]]</f>
        <v>#DIV/0!</v>
      </c>
      <c r="K258" s="60" t="e">
        <f>Table1422[[#This Row],[SNAP_Average 
(Percentage Points)]]/100</f>
        <v>#DIV/0!</v>
      </c>
      <c r="L258" s="59" t="e">
        <f>Table1422[[#This Row],[Poverty_Average
(Percentage Points)]]/100</f>
        <v>#DIV/0!</v>
      </c>
      <c r="M258" s="59" t="e">
        <f>Table1422[[#This Row],[Full Time Employment_Average
(Percentage Points)]]/100</f>
        <v>#DIV/0!</v>
      </c>
      <c r="N258">
        <f>Table1422[[#This Row],[Monthly Fees]]</f>
        <v>0</v>
      </c>
      <c r="O258">
        <f t="shared" ref="O258:O321" si="4">N258*12</f>
        <v>0</v>
      </c>
      <c r="P258" s="63" t="e">
        <f>Table2[[#This Row],[Annual Fees]]/Table2[[#This Row],[IQ1_Average]]</f>
        <v>#DIV/0!</v>
      </c>
      <c r="Q258" s="63" t="e">
        <f>Table2[[#This Row],[Annual Fees]]/Table2[[#This Row],[IQ2_Average]]</f>
        <v>#DIV/0!</v>
      </c>
      <c r="R258" s="63" t="e">
        <f>Table2[[#This Row],[Annual Fees]]/Table2[[#This Row],[IQ3_Average]]</f>
        <v>#DIV/0!</v>
      </c>
      <c r="S258" s="65" t="e">
        <f>AVERAGE(Table2[[#This Row],[RI_IQ1]:[RI_IQ3]])</f>
        <v>#DIV/0!</v>
      </c>
      <c r="T258" t="e">
        <f>IF(Table2[[#This Row],[SNAP_Average]]&gt;20%,1, IF(Table2[[#This Row],[SNAP_Average]]&lt;11%, 3, 2))</f>
        <v>#DIV/0!</v>
      </c>
      <c r="U258" t="e">
        <f>IF(Table2[[#This Row],[Poverty_Average]]&gt;20%,1, IF(Table2[[#This Row],[Poverty_Average]]&lt;10%, 3, 2))</f>
        <v>#DIV/0!</v>
      </c>
      <c r="V258" t="e">
        <f>IF(Table2[[#This Row],[Full Time Employment_Average]]&lt;30%,1, IF(Table2[[#This Row],[Full Time Employment_Average]]&gt;50%, 3, 2))</f>
        <v>#DIV/0!</v>
      </c>
      <c r="W258" s="67" t="e">
        <f>AVERAGE(Table2[[#This Row],[FCI_SNAP]:[FCI_FullTimeEmployment]])</f>
        <v>#DIV/0!</v>
      </c>
      <c r="X258"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58"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Row],[IQ2_Average]])*(3*0.02)/12,IF(I307&lt;=1.5,"NA")))</f>
        <v>#DIV/0!</v>
      </c>
      <c r="Z258"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9" spans="1:26" x14ac:dyDescent="0.25">
      <c r="A259" t="str">
        <f>Table1422[[#This Row],[Community]]</f>
        <v xml:space="preserve">Port Alexander </v>
      </c>
      <c r="H259" s="58">
        <f>Table1422[[#This Row],[IQ1_Average]]</f>
        <v>18266.599999999999</v>
      </c>
      <c r="I259" s="58">
        <f>Table1422[[#This Row],[IQ2_Average]]</f>
        <v>36333</v>
      </c>
      <c r="J259" s="58">
        <f>Table1422[[#This Row],[IQ3_Average]]</f>
        <v>47633.2</v>
      </c>
      <c r="K259" s="60">
        <f>Table1422[[#This Row],[SNAP_Average 
(Percentage Points)]]/100</f>
        <v>0</v>
      </c>
      <c r="L259" s="59">
        <f>Table1422[[#This Row],[Poverty_Average
(Percentage Points)]]/100</f>
        <v>0.18</v>
      </c>
      <c r="M259" s="59">
        <f>Table1422[[#This Row],[Full Time Employment_Average
(Percentage Points)]]/100</f>
        <v>8.5800000000000001E-2</v>
      </c>
      <c r="N259">
        <f>Table1422[[#This Row],[Monthly Fees]]</f>
        <v>0</v>
      </c>
      <c r="O259">
        <f t="shared" si="4"/>
        <v>0</v>
      </c>
      <c r="P259" s="63">
        <f>Table2[[#This Row],[Annual Fees]]/Table2[[#This Row],[IQ1_Average]]</f>
        <v>0</v>
      </c>
      <c r="Q259" s="63">
        <f>Table2[[#This Row],[Annual Fees]]/Table2[[#This Row],[IQ2_Average]]</f>
        <v>0</v>
      </c>
      <c r="R259" s="63">
        <f>Table2[[#This Row],[Annual Fees]]/Table2[[#This Row],[IQ3_Average]]</f>
        <v>0</v>
      </c>
      <c r="S259" s="65">
        <f>AVERAGE(Table2[[#This Row],[RI_IQ1]:[RI_IQ3]])</f>
        <v>0</v>
      </c>
      <c r="T259">
        <f>IF(Table2[[#This Row],[SNAP_Average]]&gt;20%,1, IF(Table2[[#This Row],[SNAP_Average]]&lt;11%, 3, 2))</f>
        <v>3</v>
      </c>
      <c r="U259">
        <f>IF(Table2[[#This Row],[Poverty_Average]]&gt;20%,1, IF(Table2[[#This Row],[Poverty_Average]]&lt;10%, 3, 2))</f>
        <v>2</v>
      </c>
      <c r="V259">
        <f>IF(Table2[[#This Row],[Full Time Employment_Average]]&lt;30%,1, IF(Table2[[#This Row],[Full Time Employment_Average]]&gt;50%, 3, 2))</f>
        <v>1</v>
      </c>
      <c r="W259" s="67">
        <f>AVERAGE(Table2[[#This Row],[FCI_SNAP]:[FCI_FullTimeEmployment]])</f>
        <v>2</v>
      </c>
      <c r="X25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5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Row],[IQ2_Average]])*(3*0.02)/12,IF(I308&lt;=1.5,"NA")))</f>
        <v>48.420675285034513</v>
      </c>
      <c r="Z25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121.05168821258631</v>
      </c>
    </row>
    <row r="260" spans="1:26" x14ac:dyDescent="0.25">
      <c r="A260" t="str">
        <f>Table1422[[#This Row],[Community]]</f>
        <v xml:space="preserve">Port Alsworth  </v>
      </c>
      <c r="H260" s="58">
        <f>Table1422[[#This Row],[IQ1_Average]]</f>
        <v>54155.6</v>
      </c>
      <c r="I260" s="58">
        <f>Table1422[[#This Row],[IQ2_Average]]</f>
        <v>84033.2</v>
      </c>
      <c r="J260" s="58">
        <f>Table1422[[#This Row],[IQ3_Average]]</f>
        <v>108386.6</v>
      </c>
      <c r="K260" s="60">
        <f>Table1422[[#This Row],[SNAP_Average 
(Percentage Points)]]/100</f>
        <v>0</v>
      </c>
      <c r="L260" s="59">
        <f>Table1422[[#This Row],[Poverty_Average
(Percentage Points)]]/100</f>
        <v>5.5500000000000001E-2</v>
      </c>
      <c r="M260" s="59">
        <f>Table1422[[#This Row],[Full Time Employment_Average
(Percentage Points)]]/100</f>
        <v>0.63879999999999992</v>
      </c>
      <c r="N260">
        <f>Table1422[[#This Row],[Monthly Fees]]</f>
        <v>0</v>
      </c>
      <c r="O260">
        <f t="shared" si="4"/>
        <v>0</v>
      </c>
      <c r="P260" s="63">
        <f>Table2[[#This Row],[Annual Fees]]/Table2[[#This Row],[IQ1_Average]]</f>
        <v>0</v>
      </c>
      <c r="Q260" s="63">
        <f>Table2[[#This Row],[Annual Fees]]/Table2[[#This Row],[IQ2_Average]]</f>
        <v>0</v>
      </c>
      <c r="R260" s="63">
        <f>Table2[[#This Row],[Annual Fees]]/Table2[[#This Row],[IQ3_Average]]</f>
        <v>0</v>
      </c>
      <c r="S260" s="65">
        <f>AVERAGE(Table2[[#This Row],[RI_IQ1]:[RI_IQ3]])</f>
        <v>0</v>
      </c>
      <c r="T260">
        <f>IF(Table2[[#This Row],[SNAP_Average]]&gt;20%,1, IF(Table2[[#This Row],[SNAP_Average]]&lt;11%, 3, 2))</f>
        <v>3</v>
      </c>
      <c r="U260">
        <f>IF(Table2[[#This Row],[Poverty_Average]]&gt;20%,1, IF(Table2[[#This Row],[Poverty_Average]]&lt;10%, 3, 2))</f>
        <v>3</v>
      </c>
      <c r="V260">
        <f>IF(Table2[[#This Row],[Full Time Employment_Average]]&lt;30%,1, IF(Table2[[#This Row],[Full Time Employment_Average]]&gt;50%, 3, 2))</f>
        <v>3</v>
      </c>
      <c r="W260" s="67">
        <f>AVERAGE(Table2[[#This Row],[FCI_SNAP]:[FCI_FullTimeEmployment]])</f>
        <v>3</v>
      </c>
      <c r="X26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Row],[IQ2_Average]])*(3*0.02)/12,IF(I309&lt;=1.5,"NA")))</f>
        <v>315.72351835254591</v>
      </c>
      <c r="Z26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505.15762936407344</v>
      </c>
    </row>
    <row r="261" spans="1:26" x14ac:dyDescent="0.25">
      <c r="A261" t="str">
        <f>Table1422[[#This Row],[Community]]</f>
        <v xml:space="preserve">Port Clarence  </v>
      </c>
      <c r="H261" s="58" t="e">
        <f>Table1422[[#This Row],[IQ1_Average]]</f>
        <v>#DIV/0!</v>
      </c>
      <c r="I261" s="58" t="e">
        <f>Table1422[[#This Row],[IQ2_Average]]</f>
        <v>#DIV/0!</v>
      </c>
      <c r="J261" s="58" t="e">
        <f>Table1422[[#This Row],[IQ3_Average]]</f>
        <v>#DIV/0!</v>
      </c>
      <c r="K261" s="60" t="e">
        <f>Table1422[[#This Row],[SNAP_Average 
(Percentage Points)]]/100</f>
        <v>#DIV/0!</v>
      </c>
      <c r="L261" s="59" t="e">
        <f>Table1422[[#This Row],[Poverty_Average
(Percentage Points)]]/100</f>
        <v>#DIV/0!</v>
      </c>
      <c r="M261" s="59">
        <f>Table1422[[#This Row],[Full Time Employment_Average
(Percentage Points)]]/100</f>
        <v>1</v>
      </c>
      <c r="N261">
        <f>Table1422[[#This Row],[Monthly Fees]]</f>
        <v>0</v>
      </c>
      <c r="O261">
        <f t="shared" si="4"/>
        <v>0</v>
      </c>
      <c r="P261" s="63" t="e">
        <f>Table2[[#This Row],[Annual Fees]]/Table2[[#This Row],[IQ1_Average]]</f>
        <v>#DIV/0!</v>
      </c>
      <c r="Q261" s="63" t="e">
        <f>Table2[[#This Row],[Annual Fees]]/Table2[[#This Row],[IQ2_Average]]</f>
        <v>#DIV/0!</v>
      </c>
      <c r="R261" s="63" t="e">
        <f>Table2[[#This Row],[Annual Fees]]/Table2[[#This Row],[IQ3_Average]]</f>
        <v>#DIV/0!</v>
      </c>
      <c r="S261" s="65" t="e">
        <f>AVERAGE(Table2[[#This Row],[RI_IQ1]:[RI_IQ3]])</f>
        <v>#DIV/0!</v>
      </c>
      <c r="T261" t="e">
        <f>IF(Table2[[#This Row],[SNAP_Average]]&gt;20%,1, IF(Table2[[#This Row],[SNAP_Average]]&lt;11%, 3, 2))</f>
        <v>#DIV/0!</v>
      </c>
      <c r="U261" t="e">
        <f>IF(Table2[[#This Row],[Poverty_Average]]&gt;20%,1, IF(Table2[[#This Row],[Poverty_Average]]&lt;10%, 3, 2))</f>
        <v>#DIV/0!</v>
      </c>
      <c r="V261">
        <f>IF(Table2[[#This Row],[Full Time Employment_Average]]&lt;30%,1, IF(Table2[[#This Row],[Full Time Employment_Average]]&gt;50%, 3, 2))</f>
        <v>3</v>
      </c>
      <c r="W261" s="67" t="e">
        <f>AVERAGE(Table2[[#This Row],[FCI_SNAP]:[FCI_FullTimeEmployment]])</f>
        <v>#DIV/0!</v>
      </c>
      <c r="X261"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1"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Row],[IQ2_Average]])*(3*0.02)/12,IF(I310&lt;=1.5,"NA")))</f>
        <v>#DIV/0!</v>
      </c>
      <c r="Z261"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2" spans="1:26" x14ac:dyDescent="0.25">
      <c r="A262" t="str">
        <f>Table1422[[#This Row],[Community]]</f>
        <v xml:space="preserve">Port Graham  </v>
      </c>
      <c r="C262" t="s">
        <v>560</v>
      </c>
      <c r="D262" t="s">
        <v>561</v>
      </c>
      <c r="E262" t="s">
        <v>562</v>
      </c>
      <c r="F262" t="s">
        <v>563</v>
      </c>
      <c r="G262" t="s">
        <v>566</v>
      </c>
      <c r="H262" s="58">
        <f>Table1422[[#This Row],[IQ1_Average]]</f>
        <v>17800</v>
      </c>
      <c r="I262" s="58">
        <f>Table1422[[#This Row],[IQ2_Average]]</f>
        <v>38300</v>
      </c>
      <c r="J262" s="58">
        <f>Table1422[[#This Row],[IQ3_Average]]</f>
        <v>74033.600000000006</v>
      </c>
      <c r="K262" s="60">
        <f>Table1422[[#This Row],[SNAP_Average 
(Percentage Points)]]/100</f>
        <v>0.125</v>
      </c>
      <c r="L262" s="59">
        <f>Table1422[[#This Row],[Poverty_Average
(Percentage Points)]]/100</f>
        <v>0.55379999999999996</v>
      </c>
      <c r="M262" s="59">
        <f>Table1422[[#This Row],[Full Time Employment_Average
(Percentage Points)]]/100</f>
        <v>0.2858</v>
      </c>
      <c r="N262">
        <f>Table1422[[#This Row],[Monthly Fees]]</f>
        <v>25</v>
      </c>
      <c r="O262">
        <f t="shared" si="4"/>
        <v>300</v>
      </c>
      <c r="P262" s="63">
        <f>Table2[[#This Row],[Annual Fees]]/Table2[[#This Row],[IQ1_Average]]</f>
        <v>1.6853932584269662E-2</v>
      </c>
      <c r="Q262" s="63">
        <f>Table2[[#This Row],[Annual Fees]]/Table2[[#This Row],[IQ2_Average]]</f>
        <v>7.832898172323759E-3</v>
      </c>
      <c r="R262" s="63">
        <f>Table2[[#This Row],[Annual Fees]]/Table2[[#This Row],[IQ3_Average]]</f>
        <v>4.0522141298005229E-3</v>
      </c>
      <c r="S262" s="65">
        <f>AVERAGE(Table2[[#This Row],[RI_IQ1]:[RI_IQ3]])</f>
        <v>9.5796816287979803E-3</v>
      </c>
      <c r="T262">
        <f>IF(Table2[[#This Row],[SNAP_Average]]&gt;20%,1, IF(Table2[[#This Row],[SNAP_Average]]&lt;11%, 3, 2))</f>
        <v>2</v>
      </c>
      <c r="U262">
        <f>IF(Table2[[#This Row],[Poverty_Average]]&gt;20%,1, IF(Table2[[#This Row],[Poverty_Average]]&lt;10%, 3, 2))</f>
        <v>1</v>
      </c>
      <c r="V262">
        <f>IF(Table2[[#This Row],[Full Time Employment_Average]]&lt;30%,1, IF(Table2[[#This Row],[Full Time Employment_Average]]&gt;50%, 3, 2))</f>
        <v>1</v>
      </c>
      <c r="W262" s="67">
        <f>AVERAGE(Table2[[#This Row],[FCI_SNAP]:[FCI_FullTimeEmployment]])</f>
        <v>1.3333333333333333</v>
      </c>
      <c r="X26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Row],[IQ2_Average]])*(3*0.02)/12,IF(I311&lt;=1.5,"NA")))</f>
        <v>0</v>
      </c>
      <c r="Z26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52.193801357335708</v>
      </c>
    </row>
    <row r="263" spans="1:26" x14ac:dyDescent="0.25">
      <c r="A263" t="str">
        <f>Table1422[[#This Row],[Community]]</f>
        <v xml:space="preserve">Port Heiden </v>
      </c>
      <c r="H263" s="58">
        <f>Table1422[[#This Row],[IQ1_Average]]</f>
        <v>18925.2</v>
      </c>
      <c r="I263" s="58">
        <f>Table1422[[#This Row],[IQ2_Average]]</f>
        <v>30225.200000000001</v>
      </c>
      <c r="J263" s="58">
        <f>Table1422[[#This Row],[IQ3_Average]]</f>
        <v>46500</v>
      </c>
      <c r="K263" s="60">
        <f>Table1422[[#This Row],[SNAP_Average 
(Percentage Points)]]/100</f>
        <v>0.2324</v>
      </c>
      <c r="L263" s="59">
        <f>Table1422[[#This Row],[Poverty_Average
(Percentage Points)]]/100</f>
        <v>0.39519999999999994</v>
      </c>
      <c r="M263" s="59">
        <f>Table1422[[#This Row],[Full Time Employment_Average
(Percentage Points)]]/100</f>
        <v>0.17559999999999998</v>
      </c>
      <c r="N263">
        <f>Table1422[[#This Row],[Monthly Fees]]</f>
        <v>0</v>
      </c>
      <c r="O263">
        <f t="shared" si="4"/>
        <v>0</v>
      </c>
      <c r="P263" s="63">
        <f>Table2[[#This Row],[Annual Fees]]/Table2[[#This Row],[IQ1_Average]]</f>
        <v>0</v>
      </c>
      <c r="Q263" s="63">
        <f>Table2[[#This Row],[Annual Fees]]/Table2[[#This Row],[IQ2_Average]]</f>
        <v>0</v>
      </c>
      <c r="R263" s="63">
        <f>Table2[[#This Row],[Annual Fees]]/Table2[[#This Row],[IQ3_Average]]</f>
        <v>0</v>
      </c>
      <c r="S263" s="65">
        <f>AVERAGE(Table2[[#This Row],[RI_IQ1]:[RI_IQ3]])</f>
        <v>0</v>
      </c>
      <c r="T263">
        <f>IF(Table2[[#This Row],[SNAP_Average]]&gt;20%,1, IF(Table2[[#This Row],[SNAP_Average]]&lt;11%, 3, 2))</f>
        <v>1</v>
      </c>
      <c r="U263">
        <f>IF(Table2[[#This Row],[Poverty_Average]]&gt;20%,1, IF(Table2[[#This Row],[Poverty_Average]]&lt;10%, 3, 2))</f>
        <v>1</v>
      </c>
      <c r="V263">
        <f>IF(Table2[[#This Row],[Full Time Employment_Average]]&lt;30%,1, IF(Table2[[#This Row],[Full Time Employment_Average]]&gt;50%, 3, 2))</f>
        <v>1</v>
      </c>
      <c r="W263" s="67">
        <f>AVERAGE(Table2[[#This Row],[FCI_SNAP]:[FCI_FullTimeEmployment]])</f>
        <v>1</v>
      </c>
      <c r="X26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63"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Row],[IQ2_Average]])*(3*0.02)/12,IF(I312&lt;=1.5,"NA")))</f>
        <v>0</v>
      </c>
      <c r="Z26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46.541955119036544</v>
      </c>
    </row>
    <row r="264" spans="1:26" x14ac:dyDescent="0.25">
      <c r="A264" t="str">
        <f>Table1422[[#This Row],[Community]]</f>
        <v xml:space="preserve">Port Lions </v>
      </c>
      <c r="C264" t="s">
        <v>560</v>
      </c>
      <c r="D264" t="s">
        <v>561</v>
      </c>
      <c r="E264" t="s">
        <v>562</v>
      </c>
      <c r="F264" t="s">
        <v>563</v>
      </c>
      <c r="G264" t="s">
        <v>566</v>
      </c>
      <c r="H264" s="58">
        <f>Table1422[[#This Row],[IQ1_Average]]</f>
        <v>32899.800000000003</v>
      </c>
      <c r="I264" s="58">
        <f>Table1422[[#This Row],[IQ2_Average]]</f>
        <v>45108.4</v>
      </c>
      <c r="J264" s="58">
        <f>Table1422[[#This Row],[IQ3_Average]]</f>
        <v>65783.199999999997</v>
      </c>
      <c r="K264" s="60">
        <f>Table1422[[#This Row],[SNAP_Average 
(Percentage Points)]]/100</f>
        <v>4.5200000000000004E-2</v>
      </c>
      <c r="L264" s="59">
        <f>Table1422[[#This Row],[Poverty_Average
(Percentage Points)]]/100</f>
        <v>0.2404</v>
      </c>
      <c r="M264" s="59">
        <f>Table1422[[#This Row],[Full Time Employment_Average
(Percentage Points)]]/100</f>
        <v>0.16540000000000002</v>
      </c>
      <c r="N264">
        <f>Table1422[[#This Row],[Monthly Fees]]</f>
        <v>71</v>
      </c>
      <c r="O264">
        <f t="shared" si="4"/>
        <v>852</v>
      </c>
      <c r="P264" s="63">
        <f>Table2[[#This Row],[Annual Fees]]/Table2[[#This Row],[IQ1_Average]]</f>
        <v>2.5896813962394905E-2</v>
      </c>
      <c r="Q264" s="63">
        <f>Table2[[#This Row],[Annual Fees]]/Table2[[#This Row],[IQ2_Average]]</f>
        <v>1.8887834638337871E-2</v>
      </c>
      <c r="R264" s="63">
        <f>Table2[[#This Row],[Annual Fees]]/Table2[[#This Row],[IQ3_Average]]</f>
        <v>1.2951635067920077E-2</v>
      </c>
      <c r="S264" s="65">
        <f>AVERAGE(Table2[[#This Row],[RI_IQ1]:[RI_IQ3]])</f>
        <v>1.9245427889550953E-2</v>
      </c>
      <c r="T264">
        <f>IF(Table2[[#This Row],[SNAP_Average]]&gt;20%,1, IF(Table2[[#This Row],[SNAP_Average]]&lt;11%, 3, 2))</f>
        <v>3</v>
      </c>
      <c r="U264">
        <f>IF(Table2[[#This Row],[Poverty_Average]]&gt;20%,1, IF(Table2[[#This Row],[Poverty_Average]]&lt;10%, 3, 2))</f>
        <v>1</v>
      </c>
      <c r="V264">
        <f>IF(Table2[[#This Row],[Full Time Employment_Average]]&lt;30%,1, IF(Table2[[#This Row],[Full Time Employment_Average]]&gt;50%, 3, 2))</f>
        <v>1</v>
      </c>
      <c r="W264" s="67">
        <f>AVERAGE(Table2[[#This Row],[FCI_SNAP]:[FCI_FullTimeEmployment]])</f>
        <v>1.6666666666666667</v>
      </c>
      <c r="X26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Row],[IQ2_Average]])*(3*0.02)/12,IF(I313&lt;=1.5,"NA")))</f>
        <v>73.783758311290669</v>
      </c>
      <c r="Z26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184.45939577822671</v>
      </c>
    </row>
    <row r="265" spans="1:26" x14ac:dyDescent="0.25">
      <c r="A265" t="str">
        <f>Table1422[[#This Row],[Community]]</f>
        <v xml:space="preserve">Port Protection  </v>
      </c>
      <c r="H265" s="58" t="e">
        <f>Table1422[[#This Row],[IQ1_Average]]</f>
        <v>#DIV/0!</v>
      </c>
      <c r="I265" s="58" t="e">
        <f>Table1422[[#This Row],[IQ2_Average]]</f>
        <v>#DIV/0!</v>
      </c>
      <c r="J265" s="58" t="e">
        <f>Table1422[[#This Row],[IQ3_Average]]</f>
        <v>#DIV/0!</v>
      </c>
      <c r="K265" s="60">
        <f>Table1422[[#This Row],[SNAP_Average 
(Percentage Points)]]/100</f>
        <v>0</v>
      </c>
      <c r="L265" s="59">
        <f>Table1422[[#This Row],[Poverty_Average
(Percentage Points)]]/100</f>
        <v>0</v>
      </c>
      <c r="M265" s="59" t="e">
        <f>Table1422[[#This Row],[Full Time Employment_Average
(Percentage Points)]]/100</f>
        <v>#DIV/0!</v>
      </c>
      <c r="N265">
        <f>Table1422[[#This Row],[Monthly Fees]]</f>
        <v>0</v>
      </c>
      <c r="O265">
        <f t="shared" si="4"/>
        <v>0</v>
      </c>
      <c r="P265" s="63" t="e">
        <f>Table2[[#This Row],[Annual Fees]]/Table2[[#This Row],[IQ1_Average]]</f>
        <v>#DIV/0!</v>
      </c>
      <c r="Q265" s="63" t="e">
        <f>Table2[[#This Row],[Annual Fees]]/Table2[[#This Row],[IQ2_Average]]</f>
        <v>#DIV/0!</v>
      </c>
      <c r="R265" s="63" t="e">
        <f>Table2[[#This Row],[Annual Fees]]/Table2[[#This Row],[IQ3_Average]]</f>
        <v>#DIV/0!</v>
      </c>
      <c r="S265" s="65" t="e">
        <f>AVERAGE(Table2[[#This Row],[RI_IQ1]:[RI_IQ3]])</f>
        <v>#DIV/0!</v>
      </c>
      <c r="T265">
        <f>IF(Table2[[#This Row],[SNAP_Average]]&gt;20%,1, IF(Table2[[#This Row],[SNAP_Average]]&lt;11%, 3, 2))</f>
        <v>3</v>
      </c>
      <c r="U265">
        <f>IF(Table2[[#This Row],[Poverty_Average]]&gt;20%,1, IF(Table2[[#This Row],[Poverty_Average]]&lt;10%, 3, 2))</f>
        <v>3</v>
      </c>
      <c r="V265" t="e">
        <f>IF(Table2[[#This Row],[Full Time Employment_Average]]&lt;30%,1, IF(Table2[[#This Row],[Full Time Employment_Average]]&gt;50%, 3, 2))</f>
        <v>#DIV/0!</v>
      </c>
      <c r="W265" s="67" t="e">
        <f>AVERAGE(Table2[[#This Row],[FCI_SNAP]:[FCI_FullTimeEmployment]])</f>
        <v>#DIV/0!</v>
      </c>
      <c r="X265"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5"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Row],[IQ2_Average]])*(3*0.02)/12,IF(I314&lt;=1.5,"NA")))</f>
        <v>#DIV/0!</v>
      </c>
      <c r="Z265"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6" spans="1:26" x14ac:dyDescent="0.25">
      <c r="A266" t="str">
        <f>Table1422[[#This Row],[Community]]</f>
        <v xml:space="preserve">Portage Creek  </v>
      </c>
      <c r="H266" s="58" t="e">
        <f>Table1422[[#This Row],[IQ1_Average]]</f>
        <v>#DIV/0!</v>
      </c>
      <c r="I266" s="58" t="e">
        <f>Table1422[[#This Row],[IQ2_Average]]</f>
        <v>#DIV/0!</v>
      </c>
      <c r="J266" s="58" t="e">
        <f>Table1422[[#This Row],[IQ3_Average]]</f>
        <v>#DIV/0!</v>
      </c>
      <c r="K266" s="60">
        <f>Table1422[[#This Row],[SNAP_Average 
(Percentage Points)]]/100</f>
        <v>0</v>
      </c>
      <c r="L266" s="59">
        <f>Table1422[[#This Row],[Poverty_Average
(Percentage Points)]]/100</f>
        <v>0</v>
      </c>
      <c r="M266" s="59">
        <f>Table1422[[#This Row],[Full Time Employment_Average
(Percentage Points)]]/100</f>
        <v>0.54679999999999995</v>
      </c>
      <c r="N266">
        <f>Table1422[[#This Row],[Monthly Fees]]</f>
        <v>0</v>
      </c>
      <c r="O266">
        <f t="shared" si="4"/>
        <v>0</v>
      </c>
      <c r="P266" s="63" t="e">
        <f>Table2[[#This Row],[Annual Fees]]/Table2[[#This Row],[IQ1_Average]]</f>
        <v>#DIV/0!</v>
      </c>
      <c r="Q266" s="63" t="e">
        <f>Table2[[#This Row],[Annual Fees]]/Table2[[#This Row],[IQ2_Average]]</f>
        <v>#DIV/0!</v>
      </c>
      <c r="R266" s="63" t="e">
        <f>Table2[[#This Row],[Annual Fees]]/Table2[[#This Row],[IQ3_Average]]</f>
        <v>#DIV/0!</v>
      </c>
      <c r="S266" s="65" t="e">
        <f>AVERAGE(Table2[[#This Row],[RI_IQ1]:[RI_IQ3]])</f>
        <v>#DIV/0!</v>
      </c>
      <c r="T266">
        <f>IF(Table2[[#This Row],[SNAP_Average]]&gt;20%,1, IF(Table2[[#This Row],[SNAP_Average]]&lt;11%, 3, 2))</f>
        <v>3</v>
      </c>
      <c r="U266">
        <f>IF(Table2[[#This Row],[Poverty_Average]]&gt;20%,1, IF(Table2[[#This Row],[Poverty_Average]]&lt;10%, 3, 2))</f>
        <v>3</v>
      </c>
      <c r="V266">
        <f>IF(Table2[[#This Row],[Full Time Employment_Average]]&lt;30%,1, IF(Table2[[#This Row],[Full Time Employment_Average]]&gt;50%, 3, 2))</f>
        <v>3</v>
      </c>
      <c r="W266" s="67">
        <f>AVERAGE(Table2[[#This Row],[FCI_SNAP]:[FCI_FullTimeEmployment]])</f>
        <v>3</v>
      </c>
      <c r="X266"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6"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Row],[IQ2_Average]])*(3*0.02)/12,IF(I315&lt;=1.5,"NA")))</f>
        <v>#DIV/0!</v>
      </c>
      <c r="Z266"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7" spans="1:26" x14ac:dyDescent="0.25">
      <c r="A267" t="str">
        <f>Table1422[[#This Row],[Community]]</f>
        <v xml:space="preserve">Primrose  </v>
      </c>
      <c r="H267" s="58">
        <f>Table1422[[#This Row],[IQ1_Average]]</f>
        <v>65148.333333333336</v>
      </c>
      <c r="I267" s="58">
        <f>Table1422[[#This Row],[IQ2_Average]]</f>
        <v>78104.333333333328</v>
      </c>
      <c r="J267" s="58">
        <f>Table1422[[#This Row],[IQ3_Average]]</f>
        <v>92548.333333333328</v>
      </c>
      <c r="K267" s="60">
        <f>Table1422[[#This Row],[SNAP_Average 
(Percentage Points)]]/100</f>
        <v>0</v>
      </c>
      <c r="L267" s="59">
        <f>Table1422[[#This Row],[Poverty_Average
(Percentage Points)]]/100</f>
        <v>0</v>
      </c>
      <c r="M267" s="59">
        <f>Table1422[[#This Row],[Full Time Employment_Average
(Percentage Points)]]/100</f>
        <v>0.87419999999999998</v>
      </c>
      <c r="N267">
        <f>Table1422[[#This Row],[Monthly Fees]]</f>
        <v>0</v>
      </c>
      <c r="O267">
        <f t="shared" si="4"/>
        <v>0</v>
      </c>
      <c r="P267" s="63">
        <f>Table2[[#This Row],[Annual Fees]]/Table2[[#This Row],[IQ1_Average]]</f>
        <v>0</v>
      </c>
      <c r="Q267" s="63">
        <f>Table2[[#This Row],[Annual Fees]]/Table2[[#This Row],[IQ2_Average]]</f>
        <v>0</v>
      </c>
      <c r="R267" s="63">
        <f>Table2[[#This Row],[Annual Fees]]/Table2[[#This Row],[IQ3_Average]]</f>
        <v>0</v>
      </c>
      <c r="S267" s="65">
        <f>AVERAGE(Table2[[#This Row],[RI_IQ1]:[RI_IQ3]])</f>
        <v>0</v>
      </c>
      <c r="T267">
        <f>IF(Table2[[#This Row],[SNAP_Average]]&gt;20%,1, IF(Table2[[#This Row],[SNAP_Average]]&lt;11%, 3, 2))</f>
        <v>3</v>
      </c>
      <c r="U267">
        <f>IF(Table2[[#This Row],[Poverty_Average]]&gt;20%,1, IF(Table2[[#This Row],[Poverty_Average]]&lt;10%, 3, 2))</f>
        <v>3</v>
      </c>
      <c r="V267">
        <f>IF(Table2[[#This Row],[Full Time Employment_Average]]&lt;30%,1, IF(Table2[[#This Row],[Full Time Employment_Average]]&gt;50%, 3, 2))</f>
        <v>3</v>
      </c>
      <c r="W267" s="67">
        <f>AVERAGE(Table2[[#This Row],[FCI_SNAP]:[FCI_FullTimeEmployment]])</f>
        <v>3</v>
      </c>
      <c r="X26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6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Row],[IQ2_Average]])*(3*0.02)/12,IF(I316&lt;=1.5,"NA")))</f>
        <v>320.85721851772138</v>
      </c>
      <c r="Z26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513.37154962835405</v>
      </c>
    </row>
    <row r="268" spans="1:26" x14ac:dyDescent="0.25">
      <c r="A268" t="str">
        <f>Table1422[[#This Row],[Community]]</f>
        <v xml:space="preserve">Prudhoe Bay  </v>
      </c>
      <c r="H268" s="58" t="e">
        <f>Table1422[[#This Row],[IQ1_Average]]</f>
        <v>#DIV/0!</v>
      </c>
      <c r="I268" s="58" t="e">
        <f>Table1422[[#This Row],[IQ2_Average]]</f>
        <v>#DIV/0!</v>
      </c>
      <c r="J268" s="58" t="e">
        <f>Table1422[[#This Row],[IQ3_Average]]</f>
        <v>#DIV/0!</v>
      </c>
      <c r="K268" s="60" t="e">
        <f>Table1422[[#This Row],[SNAP_Average 
(Percentage Points)]]/100</f>
        <v>#DIV/0!</v>
      </c>
      <c r="L268" s="59" t="e">
        <f>Table1422[[#This Row],[Poverty_Average
(Percentage Points)]]/100</f>
        <v>#DIV/0!</v>
      </c>
      <c r="M268" s="59">
        <f>Table1422[[#This Row],[Full Time Employment_Average
(Percentage Points)]]/100</f>
        <v>0.93320000000000003</v>
      </c>
      <c r="N268">
        <f>Table1422[[#This Row],[Monthly Fees]]</f>
        <v>0</v>
      </c>
      <c r="O268">
        <f t="shared" si="4"/>
        <v>0</v>
      </c>
      <c r="P268" s="63" t="e">
        <f>Table2[[#This Row],[Annual Fees]]/Table2[[#This Row],[IQ1_Average]]</f>
        <v>#DIV/0!</v>
      </c>
      <c r="Q268" s="63" t="e">
        <f>Table2[[#This Row],[Annual Fees]]/Table2[[#This Row],[IQ2_Average]]</f>
        <v>#DIV/0!</v>
      </c>
      <c r="R268" s="63" t="e">
        <f>Table2[[#This Row],[Annual Fees]]/Table2[[#This Row],[IQ3_Average]]</f>
        <v>#DIV/0!</v>
      </c>
      <c r="S268" s="65" t="e">
        <f>AVERAGE(Table2[[#This Row],[RI_IQ1]:[RI_IQ3]])</f>
        <v>#DIV/0!</v>
      </c>
      <c r="T268" t="e">
        <f>IF(Table2[[#This Row],[SNAP_Average]]&gt;20%,1, IF(Table2[[#This Row],[SNAP_Average]]&lt;11%, 3, 2))</f>
        <v>#DIV/0!</v>
      </c>
      <c r="U268" t="e">
        <f>IF(Table2[[#This Row],[Poverty_Average]]&gt;20%,1, IF(Table2[[#This Row],[Poverty_Average]]&lt;10%, 3, 2))</f>
        <v>#DIV/0!</v>
      </c>
      <c r="V268">
        <f>IF(Table2[[#This Row],[Full Time Employment_Average]]&lt;30%,1, IF(Table2[[#This Row],[Full Time Employment_Average]]&gt;50%, 3, 2))</f>
        <v>3</v>
      </c>
      <c r="W268" s="67" t="e">
        <f>AVERAGE(Table2[[#This Row],[FCI_SNAP]:[FCI_FullTimeEmployment]])</f>
        <v>#DIV/0!</v>
      </c>
      <c r="X268"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68"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Row],[IQ2_Average]])*(3*0.02)/12,IF(I317&lt;=1.5,"NA")))</f>
        <v>#DIV/0!</v>
      </c>
      <c r="Z268"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9" spans="1:26" x14ac:dyDescent="0.25">
      <c r="A269" t="str">
        <f>Table1422[[#This Row],[Community]]</f>
        <v xml:space="preserve">Quinhagak </v>
      </c>
      <c r="C269" t="s">
        <v>568</v>
      </c>
      <c r="D269" t="s">
        <v>561</v>
      </c>
      <c r="E269" t="s">
        <v>572</v>
      </c>
      <c r="F269" t="s">
        <v>562</v>
      </c>
      <c r="G269" t="s">
        <v>570</v>
      </c>
      <c r="H269" s="58">
        <f>Table1422[[#This Row],[IQ1_Average]]</f>
        <v>16493.8</v>
      </c>
      <c r="I269" s="58">
        <f>Table1422[[#This Row],[IQ2_Average]]</f>
        <v>31389.599999999999</v>
      </c>
      <c r="J269" s="58">
        <f>Table1422[[#This Row],[IQ3_Average]]</f>
        <v>51700</v>
      </c>
      <c r="K269" s="60">
        <f>Table1422[[#This Row],[SNAP_Average 
(Percentage Points)]]/100</f>
        <v>0.6067999999999999</v>
      </c>
      <c r="L269" s="59">
        <f>Table1422[[#This Row],[Poverty_Average
(Percentage Points)]]/100</f>
        <v>0.43459999999999999</v>
      </c>
      <c r="M269" s="59">
        <f>Table1422[[#This Row],[Full Time Employment_Average
(Percentage Points)]]/100</f>
        <v>0.20899999999999999</v>
      </c>
      <c r="N269">
        <f>Table1422[[#This Row],[Monthly Fees]]</f>
        <v>85</v>
      </c>
      <c r="O269">
        <f t="shared" si="4"/>
        <v>1020</v>
      </c>
      <c r="P269" s="63">
        <f>Table2[[#This Row],[Annual Fees]]/Table2[[#This Row],[IQ1_Average]]</f>
        <v>6.1841419199941801E-2</v>
      </c>
      <c r="Q269" s="63">
        <f>Table2[[#This Row],[Annual Fees]]/Table2[[#This Row],[IQ2_Average]]</f>
        <v>3.249483905497362E-2</v>
      </c>
      <c r="R269" s="63">
        <f>Table2[[#This Row],[Annual Fees]]/Table2[[#This Row],[IQ3_Average]]</f>
        <v>1.9729206963249517E-2</v>
      </c>
      <c r="S269" s="65">
        <f>AVERAGE(Table2[[#This Row],[RI_IQ1]:[RI_IQ3]])</f>
        <v>3.8021821739388319E-2</v>
      </c>
      <c r="T269">
        <f>IF(Table2[[#This Row],[SNAP_Average]]&gt;20%,1, IF(Table2[[#This Row],[SNAP_Average]]&lt;11%, 3, 2))</f>
        <v>1</v>
      </c>
      <c r="U269">
        <f>IF(Table2[[#This Row],[Poverty_Average]]&gt;20%,1, IF(Table2[[#This Row],[Poverty_Average]]&lt;10%, 3, 2))</f>
        <v>1</v>
      </c>
      <c r="V269">
        <f>IF(Table2[[#This Row],[Full Time Employment_Average]]&lt;30%,1, IF(Table2[[#This Row],[Full Time Employment_Average]]&gt;50%, 3, 2))</f>
        <v>1</v>
      </c>
      <c r="W269" s="67">
        <f>AVERAGE(Table2[[#This Row],[FCI_SNAP]:[FCI_FullTimeEmployment]])</f>
        <v>1</v>
      </c>
      <c r="X26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6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Row],[IQ2_Average]])*(3*0.02)/12,IF(I318&lt;=1.5,"NA")))</f>
        <v>0</v>
      </c>
      <c r="Z26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44.711166436270524</v>
      </c>
    </row>
    <row r="270" spans="1:26" x14ac:dyDescent="0.25">
      <c r="A270" t="str">
        <f>Table1422[[#This Row],[Community]]</f>
        <v xml:space="preserve">Rampart  </v>
      </c>
      <c r="H270" s="58">
        <f>Table1422[[#This Row],[IQ1_Average]]</f>
        <v>14396</v>
      </c>
      <c r="I270" s="58">
        <f>Table1422[[#This Row],[IQ2_Average]]</f>
        <v>31812.5</v>
      </c>
      <c r="J270" s="58">
        <f>Table1422[[#This Row],[IQ3_Average]]</f>
        <v>58050</v>
      </c>
      <c r="K270" s="60">
        <f>Table1422[[#This Row],[SNAP_Average 
(Percentage Points)]]/100</f>
        <v>0.41674999999999995</v>
      </c>
      <c r="L270" s="59">
        <f>Table1422[[#This Row],[Poverty_Average
(Percentage Points)]]/100</f>
        <v>0.60875000000000001</v>
      </c>
      <c r="M270" s="59">
        <f>Table1422[[#This Row],[Full Time Employment_Average
(Percentage Points)]]/100</f>
        <v>0.3115</v>
      </c>
      <c r="N270">
        <f>Table1422[[#This Row],[Monthly Fees]]</f>
        <v>0</v>
      </c>
      <c r="O270">
        <f t="shared" si="4"/>
        <v>0</v>
      </c>
      <c r="P270" s="63">
        <f>Table2[[#This Row],[Annual Fees]]/Table2[[#This Row],[IQ1_Average]]</f>
        <v>0</v>
      </c>
      <c r="Q270" s="63">
        <f>Table2[[#This Row],[Annual Fees]]/Table2[[#This Row],[IQ2_Average]]</f>
        <v>0</v>
      </c>
      <c r="R270" s="63">
        <f>Table2[[#This Row],[Annual Fees]]/Table2[[#This Row],[IQ3_Average]]</f>
        <v>0</v>
      </c>
      <c r="S270" s="65">
        <f>AVERAGE(Table2[[#This Row],[RI_IQ1]:[RI_IQ3]])</f>
        <v>0</v>
      </c>
      <c r="T270">
        <f>IF(Table2[[#This Row],[SNAP_Average]]&gt;20%,1, IF(Table2[[#This Row],[SNAP_Average]]&lt;11%, 3, 2))</f>
        <v>1</v>
      </c>
      <c r="U270">
        <f>IF(Table2[[#This Row],[Poverty_Average]]&gt;20%,1, IF(Table2[[#This Row],[Poverty_Average]]&lt;10%, 3, 2))</f>
        <v>1</v>
      </c>
      <c r="V270">
        <f>IF(Table2[[#This Row],[Full Time Employment_Average]]&lt;30%,1, IF(Table2[[#This Row],[Full Time Employment_Average]]&gt;50%, 3, 2))</f>
        <v>2</v>
      </c>
      <c r="W270" s="67">
        <f>AVERAGE(Table2[[#This Row],[FCI_SNAP]:[FCI_FullTimeEmployment]])</f>
        <v>1.3333333333333333</v>
      </c>
      <c r="X27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7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Row],[IQ2_Average]])*(3*0.02)/12,IF(I319&lt;=1.5,"NA")))</f>
        <v>0</v>
      </c>
      <c r="Z27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42.328238172772409</v>
      </c>
    </row>
    <row r="271" spans="1:26" x14ac:dyDescent="0.25">
      <c r="A271" t="str">
        <f>Table1422[[#This Row],[Community]]</f>
        <v xml:space="preserve">Red Devil  </v>
      </c>
      <c r="H271" s="58" t="e">
        <f>Table1422[[#This Row],[IQ1_Average]]</f>
        <v>#DIV/0!</v>
      </c>
      <c r="I271" s="58" t="e">
        <f>Table1422[[#This Row],[IQ2_Average]]</f>
        <v>#DIV/0!</v>
      </c>
      <c r="J271" s="58" t="e">
        <f>Table1422[[#This Row],[IQ3_Average]]</f>
        <v>#DIV/0!</v>
      </c>
      <c r="K271" s="60">
        <f>Table1422[[#This Row],[SNAP_Average 
(Percentage Points)]]/100</f>
        <v>2.8600000000000004E-2</v>
      </c>
      <c r="L271" s="59">
        <f>Table1422[[#This Row],[Poverty_Average
(Percentage Points)]]/100</f>
        <v>0</v>
      </c>
      <c r="M271" s="59">
        <f>Table1422[[#This Row],[Full Time Employment_Average
(Percentage Points)]]/100</f>
        <v>0</v>
      </c>
      <c r="N271">
        <f>Table1422[[#This Row],[Monthly Fees]]</f>
        <v>0</v>
      </c>
      <c r="O271">
        <f t="shared" si="4"/>
        <v>0</v>
      </c>
      <c r="P271" s="63" t="e">
        <f>Table2[[#This Row],[Annual Fees]]/Table2[[#This Row],[IQ1_Average]]</f>
        <v>#DIV/0!</v>
      </c>
      <c r="Q271" s="63" t="e">
        <f>Table2[[#This Row],[Annual Fees]]/Table2[[#This Row],[IQ2_Average]]</f>
        <v>#DIV/0!</v>
      </c>
      <c r="R271" s="63" t="e">
        <f>Table2[[#This Row],[Annual Fees]]/Table2[[#This Row],[IQ3_Average]]</f>
        <v>#DIV/0!</v>
      </c>
      <c r="S271" s="65" t="e">
        <f>AVERAGE(Table2[[#This Row],[RI_IQ1]:[RI_IQ3]])</f>
        <v>#DIV/0!</v>
      </c>
      <c r="T271">
        <f>IF(Table2[[#This Row],[SNAP_Average]]&gt;20%,1, IF(Table2[[#This Row],[SNAP_Average]]&lt;11%, 3, 2))</f>
        <v>3</v>
      </c>
      <c r="U271">
        <f>IF(Table2[[#This Row],[Poverty_Average]]&gt;20%,1, IF(Table2[[#This Row],[Poverty_Average]]&lt;10%, 3, 2))</f>
        <v>3</v>
      </c>
      <c r="V271">
        <f>IF(Table2[[#This Row],[Full Time Employment_Average]]&lt;30%,1, IF(Table2[[#This Row],[Full Time Employment_Average]]&gt;50%, 3, 2))</f>
        <v>1</v>
      </c>
      <c r="W271" s="67">
        <f>AVERAGE(Table2[[#This Row],[FCI_SNAP]:[FCI_FullTimeEmployment]])</f>
        <v>2.3333333333333335</v>
      </c>
      <c r="X271"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71"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Row],[IQ2_Average]])*(3*0.02)/12,IF(I320&lt;=1.5,"NA")))</f>
        <v>#DIV/0!</v>
      </c>
      <c r="Z271"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72" spans="1:26" x14ac:dyDescent="0.25">
      <c r="A272" t="str">
        <f>Table1422[[#This Row],[Community]]</f>
        <v xml:space="preserve">Red Dog Mine  </v>
      </c>
      <c r="H272" s="58" t="e">
        <f>Table1422[[#This Row],[IQ1_Average]]</f>
        <v>#DIV/0!</v>
      </c>
      <c r="I272" s="58" t="e">
        <f>Table1422[[#This Row],[IQ2_Average]]</f>
        <v>#DIV/0!</v>
      </c>
      <c r="J272" s="58" t="e">
        <f>Table1422[[#This Row],[IQ3_Average]]</f>
        <v>#DIV/0!</v>
      </c>
      <c r="K272" s="60" t="e">
        <f>Table1422[[#This Row],[SNAP_Average 
(Percentage Points)]]/100</f>
        <v>#DIV/0!</v>
      </c>
      <c r="L272" s="59" t="e">
        <f>Table1422[[#This Row],[Poverty_Average
(Percentage Points)]]/100</f>
        <v>#DIV/0!</v>
      </c>
      <c r="M272" s="59">
        <f>Table1422[[#This Row],[Full Time Employment_Average
(Percentage Points)]]/100</f>
        <v>0.7390000000000001</v>
      </c>
      <c r="N272">
        <f>Table1422[[#This Row],[Monthly Fees]]</f>
        <v>0</v>
      </c>
      <c r="O272">
        <f t="shared" si="4"/>
        <v>0</v>
      </c>
      <c r="P272" s="63" t="e">
        <f>Table2[[#This Row],[Annual Fees]]/Table2[[#This Row],[IQ1_Average]]</f>
        <v>#DIV/0!</v>
      </c>
      <c r="Q272" s="63" t="e">
        <f>Table2[[#This Row],[Annual Fees]]/Table2[[#This Row],[IQ2_Average]]</f>
        <v>#DIV/0!</v>
      </c>
      <c r="R272" s="63" t="e">
        <f>Table2[[#This Row],[Annual Fees]]/Table2[[#This Row],[IQ3_Average]]</f>
        <v>#DIV/0!</v>
      </c>
      <c r="S272" s="65" t="e">
        <f>AVERAGE(Table2[[#This Row],[RI_IQ1]:[RI_IQ3]])</f>
        <v>#DIV/0!</v>
      </c>
      <c r="T272" t="e">
        <f>IF(Table2[[#This Row],[SNAP_Average]]&gt;20%,1, IF(Table2[[#This Row],[SNAP_Average]]&lt;11%, 3, 2))</f>
        <v>#DIV/0!</v>
      </c>
      <c r="U272" t="e">
        <f>IF(Table2[[#This Row],[Poverty_Average]]&gt;20%,1, IF(Table2[[#This Row],[Poverty_Average]]&lt;10%, 3, 2))</f>
        <v>#DIV/0!</v>
      </c>
      <c r="V272">
        <f>IF(Table2[[#This Row],[Full Time Employment_Average]]&lt;30%,1, IF(Table2[[#This Row],[Full Time Employment_Average]]&gt;50%, 3, 2))</f>
        <v>3</v>
      </c>
      <c r="W272" s="67" t="e">
        <f>AVERAGE(Table2[[#This Row],[FCI_SNAP]:[FCI_FullTimeEmployment]])</f>
        <v>#DIV/0!</v>
      </c>
      <c r="X272"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7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Row],[IQ2_Average]])*(3*0.02)/12,IF(I321&lt;=1.5,"NA")))</f>
        <v>#DIV/0!</v>
      </c>
      <c r="Z272"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73" spans="1:26" x14ac:dyDescent="0.25">
      <c r="A273" t="str">
        <f>Table1422[[#This Row],[Community]]</f>
        <v xml:space="preserve">Ridgeway  </v>
      </c>
      <c r="H273" s="58">
        <f>Table1422[[#This Row],[IQ1_Average]]</f>
        <v>34326.6</v>
      </c>
      <c r="I273" s="58">
        <f>Table1422[[#This Row],[IQ2_Average]]</f>
        <v>80281.8</v>
      </c>
      <c r="J273" s="58">
        <f>Table1422[[#This Row],[IQ3_Average]]</f>
        <v>111618.6</v>
      </c>
      <c r="K273" s="60">
        <f>Table1422[[#This Row],[SNAP_Average 
(Percentage Points)]]/100</f>
        <v>6.8599999999999994E-2</v>
      </c>
      <c r="L273" s="59">
        <f>Table1422[[#This Row],[Poverty_Average
(Percentage Points)]]/100</f>
        <v>6.9199999999999998E-2</v>
      </c>
      <c r="M273" s="59">
        <f>Table1422[[#This Row],[Full Time Employment_Average
(Percentage Points)]]/100</f>
        <v>0.55700000000000005</v>
      </c>
      <c r="N273">
        <f>Table1422[[#This Row],[Monthly Fees]]</f>
        <v>0</v>
      </c>
      <c r="O273">
        <f t="shared" si="4"/>
        <v>0</v>
      </c>
      <c r="P273" s="63">
        <f>Table2[[#This Row],[Annual Fees]]/Table2[[#This Row],[IQ1_Average]]</f>
        <v>0</v>
      </c>
      <c r="Q273" s="63">
        <f>Table2[[#This Row],[Annual Fees]]/Table2[[#This Row],[IQ2_Average]]</f>
        <v>0</v>
      </c>
      <c r="R273" s="63">
        <f>Table2[[#This Row],[Annual Fees]]/Table2[[#This Row],[IQ3_Average]]</f>
        <v>0</v>
      </c>
      <c r="S273" s="65">
        <f>AVERAGE(Table2[[#This Row],[RI_IQ1]:[RI_IQ3]])</f>
        <v>0</v>
      </c>
      <c r="T273">
        <f>IF(Table2[[#This Row],[SNAP_Average]]&gt;20%,1, IF(Table2[[#This Row],[SNAP_Average]]&lt;11%, 3, 2))</f>
        <v>3</v>
      </c>
      <c r="U273">
        <f>IF(Table2[[#This Row],[Poverty_Average]]&gt;20%,1, IF(Table2[[#This Row],[Poverty_Average]]&lt;10%, 3, 2))</f>
        <v>3</v>
      </c>
      <c r="V273">
        <f>IF(Table2[[#This Row],[Full Time Employment_Average]]&lt;30%,1, IF(Table2[[#This Row],[Full Time Employment_Average]]&gt;50%, 3, 2))</f>
        <v>3</v>
      </c>
      <c r="W273" s="67">
        <f>AVERAGE(Table2[[#This Row],[FCI_SNAP]:[FCI_FullTimeEmployment]])</f>
        <v>3</v>
      </c>
      <c r="X27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Row],[IQ2_Average]])*(3*0.02)/12,IF(I322&lt;=1.5,"NA")))</f>
        <v>247.29395891821994</v>
      </c>
      <c r="Z27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395.67033426915185</v>
      </c>
    </row>
    <row r="274" spans="1:26" x14ac:dyDescent="0.25">
      <c r="A274" t="str">
        <f>Table1422[[#This Row],[Community]]</f>
        <v xml:space="preserve">Ruby </v>
      </c>
      <c r="B274" t="s">
        <v>575</v>
      </c>
      <c r="H274" s="58">
        <f>Table1422[[#This Row],[IQ1_Average]]</f>
        <v>16725</v>
      </c>
      <c r="I274" s="58">
        <f>Table1422[[#This Row],[IQ2_Average]]</f>
        <v>27914.2</v>
      </c>
      <c r="J274" s="58">
        <f>Table1422[[#This Row],[IQ3_Average]]</f>
        <v>45816.6</v>
      </c>
      <c r="K274" s="60">
        <f>Table1422[[#This Row],[SNAP_Average 
(Percentage Points)]]/100</f>
        <v>0.21339999999999995</v>
      </c>
      <c r="L274" s="59">
        <f>Table1422[[#This Row],[Poverty_Average
(Percentage Points)]]/100</f>
        <v>0.1552</v>
      </c>
      <c r="M274" s="59">
        <f>Table1422[[#This Row],[Full Time Employment_Average
(Percentage Points)]]/100</f>
        <v>0.24340000000000003</v>
      </c>
      <c r="N274">
        <f>Table1422[[#This Row],[Monthly Fees]]</f>
        <v>0</v>
      </c>
      <c r="O274">
        <f t="shared" si="4"/>
        <v>0</v>
      </c>
      <c r="P274" s="63">
        <f>Table2[[#This Row],[Annual Fees]]/Table2[[#This Row],[IQ1_Average]]</f>
        <v>0</v>
      </c>
      <c r="Q274" s="63">
        <f>Table2[[#This Row],[Annual Fees]]/Table2[[#This Row],[IQ2_Average]]</f>
        <v>0</v>
      </c>
      <c r="R274" s="63">
        <f>Table2[[#This Row],[Annual Fees]]/Table2[[#This Row],[IQ3_Average]]</f>
        <v>0</v>
      </c>
      <c r="S274" s="65">
        <f>AVERAGE(Table2[[#This Row],[RI_IQ1]:[RI_IQ3]])</f>
        <v>0</v>
      </c>
      <c r="T274">
        <f>IF(Table2[[#This Row],[SNAP_Average]]&gt;20%,1, IF(Table2[[#This Row],[SNAP_Average]]&lt;11%, 3, 2))</f>
        <v>1</v>
      </c>
      <c r="U274">
        <f>IF(Table2[[#This Row],[Poverty_Average]]&gt;20%,1, IF(Table2[[#This Row],[Poverty_Average]]&lt;10%, 3, 2))</f>
        <v>2</v>
      </c>
      <c r="V274">
        <f>IF(Table2[[#This Row],[Full Time Employment_Average]]&lt;30%,1, IF(Table2[[#This Row],[Full Time Employment_Average]]&gt;50%, 3, 2))</f>
        <v>1</v>
      </c>
      <c r="W274" s="67">
        <f>AVERAGE(Table2[[#This Row],[FCI_SNAP]:[FCI_FullTimeEmployment]])</f>
        <v>1.3333333333333333</v>
      </c>
      <c r="X27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74"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Row],[IQ2_Average]])*(3*0.02)/12,IF(I323&lt;=1.5,"NA")))</f>
        <v>0</v>
      </c>
      <c r="Z27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42.574589784010158</v>
      </c>
    </row>
    <row r="275" spans="1:26" x14ac:dyDescent="0.25">
      <c r="A275" t="str">
        <f>Table1422[[#This Row],[Community]]</f>
        <v xml:space="preserve">Russian Mission </v>
      </c>
      <c r="C275" t="s">
        <v>568</v>
      </c>
      <c r="D275" t="s">
        <v>561</v>
      </c>
      <c r="E275" t="s">
        <v>572</v>
      </c>
      <c r="F275" t="s">
        <v>563</v>
      </c>
      <c r="G275" t="s">
        <v>570</v>
      </c>
      <c r="H275" s="58">
        <f>Table1422[[#This Row],[IQ1_Average]]</f>
        <v>22114.2</v>
      </c>
      <c r="I275" s="58">
        <f>Table1422[[#This Row],[IQ2_Average]]</f>
        <v>37282.199999999997</v>
      </c>
      <c r="J275" s="58">
        <f>Table1422[[#This Row],[IQ3_Average]]</f>
        <v>54716.800000000003</v>
      </c>
      <c r="K275" s="60">
        <f>Table1422[[#This Row],[SNAP_Average 
(Percentage Points)]]/100</f>
        <v>0.53359999999999996</v>
      </c>
      <c r="L275" s="59">
        <f>Table1422[[#This Row],[Poverty_Average
(Percentage Points)]]/100</f>
        <v>0.52859999999999996</v>
      </c>
      <c r="M275" s="59">
        <f>Table1422[[#This Row],[Full Time Employment_Average
(Percentage Points)]]/100</f>
        <v>0.27739999999999998</v>
      </c>
      <c r="N275">
        <f>Table1422[[#This Row],[Monthly Fees]]</f>
        <v>60</v>
      </c>
      <c r="O275">
        <f t="shared" si="4"/>
        <v>720</v>
      </c>
      <c r="P275" s="63">
        <f>Table2[[#This Row],[Annual Fees]]/Table2[[#This Row],[IQ1_Average]]</f>
        <v>3.2558265729712127E-2</v>
      </c>
      <c r="Q275" s="63">
        <f>Table2[[#This Row],[Annual Fees]]/Table2[[#This Row],[IQ2_Average]]</f>
        <v>1.9312165054637336E-2</v>
      </c>
      <c r="R275" s="63">
        <f>Table2[[#This Row],[Annual Fees]]/Table2[[#This Row],[IQ3_Average]]</f>
        <v>1.3158664249371307E-2</v>
      </c>
      <c r="S275" s="65">
        <f>AVERAGE(Table2[[#This Row],[RI_IQ1]:[RI_IQ3]])</f>
        <v>2.1676365011240258E-2</v>
      </c>
      <c r="T275">
        <f>IF(Table2[[#This Row],[SNAP_Average]]&gt;20%,1, IF(Table2[[#This Row],[SNAP_Average]]&lt;11%, 3, 2))</f>
        <v>1</v>
      </c>
      <c r="U275">
        <f>IF(Table2[[#This Row],[Poverty_Average]]&gt;20%,1, IF(Table2[[#This Row],[Poverty_Average]]&lt;10%, 3, 2))</f>
        <v>1</v>
      </c>
      <c r="V275">
        <f>IF(Table2[[#This Row],[Full Time Employment_Average]]&lt;30%,1, IF(Table2[[#This Row],[Full Time Employment_Average]]&gt;50%, 3, 2))</f>
        <v>1</v>
      </c>
      <c r="W275" s="67">
        <f>AVERAGE(Table2[[#This Row],[FCI_SNAP]:[FCI_FullTimeEmployment]])</f>
        <v>1</v>
      </c>
      <c r="X27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7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Row],[IQ2_Average]])*(3*0.02)/12,IF(I324&lt;=1.5,"NA")))</f>
        <v>0</v>
      </c>
      <c r="Z27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55.359835441862181</v>
      </c>
    </row>
    <row r="276" spans="1:26" x14ac:dyDescent="0.25">
      <c r="A276" t="str">
        <f>Table1422[[#This Row],[Community]]</f>
        <v xml:space="preserve">Salamatof  </v>
      </c>
      <c r="H276" s="58">
        <f>Table1422[[#This Row],[IQ1_Average]]</f>
        <v>23310.2</v>
      </c>
      <c r="I276" s="58">
        <f>Table1422[[#This Row],[IQ2_Average]]</f>
        <v>53864.800000000003</v>
      </c>
      <c r="J276" s="58">
        <f>Table1422[[#This Row],[IQ3_Average]]</f>
        <v>102259</v>
      </c>
      <c r="K276" s="60">
        <f>Table1422[[#This Row],[SNAP_Average 
(Percentage Points)]]/100</f>
        <v>0.15939999999999999</v>
      </c>
      <c r="L276" s="59">
        <f>Table1422[[#This Row],[Poverty_Average
(Percentage Points)]]/100</f>
        <v>0.40060000000000001</v>
      </c>
      <c r="M276" s="59">
        <f>Table1422[[#This Row],[Full Time Employment_Average
(Percentage Points)]]/100</f>
        <v>0.41639999999999999</v>
      </c>
      <c r="N276">
        <f>Table1422[[#This Row],[Monthly Fees]]</f>
        <v>0</v>
      </c>
      <c r="O276">
        <f t="shared" si="4"/>
        <v>0</v>
      </c>
      <c r="P276" s="63">
        <f>Table2[[#This Row],[Annual Fees]]/Table2[[#This Row],[IQ1_Average]]</f>
        <v>0</v>
      </c>
      <c r="Q276" s="63">
        <f>Table2[[#This Row],[Annual Fees]]/Table2[[#This Row],[IQ2_Average]]</f>
        <v>0</v>
      </c>
      <c r="R276" s="63">
        <f>Table2[[#This Row],[Annual Fees]]/Table2[[#This Row],[IQ3_Average]]</f>
        <v>0</v>
      </c>
      <c r="S276" s="65">
        <f>AVERAGE(Table2[[#This Row],[RI_IQ1]:[RI_IQ3]])</f>
        <v>0</v>
      </c>
      <c r="T276">
        <f>IF(Table2[[#This Row],[SNAP_Average]]&gt;20%,1, IF(Table2[[#This Row],[SNAP_Average]]&lt;11%, 3, 2))</f>
        <v>2</v>
      </c>
      <c r="U276">
        <f>IF(Table2[[#This Row],[Poverty_Average]]&gt;20%,1, IF(Table2[[#This Row],[Poverty_Average]]&lt;10%, 3, 2))</f>
        <v>1</v>
      </c>
      <c r="V276">
        <f>IF(Table2[[#This Row],[Full Time Employment_Average]]&lt;30%,1, IF(Table2[[#This Row],[Full Time Employment_Average]]&gt;50%, 3, 2))</f>
        <v>2</v>
      </c>
      <c r="W276" s="67">
        <f>AVERAGE(Table2[[#This Row],[FCI_SNAP]:[FCI_FullTimeEmployment]])</f>
        <v>1.6666666666666667</v>
      </c>
      <c r="X27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Row],[IQ2_Average]])*(3*0.02)/12,IF(I325&lt;=1.5,"NA")))</f>
        <v>70.181580152882646</v>
      </c>
      <c r="Z27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175.45395038220667</v>
      </c>
    </row>
    <row r="277" spans="1:26" x14ac:dyDescent="0.25">
      <c r="A277" t="str">
        <f>Table1422[[#This Row],[Community]]</f>
        <v xml:space="preserve">Salcha  </v>
      </c>
      <c r="H277" s="58">
        <f>Table1422[[#This Row],[IQ1_Average]]</f>
        <v>15351</v>
      </c>
      <c r="I277" s="58">
        <f>Table1422[[#This Row],[IQ2_Average]]</f>
        <v>54650.6</v>
      </c>
      <c r="J277" s="58">
        <f>Table1422[[#This Row],[IQ3_Average]]</f>
        <v>81366</v>
      </c>
      <c r="K277" s="60">
        <f>Table1422[[#This Row],[SNAP_Average 
(Percentage Points)]]/100</f>
        <v>8.6400000000000005E-2</v>
      </c>
      <c r="L277" s="59">
        <f>Table1422[[#This Row],[Poverty_Average
(Percentage Points)]]/100</f>
        <v>4.0200000000000007E-2</v>
      </c>
      <c r="M277" s="59">
        <f>Table1422[[#This Row],[Full Time Employment_Average
(Percentage Points)]]/100</f>
        <v>0.63219999999999987</v>
      </c>
      <c r="N277">
        <f>Table1422[[#This Row],[Monthly Fees]]</f>
        <v>0</v>
      </c>
      <c r="O277">
        <f t="shared" si="4"/>
        <v>0</v>
      </c>
      <c r="P277" s="63">
        <f>Table2[[#This Row],[Annual Fees]]/Table2[[#This Row],[IQ1_Average]]</f>
        <v>0</v>
      </c>
      <c r="Q277" s="63">
        <f>Table2[[#This Row],[Annual Fees]]/Table2[[#This Row],[IQ2_Average]]</f>
        <v>0</v>
      </c>
      <c r="R277" s="63">
        <f>Table2[[#This Row],[Annual Fees]]/Table2[[#This Row],[IQ3_Average]]</f>
        <v>0</v>
      </c>
      <c r="S277" s="65">
        <f>AVERAGE(Table2[[#This Row],[RI_IQ1]:[RI_IQ3]])</f>
        <v>0</v>
      </c>
      <c r="T277">
        <f>IF(Table2[[#This Row],[SNAP_Average]]&gt;20%,1, IF(Table2[[#This Row],[SNAP_Average]]&lt;11%, 3, 2))</f>
        <v>3</v>
      </c>
      <c r="U277">
        <f>IF(Table2[[#This Row],[Poverty_Average]]&gt;20%,1, IF(Table2[[#This Row],[Poverty_Average]]&lt;10%, 3, 2))</f>
        <v>3</v>
      </c>
      <c r="V277">
        <f>IF(Table2[[#This Row],[Full Time Employment_Average]]&lt;30%,1, IF(Table2[[#This Row],[Full Time Employment_Average]]&gt;50%, 3, 2))</f>
        <v>3</v>
      </c>
      <c r="W277" s="67">
        <f>AVERAGE(Table2[[#This Row],[FCI_SNAP]:[FCI_FullTimeEmployment]])</f>
        <v>3</v>
      </c>
      <c r="X27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Row],[IQ2_Average]])*(3*0.02)/12,IF(I326&lt;=1.5,"NA")))</f>
        <v>130.57483712883578</v>
      </c>
      <c r="Z27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208.91973940613721</v>
      </c>
    </row>
    <row r="278" spans="1:26" x14ac:dyDescent="0.25">
      <c r="A278" t="str">
        <f>Table1422[[#This Row],[Community]]</f>
        <v xml:space="preserve">Sand Point </v>
      </c>
      <c r="C278" t="s">
        <v>560</v>
      </c>
      <c r="D278" t="s">
        <v>561</v>
      </c>
      <c r="E278" t="s">
        <v>562</v>
      </c>
      <c r="F278" t="s">
        <v>563</v>
      </c>
      <c r="G278" t="s">
        <v>587</v>
      </c>
      <c r="H278" s="58">
        <f>Table1422[[#This Row],[IQ1_Average]]</f>
        <v>25972.2</v>
      </c>
      <c r="I278" s="58">
        <f>Table1422[[#This Row],[IQ2_Average]]</f>
        <v>60042</v>
      </c>
      <c r="J278" s="58">
        <f>Table1422[[#This Row],[IQ3_Average]]</f>
        <v>104666.8</v>
      </c>
      <c r="K278" s="60">
        <f>Table1422[[#This Row],[SNAP_Average 
(Percentage Points)]]/100</f>
        <v>0.1074</v>
      </c>
      <c r="L278" s="59">
        <f>Table1422[[#This Row],[Poverty_Average
(Percentage Points)]]/100</f>
        <v>0.32219999999999999</v>
      </c>
      <c r="M278" s="59">
        <f>Table1422[[#This Row],[Full Time Employment_Average
(Percentage Points)]]/100</f>
        <v>0.43959999999999999</v>
      </c>
      <c r="N278">
        <f>Table1422[[#This Row],[Monthly Fees]]</f>
        <v>62.37</v>
      </c>
      <c r="O278">
        <f t="shared" si="4"/>
        <v>748.43999999999994</v>
      </c>
      <c r="P278" s="63">
        <f>Table2[[#This Row],[Annual Fees]]/Table2[[#This Row],[IQ1_Average]]</f>
        <v>2.8816965832698035E-2</v>
      </c>
      <c r="Q278" s="63">
        <f>Table2[[#This Row],[Annual Fees]]/Table2[[#This Row],[IQ2_Average]]</f>
        <v>1.2465274307984411E-2</v>
      </c>
      <c r="R278" s="63">
        <f>Table2[[#This Row],[Annual Fees]]/Table2[[#This Row],[IQ3_Average]]</f>
        <v>7.1506915277814928E-3</v>
      </c>
      <c r="S278" s="65">
        <f>AVERAGE(Table2[[#This Row],[RI_IQ1]:[RI_IQ3]])</f>
        <v>1.6144310556154649E-2</v>
      </c>
      <c r="T278">
        <f>IF(Table2[[#This Row],[SNAP_Average]]&gt;20%,1, IF(Table2[[#This Row],[SNAP_Average]]&lt;11%, 3, 2))</f>
        <v>3</v>
      </c>
      <c r="U278">
        <f>IF(Table2[[#This Row],[Poverty_Average]]&gt;20%,1, IF(Table2[[#This Row],[Poverty_Average]]&lt;10%, 3, 2))</f>
        <v>1</v>
      </c>
      <c r="V278">
        <f>IF(Table2[[#This Row],[Full Time Employment_Average]]&lt;30%,1, IF(Table2[[#This Row],[Full Time Employment_Average]]&gt;50%, 3, 2))</f>
        <v>2</v>
      </c>
      <c r="W278" s="67">
        <f>AVERAGE(Table2[[#This Row],[FCI_SNAP]:[FCI_FullTimeEmployment]])</f>
        <v>2</v>
      </c>
      <c r="X27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7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Row],[IQ2_Average]])*(3*0.02)/12,IF(I327&lt;=1.5,"NA")))</f>
        <v>77.265609804839727</v>
      </c>
      <c r="Z27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193.16402451209936</v>
      </c>
    </row>
    <row r="279" spans="1:26" x14ac:dyDescent="0.25">
      <c r="A279" t="str">
        <f>Table1422[[#This Row],[Community]]</f>
        <v xml:space="preserve">Savoonga </v>
      </c>
      <c r="C279" t="s">
        <v>586</v>
      </c>
      <c r="D279" t="s">
        <v>561</v>
      </c>
      <c r="E279" t="s">
        <v>572</v>
      </c>
      <c r="F279" t="s">
        <v>574</v>
      </c>
      <c r="G279" t="s">
        <v>570</v>
      </c>
      <c r="H279" s="58">
        <f>Table1422[[#This Row],[IQ1_Average]]</f>
        <v>16497.2</v>
      </c>
      <c r="I279" s="58">
        <f>Table1422[[#This Row],[IQ2_Average]]</f>
        <v>33333.4</v>
      </c>
      <c r="J279" s="58">
        <f>Table1422[[#This Row],[IQ3_Average]]</f>
        <v>66348.399999999994</v>
      </c>
      <c r="K279" s="60">
        <f>Table1422[[#This Row],[SNAP_Average 
(Percentage Points)]]/100</f>
        <v>0.68819999999999992</v>
      </c>
      <c r="L279" s="59">
        <f>Table1422[[#This Row],[Poverty_Average
(Percentage Points)]]/100</f>
        <v>0.41000000000000009</v>
      </c>
      <c r="M279" s="59">
        <f>Table1422[[#This Row],[Full Time Employment_Average
(Percentage Points)]]/100</f>
        <v>0.3</v>
      </c>
      <c r="N279">
        <f>Table1422[[#This Row],[Monthly Fees]]</f>
        <v>85</v>
      </c>
      <c r="O279">
        <f t="shared" si="4"/>
        <v>1020</v>
      </c>
      <c r="P279" s="63">
        <f>Table2[[#This Row],[Annual Fees]]/Table2[[#This Row],[IQ1_Average]]</f>
        <v>6.1828673956792667E-2</v>
      </c>
      <c r="Q279" s="63">
        <f>Table2[[#This Row],[Annual Fees]]/Table2[[#This Row],[IQ2_Average]]</f>
        <v>3.0599938800122399E-2</v>
      </c>
      <c r="R279" s="63">
        <f>Table2[[#This Row],[Annual Fees]]/Table2[[#This Row],[IQ3_Average]]</f>
        <v>1.5373392576158582E-2</v>
      </c>
      <c r="S279" s="65">
        <f>AVERAGE(Table2[[#This Row],[RI_IQ1]:[RI_IQ3]])</f>
        <v>3.5934001777691217E-2</v>
      </c>
      <c r="T279">
        <f>IF(Table2[[#This Row],[SNAP_Average]]&gt;20%,1, IF(Table2[[#This Row],[SNAP_Average]]&lt;11%, 3, 2))</f>
        <v>1</v>
      </c>
      <c r="U279">
        <f>IF(Table2[[#This Row],[Poverty_Average]]&gt;20%,1, IF(Table2[[#This Row],[Poverty_Average]]&lt;10%, 3, 2))</f>
        <v>1</v>
      </c>
      <c r="V279">
        <f>IF(Table2[[#This Row],[Full Time Employment_Average]]&lt;30%,1, IF(Table2[[#This Row],[Full Time Employment_Average]]&gt;50%, 3, 2))</f>
        <v>2</v>
      </c>
      <c r="W279" s="67">
        <f>AVERAGE(Table2[[#This Row],[FCI_SNAP]:[FCI_FullTimeEmployment]])</f>
        <v>1.3333333333333333</v>
      </c>
      <c r="X27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7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Row],[IQ2_Average]])*(3*0.02)/12,IF(I328&lt;=1.5,"NA")))</f>
        <v>0</v>
      </c>
      <c r="Z27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47.308952966530022</v>
      </c>
    </row>
    <row r="280" spans="1:26" x14ac:dyDescent="0.25">
      <c r="A280" t="str">
        <f>Table1422[[#This Row],[Community]]</f>
        <v xml:space="preserve">Saxman </v>
      </c>
      <c r="C280" t="s">
        <v>585</v>
      </c>
      <c r="D280" t="s">
        <v>561</v>
      </c>
      <c r="E280" t="s">
        <v>562</v>
      </c>
      <c r="F280" t="s">
        <v>563</v>
      </c>
      <c r="G280" t="s">
        <v>566</v>
      </c>
      <c r="H280" s="58">
        <f>Table1422[[#This Row],[IQ1_Average]]</f>
        <v>18666.400000000001</v>
      </c>
      <c r="I280" s="58">
        <f>Table1422[[#This Row],[IQ2_Average]]</f>
        <v>40793</v>
      </c>
      <c r="J280" s="58">
        <f>Table1422[[#This Row],[IQ3_Average]]</f>
        <v>58310</v>
      </c>
      <c r="K280" s="60">
        <f>Table1422[[#This Row],[SNAP_Average 
(Percentage Points)]]/100</f>
        <v>0.38420000000000004</v>
      </c>
      <c r="L280" s="59">
        <f>Table1422[[#This Row],[Poverty_Average
(Percentage Points)]]/100</f>
        <v>0.24559999999999998</v>
      </c>
      <c r="M280" s="59">
        <f>Table1422[[#This Row],[Full Time Employment_Average
(Percentage Points)]]/100</f>
        <v>0.52739999999999998</v>
      </c>
      <c r="N280">
        <f>Table1422[[#This Row],[Monthly Fees]]</f>
        <v>126</v>
      </c>
      <c r="O280">
        <f t="shared" si="4"/>
        <v>1512</v>
      </c>
      <c r="P280" s="63">
        <f>Table2[[#This Row],[Annual Fees]]/Table2[[#This Row],[IQ1_Average]]</f>
        <v>8.1001157159387979E-2</v>
      </c>
      <c r="Q280" s="63">
        <f>Table2[[#This Row],[Annual Fees]]/Table2[[#This Row],[IQ2_Average]]</f>
        <v>3.7065182751942732E-2</v>
      </c>
      <c r="R280" s="63">
        <f>Table2[[#This Row],[Annual Fees]]/Table2[[#This Row],[IQ3_Average]]</f>
        <v>2.5930372148859543E-2</v>
      </c>
      <c r="S280" s="65">
        <f>AVERAGE(Table2[[#This Row],[RI_IQ1]:[RI_IQ3]])</f>
        <v>4.7998904020063425E-2</v>
      </c>
      <c r="T280">
        <f>IF(Table2[[#This Row],[SNAP_Average]]&gt;20%,1, IF(Table2[[#This Row],[SNAP_Average]]&lt;11%, 3, 2))</f>
        <v>1</v>
      </c>
      <c r="U280">
        <f>IF(Table2[[#This Row],[Poverty_Average]]&gt;20%,1, IF(Table2[[#This Row],[Poverty_Average]]&lt;10%, 3, 2))</f>
        <v>1</v>
      </c>
      <c r="V280">
        <f>IF(Table2[[#This Row],[Full Time Employment_Average]]&lt;30%,1, IF(Table2[[#This Row],[Full Time Employment_Average]]&gt;50%, 3, 2))</f>
        <v>3</v>
      </c>
      <c r="W280" s="67">
        <f>AVERAGE(Table2[[#This Row],[FCI_SNAP]:[FCI_FullTimeEmployment]])</f>
        <v>1.6666666666666667</v>
      </c>
      <c r="X28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Row],[IQ2_Average]])*(3*0.02)/12,IF(I329&lt;=1.5,"NA")))</f>
        <v>52.501198755426714</v>
      </c>
      <c r="Z28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131.2529968885668</v>
      </c>
    </row>
    <row r="281" spans="1:26" x14ac:dyDescent="0.25">
      <c r="A281" t="str">
        <f>Table1422[[#This Row],[Community]]</f>
        <v xml:space="preserve">Scammon Bay </v>
      </c>
      <c r="C281" t="s">
        <v>568</v>
      </c>
      <c r="D281" t="s">
        <v>561</v>
      </c>
      <c r="E281" t="s">
        <v>572</v>
      </c>
      <c r="F281" t="s">
        <v>563</v>
      </c>
      <c r="G281" t="s">
        <v>570</v>
      </c>
      <c r="H281" s="58">
        <f>Table1422[[#This Row],[IQ1_Average]]</f>
        <v>15130</v>
      </c>
      <c r="I281" s="58">
        <f>Table1422[[#This Row],[IQ2_Average]]</f>
        <v>27126.400000000001</v>
      </c>
      <c r="J281" s="58">
        <f>Table1422[[#This Row],[IQ3_Average]]</f>
        <v>43116.800000000003</v>
      </c>
      <c r="K281" s="60">
        <f>Table1422[[#This Row],[SNAP_Average 
(Percentage Points)]]/100</f>
        <v>0.59899999999999998</v>
      </c>
      <c r="L281" s="59">
        <f>Table1422[[#This Row],[Poverty_Average
(Percentage Points)]]/100</f>
        <v>0.58499999999999996</v>
      </c>
      <c r="M281" s="59">
        <f>Table1422[[#This Row],[Full Time Employment_Average
(Percentage Points)]]/100</f>
        <v>0.16519999999999999</v>
      </c>
      <c r="N281">
        <f>Table1422[[#This Row],[Monthly Fees]]</f>
        <v>128.63</v>
      </c>
      <c r="O281">
        <f t="shared" si="4"/>
        <v>1543.56</v>
      </c>
      <c r="P281" s="63">
        <f>Table2[[#This Row],[Annual Fees]]/Table2[[#This Row],[IQ1_Average]]</f>
        <v>0.10201982815598148</v>
      </c>
      <c r="Q281" s="63">
        <f>Table2[[#This Row],[Annual Fees]]/Table2[[#This Row],[IQ2_Average]]</f>
        <v>5.6902500884746958E-2</v>
      </c>
      <c r="R281" s="63">
        <f>Table2[[#This Row],[Annual Fees]]/Table2[[#This Row],[IQ3_Average]]</f>
        <v>3.5799502746029388E-2</v>
      </c>
      <c r="S281" s="65">
        <f>AVERAGE(Table2[[#This Row],[RI_IQ1]:[RI_IQ3]])</f>
        <v>6.4907277262252608E-2</v>
      </c>
      <c r="T281">
        <f>IF(Table2[[#This Row],[SNAP_Average]]&gt;20%,1, IF(Table2[[#This Row],[SNAP_Average]]&lt;11%, 3, 2))</f>
        <v>1</v>
      </c>
      <c r="U281">
        <f>IF(Table2[[#This Row],[Poverty_Average]]&gt;20%,1, IF(Table2[[#This Row],[Poverty_Average]]&lt;10%, 3, 2))</f>
        <v>1</v>
      </c>
      <c r="V281">
        <f>IF(Table2[[#This Row],[Full Time Employment_Average]]&lt;30%,1, IF(Table2[[#This Row],[Full Time Employment_Average]]&gt;50%, 3, 2))</f>
        <v>1</v>
      </c>
      <c r="W281" s="67">
        <f>AVERAGE(Table2[[#This Row],[FCI_SNAP]:[FCI_FullTimeEmployment]])</f>
        <v>1</v>
      </c>
      <c r="X28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1"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Row],[IQ2_Average]])*(3*0.02)/12,IF(I330&lt;=1.5,"NA")))</f>
        <v>0</v>
      </c>
      <c r="Z28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39.635001012376733</v>
      </c>
    </row>
    <row r="282" spans="1:26" x14ac:dyDescent="0.25">
      <c r="A282" t="str">
        <f>Table1422[[#This Row],[Community]]</f>
        <v xml:space="preserve">Selawik </v>
      </c>
      <c r="C282" t="s">
        <v>584</v>
      </c>
      <c r="D282" t="s">
        <v>561</v>
      </c>
      <c r="E282" t="s">
        <v>572</v>
      </c>
      <c r="F282" t="s">
        <v>589</v>
      </c>
      <c r="G282" t="s">
        <v>570</v>
      </c>
      <c r="H282" s="58">
        <f>Table1422[[#This Row],[IQ1_Average]]</f>
        <v>17539.2</v>
      </c>
      <c r="I282" s="58">
        <f>Table1422[[#This Row],[IQ2_Average]]</f>
        <v>42330.400000000001</v>
      </c>
      <c r="J282" s="58">
        <f>Table1422[[#This Row],[IQ3_Average]]</f>
        <v>63365</v>
      </c>
      <c r="K282" s="60">
        <f>Table1422[[#This Row],[SNAP_Average 
(Percentage Points)]]/100</f>
        <v>0.63359999999999994</v>
      </c>
      <c r="L282" s="59">
        <f>Table1422[[#This Row],[Poverty_Average
(Percentage Points)]]/100</f>
        <v>0.42359999999999998</v>
      </c>
      <c r="M282" s="59">
        <f>Table1422[[#This Row],[Full Time Employment_Average
(Percentage Points)]]/100</f>
        <v>0.308</v>
      </c>
      <c r="N282">
        <f>Table1422[[#This Row],[Monthly Fees]]</f>
        <v>85</v>
      </c>
      <c r="O282">
        <f t="shared" si="4"/>
        <v>1020</v>
      </c>
      <c r="P282" s="63">
        <f>Table2[[#This Row],[Annual Fees]]/Table2[[#This Row],[IQ1_Average]]</f>
        <v>5.8155446086480565E-2</v>
      </c>
      <c r="Q282" s="63">
        <f>Table2[[#This Row],[Annual Fees]]/Table2[[#This Row],[IQ2_Average]]</f>
        <v>2.4096157844008089E-2</v>
      </c>
      <c r="R282" s="63">
        <f>Table2[[#This Row],[Annual Fees]]/Table2[[#This Row],[IQ3_Average]]</f>
        <v>1.6097214550619427E-2</v>
      </c>
      <c r="S282" s="65">
        <f>AVERAGE(Table2[[#This Row],[RI_IQ1]:[RI_IQ3]])</f>
        <v>3.2782939493702694E-2</v>
      </c>
      <c r="T282">
        <f>IF(Table2[[#This Row],[SNAP_Average]]&gt;20%,1, IF(Table2[[#This Row],[SNAP_Average]]&lt;11%, 3, 2))</f>
        <v>1</v>
      </c>
      <c r="U282">
        <f>IF(Table2[[#This Row],[Poverty_Average]]&gt;20%,1, IF(Table2[[#This Row],[Poverty_Average]]&lt;10%, 3, 2))</f>
        <v>1</v>
      </c>
      <c r="V282">
        <f>IF(Table2[[#This Row],[Full Time Employment_Average]]&lt;30%,1, IF(Table2[[#This Row],[Full Time Employment_Average]]&gt;50%, 3, 2))</f>
        <v>2</v>
      </c>
      <c r="W282" s="67">
        <f>AVERAGE(Table2[[#This Row],[FCI_SNAP]:[FCI_FullTimeEmployment]])</f>
        <v>1.3333333333333333</v>
      </c>
      <c r="X28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2"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Row],[IQ2_Average]])*(3*0.02)/12,IF(I331&lt;=1.5,"NA")))</f>
        <v>0</v>
      </c>
      <c r="Z28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51.85624066220646</v>
      </c>
    </row>
    <row r="283" spans="1:26" x14ac:dyDescent="0.25">
      <c r="A283" t="str">
        <f>Table1422[[#This Row],[Community]]</f>
        <v xml:space="preserve">Seldovia </v>
      </c>
      <c r="C283" t="s">
        <v>560</v>
      </c>
      <c r="D283" t="s">
        <v>561</v>
      </c>
      <c r="E283" t="s">
        <v>562</v>
      </c>
      <c r="F283" t="s">
        <v>563</v>
      </c>
      <c r="G283" t="s">
        <v>566</v>
      </c>
      <c r="H283" s="58">
        <f>Table1422[[#This Row],[IQ1_Average]]</f>
        <v>56250</v>
      </c>
      <c r="I283" s="58">
        <f>Table1422[[#This Row],[IQ2_Average]]</f>
        <v>77644</v>
      </c>
      <c r="J283" s="58">
        <f>Table1422[[#This Row],[IQ3_Average]]</f>
        <v>89106.2</v>
      </c>
      <c r="K283" s="60">
        <f>Table1422[[#This Row],[SNAP_Average 
(Percentage Points)]]/100</f>
        <v>4.58E-2</v>
      </c>
      <c r="L283" s="59">
        <f>Table1422[[#This Row],[Poverty_Average
(Percentage Points)]]/100</f>
        <v>0.20660000000000001</v>
      </c>
      <c r="M283" s="59">
        <f>Table1422[[#This Row],[Full Time Employment_Average
(Percentage Points)]]/100</f>
        <v>0.5132000000000001</v>
      </c>
      <c r="N283">
        <f>Table1422[[#This Row],[Monthly Fees]]</f>
        <v>96.45</v>
      </c>
      <c r="O283">
        <f t="shared" si="4"/>
        <v>1157.4000000000001</v>
      </c>
      <c r="P283" s="63">
        <f>Table2[[#This Row],[Annual Fees]]/Table2[[#This Row],[IQ1_Average]]</f>
        <v>2.0576000000000001E-2</v>
      </c>
      <c r="Q283" s="63">
        <f>Table2[[#This Row],[Annual Fees]]/Table2[[#This Row],[IQ2_Average]]</f>
        <v>1.4906496316521561E-2</v>
      </c>
      <c r="R283" s="63">
        <f>Table2[[#This Row],[Annual Fees]]/Table2[[#This Row],[IQ3_Average]]</f>
        <v>1.2988995154097023E-2</v>
      </c>
      <c r="S283" s="65">
        <f>AVERAGE(Table2[[#This Row],[RI_IQ1]:[RI_IQ3]])</f>
        <v>1.6157163823539527E-2</v>
      </c>
      <c r="T283">
        <f>IF(Table2[[#This Row],[SNAP_Average]]&gt;20%,1, IF(Table2[[#This Row],[SNAP_Average]]&lt;11%, 3, 2))</f>
        <v>3</v>
      </c>
      <c r="U283">
        <f>IF(Table2[[#This Row],[Poverty_Average]]&gt;20%,1, IF(Table2[[#This Row],[Poverty_Average]]&lt;10%, 3, 2))</f>
        <v>1</v>
      </c>
      <c r="V283">
        <f>IF(Table2[[#This Row],[Full Time Employment_Average]]&lt;30%,1, IF(Table2[[#This Row],[Full Time Employment_Average]]&gt;50%, 3, 2))</f>
        <v>3</v>
      </c>
      <c r="W283" s="67">
        <f>AVERAGE(Table2[[#This Row],[FCI_SNAP]:[FCI_FullTimeEmployment]])</f>
        <v>2.3333333333333335</v>
      </c>
      <c r="X28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Row],[IQ2_Average]])*(3*0.02)/12,IF(I332&lt;=1.5,"NA")))</f>
        <v>119.38976549768104</v>
      </c>
      <c r="Z28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298.47441374420265</v>
      </c>
    </row>
    <row r="284" spans="1:26" x14ac:dyDescent="0.25">
      <c r="A284" t="str">
        <f>Table1422[[#This Row],[Community]]</f>
        <v xml:space="preserve">Seldovia Village  </v>
      </c>
      <c r="H284" s="58">
        <f>Table1422[[#This Row],[IQ1_Average]]</f>
        <v>23342</v>
      </c>
      <c r="I284" s="58">
        <f>Table1422[[#This Row],[IQ2_Average]]</f>
        <v>44990.400000000001</v>
      </c>
      <c r="J284" s="58">
        <f>Table1422[[#This Row],[IQ3_Average]]</f>
        <v>86283.4</v>
      </c>
      <c r="K284" s="60">
        <f>Table1422[[#This Row],[SNAP_Average 
(Percentage Points)]]/100</f>
        <v>7.7200000000000005E-2</v>
      </c>
      <c r="L284" s="59">
        <f>Table1422[[#This Row],[Poverty_Average
(Percentage Points)]]/100</f>
        <v>0.37780000000000002</v>
      </c>
      <c r="M284" s="59">
        <f>Table1422[[#This Row],[Full Time Employment_Average
(Percentage Points)]]/100</f>
        <v>0.53</v>
      </c>
      <c r="N284">
        <f>Table1422[[#This Row],[Monthly Fees]]</f>
        <v>0</v>
      </c>
      <c r="O284">
        <f t="shared" si="4"/>
        <v>0</v>
      </c>
      <c r="P284" s="63">
        <f>Table2[[#This Row],[Annual Fees]]/Table2[[#This Row],[IQ1_Average]]</f>
        <v>0</v>
      </c>
      <c r="Q284" s="63">
        <f>Table2[[#This Row],[Annual Fees]]/Table2[[#This Row],[IQ2_Average]]</f>
        <v>0</v>
      </c>
      <c r="R284" s="63">
        <f>Table2[[#This Row],[Annual Fees]]/Table2[[#This Row],[IQ3_Average]]</f>
        <v>0</v>
      </c>
      <c r="S284" s="65">
        <f>AVERAGE(Table2[[#This Row],[RI_IQ1]:[RI_IQ3]])</f>
        <v>0</v>
      </c>
      <c r="T284">
        <f>IF(Table2[[#This Row],[SNAP_Average]]&gt;20%,1, IF(Table2[[#This Row],[SNAP_Average]]&lt;11%, 3, 2))</f>
        <v>3</v>
      </c>
      <c r="U284">
        <f>IF(Table2[[#This Row],[Poverty_Average]]&gt;20%,1, IF(Table2[[#This Row],[Poverty_Average]]&lt;10%, 3, 2))</f>
        <v>1</v>
      </c>
      <c r="V284">
        <f>IF(Table2[[#This Row],[Full Time Employment_Average]]&lt;30%,1, IF(Table2[[#This Row],[Full Time Employment_Average]]&gt;50%, 3, 2))</f>
        <v>3</v>
      </c>
      <c r="W284" s="67">
        <f>AVERAGE(Table2[[#This Row],[FCI_SNAP]:[FCI_FullTimeEmployment]])</f>
        <v>2.3333333333333335</v>
      </c>
      <c r="X28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Row],[IQ2_Average]])*(3*0.02)/12,IF(I333&lt;=1.5,"NA")))</f>
        <v>65.224841797806363</v>
      </c>
      <c r="Z28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163.06210449451592</v>
      </c>
    </row>
    <row r="285" spans="1:26" x14ac:dyDescent="0.25">
      <c r="A285" t="str">
        <f>Table1422[[#This Row],[Community]]</f>
        <v xml:space="preserve">Seward </v>
      </c>
      <c r="H285" s="58">
        <f>Table1422[[#This Row],[IQ1_Average]]</f>
        <v>25825.200000000001</v>
      </c>
      <c r="I285" s="58">
        <f>Table1422[[#This Row],[IQ2_Average]]</f>
        <v>50503.199999999997</v>
      </c>
      <c r="J285" s="58">
        <f>Table1422[[#This Row],[IQ3_Average]]</f>
        <v>83683</v>
      </c>
      <c r="K285" s="60">
        <f>Table1422[[#This Row],[SNAP_Average 
(Percentage Points)]]/100</f>
        <v>6.4599999999999991E-2</v>
      </c>
      <c r="L285" s="59">
        <f>Table1422[[#This Row],[Poverty_Average
(Percentage Points)]]/100</f>
        <v>0.38799999999999996</v>
      </c>
      <c r="M285" s="59">
        <f>Table1422[[#This Row],[Full Time Employment_Average
(Percentage Points)]]/100</f>
        <v>0.61459999999999992</v>
      </c>
      <c r="N285">
        <f>Table1422[[#This Row],[Monthly Fees]]</f>
        <v>0</v>
      </c>
      <c r="O285">
        <f t="shared" si="4"/>
        <v>0</v>
      </c>
      <c r="P285" s="63">
        <f>Table2[[#This Row],[Annual Fees]]/Table2[[#This Row],[IQ1_Average]]</f>
        <v>0</v>
      </c>
      <c r="Q285" s="63">
        <f>Table2[[#This Row],[Annual Fees]]/Table2[[#This Row],[IQ2_Average]]</f>
        <v>0</v>
      </c>
      <c r="R285" s="63">
        <f>Table2[[#This Row],[Annual Fees]]/Table2[[#This Row],[IQ3_Average]]</f>
        <v>0</v>
      </c>
      <c r="S285" s="65">
        <f>AVERAGE(Table2[[#This Row],[RI_IQ1]:[RI_IQ3]])</f>
        <v>0</v>
      </c>
      <c r="T285">
        <f>IF(Table2[[#This Row],[SNAP_Average]]&gt;20%,1, IF(Table2[[#This Row],[SNAP_Average]]&lt;11%, 3, 2))</f>
        <v>3</v>
      </c>
      <c r="U285">
        <f>IF(Table2[[#This Row],[Poverty_Average]]&gt;20%,1, IF(Table2[[#This Row],[Poverty_Average]]&lt;10%, 3, 2))</f>
        <v>1</v>
      </c>
      <c r="V285">
        <f>IF(Table2[[#This Row],[Full Time Employment_Average]]&lt;30%,1, IF(Table2[[#This Row],[Full Time Employment_Average]]&gt;50%, 3, 2))</f>
        <v>3</v>
      </c>
      <c r="W285" s="67">
        <f>AVERAGE(Table2[[#This Row],[FCI_SNAP]:[FCI_FullTimeEmployment]])</f>
        <v>2.3333333333333335</v>
      </c>
      <c r="X28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8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Row],[IQ2_Average]])*(3*0.02)/12,IF(I334&lt;=1.5,"NA")))</f>
        <v>70.949709082070385</v>
      </c>
      <c r="Z28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177.37427270517597</v>
      </c>
    </row>
    <row r="286" spans="1:26" x14ac:dyDescent="0.25">
      <c r="A286" t="str">
        <f>Table1422[[#This Row],[Community]]</f>
        <v xml:space="preserve">Shageluk </v>
      </c>
      <c r="B286" t="s">
        <v>575</v>
      </c>
      <c r="H286" s="58">
        <f>Table1422[[#This Row],[IQ1_Average]]</f>
        <v>28000</v>
      </c>
      <c r="I286" s="58">
        <f>Table1422[[#This Row],[IQ2_Average]]</f>
        <v>28083.333333333332</v>
      </c>
      <c r="J286" s="58">
        <f>Table1422[[#This Row],[IQ3_Average]]</f>
        <v>43666.6</v>
      </c>
      <c r="K286" s="60">
        <f>Table1422[[#This Row],[SNAP_Average 
(Percentage Points)]]/100</f>
        <v>0.51800000000000002</v>
      </c>
      <c r="L286" s="59">
        <f>Table1422[[#This Row],[Poverty_Average
(Percentage Points)]]/100</f>
        <v>0.65</v>
      </c>
      <c r="M286" s="59">
        <f>Table1422[[#This Row],[Full Time Employment_Average
(Percentage Points)]]/100</f>
        <v>0.49839999999999995</v>
      </c>
      <c r="N286">
        <f>Table1422[[#This Row],[Monthly Fees]]</f>
        <v>0</v>
      </c>
      <c r="O286">
        <f t="shared" si="4"/>
        <v>0</v>
      </c>
      <c r="P286" s="63">
        <f>Table2[[#This Row],[Annual Fees]]/Table2[[#This Row],[IQ1_Average]]</f>
        <v>0</v>
      </c>
      <c r="Q286" s="63">
        <f>Table2[[#This Row],[Annual Fees]]/Table2[[#This Row],[IQ2_Average]]</f>
        <v>0</v>
      </c>
      <c r="R286" s="63">
        <f>Table2[[#This Row],[Annual Fees]]/Table2[[#This Row],[IQ3_Average]]</f>
        <v>0</v>
      </c>
      <c r="S286" s="65">
        <f>AVERAGE(Table2[[#This Row],[RI_IQ1]:[RI_IQ3]])</f>
        <v>0</v>
      </c>
      <c r="T286">
        <f>IF(Table2[[#This Row],[SNAP_Average]]&gt;20%,1, IF(Table2[[#This Row],[SNAP_Average]]&lt;11%, 3, 2))</f>
        <v>1</v>
      </c>
      <c r="U286">
        <f>IF(Table2[[#This Row],[Poverty_Average]]&gt;20%,1, IF(Table2[[#This Row],[Poverty_Average]]&lt;10%, 3, 2))</f>
        <v>1</v>
      </c>
      <c r="V286">
        <f>IF(Table2[[#This Row],[Full Time Employment_Average]]&lt;30%,1, IF(Table2[[#This Row],[Full Time Employment_Average]]&gt;50%, 3, 2))</f>
        <v>2</v>
      </c>
      <c r="W286" s="67">
        <f>AVERAGE(Table2[[#This Row],[FCI_SNAP]:[FCI_FullTimeEmployment]])</f>
        <v>1.3333333333333333</v>
      </c>
      <c r="X28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6"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Row],[IQ2_Average]])*(3*0.02)/12,IF(I335&lt;=1.5,"NA")))</f>
        <v>#DIV/0!</v>
      </c>
      <c r="Z28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53.065378562903675</v>
      </c>
    </row>
    <row r="287" spans="1:26" x14ac:dyDescent="0.25">
      <c r="A287" t="str">
        <f>Table1422[[#This Row],[Community]]</f>
        <v xml:space="preserve">Shaktoolik </v>
      </c>
      <c r="C287" t="s">
        <v>586</v>
      </c>
      <c r="D287" t="s">
        <v>561</v>
      </c>
      <c r="E287" t="s">
        <v>572</v>
      </c>
      <c r="F287" t="s">
        <v>581</v>
      </c>
      <c r="G287" t="s">
        <v>582</v>
      </c>
      <c r="H287" s="58">
        <f>Table1422[[#This Row],[IQ1_Average]]</f>
        <v>35750</v>
      </c>
      <c r="I287" s="58">
        <f>Table1422[[#This Row],[IQ2_Average]]</f>
        <v>53908.2</v>
      </c>
      <c r="J287" s="58">
        <f>Table1422[[#This Row],[IQ3_Average]]</f>
        <v>67850</v>
      </c>
      <c r="K287" s="60">
        <f>Table1422[[#This Row],[SNAP_Average 
(Percentage Points)]]/100</f>
        <v>0.24119999999999997</v>
      </c>
      <c r="L287" s="59">
        <f>Table1422[[#This Row],[Poverty_Average
(Percentage Points)]]/100</f>
        <v>0.24100000000000002</v>
      </c>
      <c r="M287" s="59">
        <f>Table1422[[#This Row],[Full Time Employment_Average
(Percentage Points)]]/100</f>
        <v>0.16520000000000004</v>
      </c>
      <c r="N287">
        <f>Table1422[[#This Row],[Monthly Fees]]</f>
        <v>80</v>
      </c>
      <c r="O287">
        <f t="shared" si="4"/>
        <v>960</v>
      </c>
      <c r="P287" s="63">
        <f>Table2[[#This Row],[Annual Fees]]/Table2[[#This Row],[IQ1_Average]]</f>
        <v>2.6853146853146853E-2</v>
      </c>
      <c r="Q287" s="63">
        <f>Table2[[#This Row],[Annual Fees]]/Table2[[#This Row],[IQ2_Average]]</f>
        <v>1.7808051465268735E-2</v>
      </c>
      <c r="R287" s="63">
        <f>Table2[[#This Row],[Annual Fees]]/Table2[[#This Row],[IQ3_Average]]</f>
        <v>1.4148857774502579E-2</v>
      </c>
      <c r="S287" s="65">
        <f>AVERAGE(Table2[[#This Row],[RI_IQ1]:[RI_IQ3]])</f>
        <v>1.9603352030972722E-2</v>
      </c>
      <c r="T287">
        <f>IF(Table2[[#This Row],[SNAP_Average]]&gt;20%,1, IF(Table2[[#This Row],[SNAP_Average]]&lt;11%, 3, 2))</f>
        <v>1</v>
      </c>
      <c r="U287">
        <f>IF(Table2[[#This Row],[Poverty_Average]]&gt;20%,1, IF(Table2[[#This Row],[Poverty_Average]]&lt;10%, 3, 2))</f>
        <v>1</v>
      </c>
      <c r="V287">
        <f>IF(Table2[[#This Row],[Full Time Employment_Average]]&lt;30%,1, IF(Table2[[#This Row],[Full Time Employment_Average]]&gt;50%, 3, 2))</f>
        <v>1</v>
      </c>
      <c r="W287" s="67">
        <f>AVERAGE(Table2[[#This Row],[FCI_SNAP]:[FCI_FullTimeEmployment]])</f>
        <v>1</v>
      </c>
      <c r="X28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7"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Row],[IQ2_Average]])*(3*0.02)/12,IF(I336&lt;=1.5,"NA")))</f>
        <v>0</v>
      </c>
      <c r="Z28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81.618694469805305</v>
      </c>
    </row>
    <row r="288" spans="1:26" x14ac:dyDescent="0.25">
      <c r="A288" t="str">
        <f>Table1422[[#This Row],[Community]]</f>
        <v xml:space="preserve">Shishmaref </v>
      </c>
      <c r="B288" t="s">
        <v>575</v>
      </c>
      <c r="H288" s="58">
        <f>Table1422[[#This Row],[IQ1_Average]]</f>
        <v>25664.2</v>
      </c>
      <c r="I288" s="58">
        <f>Table1422[[#This Row],[IQ2_Average]]</f>
        <v>45750</v>
      </c>
      <c r="J288" s="58">
        <f>Table1422[[#This Row],[IQ3_Average]]</f>
        <v>63660.4</v>
      </c>
      <c r="K288" s="60">
        <f>Table1422[[#This Row],[SNAP_Average 
(Percentage Points)]]/100</f>
        <v>0.48799999999999999</v>
      </c>
      <c r="L288" s="59">
        <f>Table1422[[#This Row],[Poverty_Average
(Percentage Points)]]/100</f>
        <v>0.34499999999999997</v>
      </c>
      <c r="M288" s="59">
        <f>Table1422[[#This Row],[Full Time Employment_Average
(Percentage Points)]]/100</f>
        <v>0.20800000000000005</v>
      </c>
      <c r="N288">
        <f>Table1422[[#This Row],[Monthly Fees]]</f>
        <v>0</v>
      </c>
      <c r="O288">
        <f t="shared" si="4"/>
        <v>0</v>
      </c>
      <c r="P288" s="63">
        <f>Table2[[#This Row],[Annual Fees]]/Table2[[#This Row],[IQ1_Average]]</f>
        <v>0</v>
      </c>
      <c r="Q288" s="63">
        <f>Table2[[#This Row],[Annual Fees]]/Table2[[#This Row],[IQ2_Average]]</f>
        <v>0</v>
      </c>
      <c r="R288" s="63">
        <f>Table2[[#This Row],[Annual Fees]]/Table2[[#This Row],[IQ3_Average]]</f>
        <v>0</v>
      </c>
      <c r="S288" s="65">
        <f>AVERAGE(Table2[[#This Row],[RI_IQ1]:[RI_IQ3]])</f>
        <v>0</v>
      </c>
      <c r="T288">
        <f>IF(Table2[[#This Row],[SNAP_Average]]&gt;20%,1, IF(Table2[[#This Row],[SNAP_Average]]&lt;11%, 3, 2))</f>
        <v>1</v>
      </c>
      <c r="U288">
        <f>IF(Table2[[#This Row],[Poverty_Average]]&gt;20%,1, IF(Table2[[#This Row],[Poverty_Average]]&lt;10%, 3, 2))</f>
        <v>1</v>
      </c>
      <c r="V288">
        <f>IF(Table2[[#This Row],[Full Time Employment_Average]]&lt;30%,1, IF(Table2[[#This Row],[Full Time Employment_Average]]&gt;50%, 3, 2))</f>
        <v>1</v>
      </c>
      <c r="W288" s="67">
        <f>AVERAGE(Table2[[#This Row],[FCI_SNAP]:[FCI_FullTimeEmployment]])</f>
        <v>1</v>
      </c>
      <c r="X28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88"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Row],[IQ2_Average]])*(3*0.02)/12,IF(I337&lt;=1.5,"NA")))</f>
        <v>0</v>
      </c>
      <c r="Z28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65.332951458253987</v>
      </c>
    </row>
    <row r="289" spans="1:26" x14ac:dyDescent="0.25">
      <c r="A289" t="str">
        <f>Table1422[[#This Row],[Community]]</f>
        <v xml:space="preserve">Shungnak </v>
      </c>
      <c r="C289" t="s">
        <v>584</v>
      </c>
      <c r="D289" t="s">
        <v>561</v>
      </c>
      <c r="E289" t="s">
        <v>572</v>
      </c>
      <c r="F289" t="s">
        <v>563</v>
      </c>
      <c r="G289" t="s">
        <v>570</v>
      </c>
      <c r="H289" s="58">
        <f>Table1422[[#This Row],[IQ1_Average]]</f>
        <v>33600</v>
      </c>
      <c r="I289" s="58">
        <f>Table1422[[#This Row],[IQ2_Average]]</f>
        <v>59280</v>
      </c>
      <c r="J289" s="58">
        <f>Table1422[[#This Row],[IQ3_Average]]</f>
        <v>75075</v>
      </c>
      <c r="K289" s="60">
        <f>Table1422[[#This Row],[SNAP_Average 
(Percentage Points)]]/100</f>
        <v>0.41879999999999995</v>
      </c>
      <c r="L289" s="59">
        <f>Table1422[[#This Row],[Poverty_Average
(Percentage Points)]]/100</f>
        <v>0.42499999999999999</v>
      </c>
      <c r="M289" s="59">
        <f>Table1422[[#This Row],[Full Time Employment_Average
(Percentage Points)]]/100</f>
        <v>0.29559999999999997</v>
      </c>
      <c r="N289">
        <f>Table1422[[#This Row],[Monthly Fees]]</f>
        <v>85.68</v>
      </c>
      <c r="O289">
        <f t="shared" si="4"/>
        <v>1028.1600000000001</v>
      </c>
      <c r="P289" s="63">
        <f>Table2[[#This Row],[Annual Fees]]/Table2[[#This Row],[IQ1_Average]]</f>
        <v>3.0600000000000002E-2</v>
      </c>
      <c r="Q289" s="63">
        <f>Table2[[#This Row],[Annual Fees]]/Table2[[#This Row],[IQ2_Average]]</f>
        <v>1.7344129554655873E-2</v>
      </c>
      <c r="R289" s="63">
        <f>Table2[[#This Row],[Annual Fees]]/Table2[[#This Row],[IQ3_Average]]</f>
        <v>1.3695104895104896E-2</v>
      </c>
      <c r="S289" s="65">
        <f>AVERAGE(Table2[[#This Row],[RI_IQ1]:[RI_IQ3]])</f>
        <v>2.054641148325359E-2</v>
      </c>
      <c r="T289">
        <f>IF(Table2[[#This Row],[SNAP_Average]]&gt;20%,1, IF(Table2[[#This Row],[SNAP_Average]]&lt;11%, 3, 2))</f>
        <v>1</v>
      </c>
      <c r="U289">
        <f>IF(Table2[[#This Row],[Poverty_Average]]&gt;20%,1, IF(Table2[[#This Row],[Poverty_Average]]&lt;10%, 3, 2))</f>
        <v>1</v>
      </c>
      <c r="V289">
        <f>IF(Table2[[#This Row],[Full Time Employment_Average]]&lt;30%,1, IF(Table2[[#This Row],[Full Time Employment_Average]]&gt;50%, 3, 2))</f>
        <v>1</v>
      </c>
      <c r="W289" s="67">
        <f>AVERAGE(Table2[[#This Row],[FCI_SNAP]:[FCI_FullTimeEmployment]])</f>
        <v>1</v>
      </c>
      <c r="X28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89"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Row],[IQ2_Average]])*(3*0.02)/12,IF(I338&lt;=1.5,"NA")))</f>
        <v>0</v>
      </c>
      <c r="Z28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83.401425178147278</v>
      </c>
    </row>
    <row r="290" spans="1:26" x14ac:dyDescent="0.25">
      <c r="A290" t="str">
        <f>Table1422[[#This Row],[Community]]</f>
        <v xml:space="preserve">Silver Springs  </v>
      </c>
      <c r="H290" s="58">
        <f>Table1422[[#This Row],[IQ1_Average]]</f>
        <v>49066.6</v>
      </c>
      <c r="I290" s="58">
        <f>Table1422[[#This Row],[IQ2_Average]]</f>
        <v>99430</v>
      </c>
      <c r="J290" s="58">
        <f>Table1422[[#This Row],[IQ3_Average]]</f>
        <v>134766.6</v>
      </c>
      <c r="K290" s="60">
        <f>Table1422[[#This Row],[SNAP_Average 
(Percentage Points)]]/100</f>
        <v>0</v>
      </c>
      <c r="L290" s="59">
        <f>Table1422[[#This Row],[Poverty_Average
(Percentage Points)]]/100</f>
        <v>5.1500000000000004E-2</v>
      </c>
      <c r="M290" s="59">
        <f>Table1422[[#This Row],[Full Time Employment_Average
(Percentage Points)]]/100</f>
        <v>0.88900000000000001</v>
      </c>
      <c r="N290">
        <f>Table1422[[#This Row],[Monthly Fees]]</f>
        <v>0</v>
      </c>
      <c r="O290">
        <f t="shared" si="4"/>
        <v>0</v>
      </c>
      <c r="P290" s="63">
        <f>Table2[[#This Row],[Annual Fees]]/Table2[[#This Row],[IQ1_Average]]</f>
        <v>0</v>
      </c>
      <c r="Q290" s="63">
        <f>Table2[[#This Row],[Annual Fees]]/Table2[[#This Row],[IQ2_Average]]</f>
        <v>0</v>
      </c>
      <c r="R290" s="63">
        <f>Table2[[#This Row],[Annual Fees]]/Table2[[#This Row],[IQ3_Average]]</f>
        <v>0</v>
      </c>
      <c r="S290" s="65">
        <f>AVERAGE(Table2[[#This Row],[RI_IQ1]:[RI_IQ3]])</f>
        <v>0</v>
      </c>
      <c r="T290">
        <f>IF(Table2[[#This Row],[SNAP_Average]]&gt;20%,1, IF(Table2[[#This Row],[SNAP_Average]]&lt;11%, 3, 2))</f>
        <v>3</v>
      </c>
      <c r="U290">
        <f>IF(Table2[[#This Row],[Poverty_Average]]&gt;20%,1, IF(Table2[[#This Row],[Poverty_Average]]&lt;10%, 3, 2))</f>
        <v>3</v>
      </c>
      <c r="V290">
        <f>IF(Table2[[#This Row],[Full Time Employment_Average]]&lt;30%,1, IF(Table2[[#This Row],[Full Time Employment_Average]]&gt;50%, 3, 2))</f>
        <v>3</v>
      </c>
      <c r="W290" s="67">
        <f>AVERAGE(Table2[[#This Row],[FCI_SNAP]:[FCI_FullTimeEmployment]])</f>
        <v>3</v>
      </c>
      <c r="X29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Row],[IQ2_Average]])*(3*0.02)/12,IF(I339&lt;=1.5,"NA")))</f>
        <v>330.18098185324283</v>
      </c>
      <c r="Z29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528.28957096518832</v>
      </c>
    </row>
    <row r="291" spans="1:26" x14ac:dyDescent="0.25">
      <c r="A291" t="str">
        <f>Table1422[[#This Row],[Community]]</f>
        <v xml:space="preserve">Sitka  </v>
      </c>
      <c r="H291" s="58">
        <f>Table1422[[#This Row],[IQ1_Average]]</f>
        <v>40488.199999999997</v>
      </c>
      <c r="I291" s="58">
        <f>Table1422[[#This Row],[IQ2_Average]]</f>
        <v>74989.399999999994</v>
      </c>
      <c r="J291" s="58">
        <f>Table1422[[#This Row],[IQ3_Average]]</f>
        <v>104688.6</v>
      </c>
      <c r="K291" s="60">
        <f>Table1422[[#This Row],[SNAP_Average 
(Percentage Points)]]/100</f>
        <v>6.8000000000000005E-2</v>
      </c>
      <c r="L291" s="59">
        <f>Table1422[[#This Row],[Poverty_Average
(Percentage Points)]]/100</f>
        <v>0.2094</v>
      </c>
      <c r="M291" s="59">
        <f>Table1422[[#This Row],[Full Time Employment_Average
(Percentage Points)]]/100</f>
        <v>0.63840000000000008</v>
      </c>
      <c r="N291">
        <f>Table1422[[#This Row],[Monthly Fees]]</f>
        <v>0</v>
      </c>
      <c r="O291">
        <f t="shared" si="4"/>
        <v>0</v>
      </c>
      <c r="P291" s="63">
        <f>Table2[[#This Row],[Annual Fees]]/Table2[[#This Row],[IQ1_Average]]</f>
        <v>0</v>
      </c>
      <c r="Q291" s="63">
        <f>Table2[[#This Row],[Annual Fees]]/Table2[[#This Row],[IQ2_Average]]</f>
        <v>0</v>
      </c>
      <c r="R291" s="63">
        <f>Table2[[#This Row],[Annual Fees]]/Table2[[#This Row],[IQ3_Average]]</f>
        <v>0</v>
      </c>
      <c r="S291" s="65">
        <f>AVERAGE(Table2[[#This Row],[RI_IQ1]:[RI_IQ3]])</f>
        <v>0</v>
      </c>
      <c r="T291">
        <f>IF(Table2[[#This Row],[SNAP_Average]]&gt;20%,1, IF(Table2[[#This Row],[SNAP_Average]]&lt;11%, 3, 2))</f>
        <v>3</v>
      </c>
      <c r="U291">
        <f>IF(Table2[[#This Row],[Poverty_Average]]&gt;20%,1, IF(Table2[[#This Row],[Poverty_Average]]&lt;10%, 3, 2))</f>
        <v>1</v>
      </c>
      <c r="V291">
        <f>IF(Table2[[#This Row],[Full Time Employment_Average]]&lt;30%,1, IF(Table2[[#This Row],[Full Time Employment_Average]]&gt;50%, 3, 2))</f>
        <v>3</v>
      </c>
      <c r="W291" s="67">
        <f>AVERAGE(Table2[[#This Row],[FCI_SNAP]:[FCI_FullTimeEmployment]])</f>
        <v>2.3333333333333335</v>
      </c>
      <c r="X29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Row],[IQ2_Average]])*(3*0.02)/12,IF(I340&lt;=1.5,"NA")))</f>
        <v>105.07311794629383</v>
      </c>
      <c r="Z29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262.68279486573465</v>
      </c>
    </row>
    <row r="292" spans="1:26" x14ac:dyDescent="0.25">
      <c r="A292" t="str">
        <f>Table1422[[#This Row],[Community]]</f>
        <v xml:space="preserve">Skagway  </v>
      </c>
      <c r="H292" s="58">
        <f>Table1422[[#This Row],[IQ1_Average]]</f>
        <v>46097.8</v>
      </c>
      <c r="I292" s="58">
        <f>Table1422[[#This Row],[IQ2_Average]]</f>
        <v>73212.2</v>
      </c>
      <c r="J292" s="58">
        <f>Table1422[[#This Row],[IQ3_Average]]</f>
        <v>98179.4</v>
      </c>
      <c r="K292" s="60">
        <f>Table1422[[#This Row],[SNAP_Average 
(Percentage Points)]]/100</f>
        <v>2.7000000000000003E-2</v>
      </c>
      <c r="L292" s="59">
        <f>Table1422[[#This Row],[Poverty_Average
(Percentage Points)]]/100</f>
        <v>0.1542</v>
      </c>
      <c r="M292" s="59">
        <f>Table1422[[#This Row],[Full Time Employment_Average
(Percentage Points)]]/100</f>
        <v>0.64700000000000013</v>
      </c>
      <c r="N292">
        <f>Table1422[[#This Row],[Monthly Fees]]</f>
        <v>0</v>
      </c>
      <c r="O292">
        <f t="shared" si="4"/>
        <v>0</v>
      </c>
      <c r="P292" s="63">
        <f>Table2[[#This Row],[Annual Fees]]/Table2[[#This Row],[IQ1_Average]]</f>
        <v>0</v>
      </c>
      <c r="Q292" s="63">
        <f>Table2[[#This Row],[Annual Fees]]/Table2[[#This Row],[IQ2_Average]]</f>
        <v>0</v>
      </c>
      <c r="R292" s="63">
        <f>Table2[[#This Row],[Annual Fees]]/Table2[[#This Row],[IQ3_Average]]</f>
        <v>0</v>
      </c>
      <c r="S292" s="65">
        <f>AVERAGE(Table2[[#This Row],[RI_IQ1]:[RI_IQ3]])</f>
        <v>0</v>
      </c>
      <c r="T292">
        <f>IF(Table2[[#This Row],[SNAP_Average]]&gt;20%,1, IF(Table2[[#This Row],[SNAP_Average]]&lt;11%, 3, 2))</f>
        <v>3</v>
      </c>
      <c r="U292">
        <f>IF(Table2[[#This Row],[Poverty_Average]]&gt;20%,1, IF(Table2[[#This Row],[Poverty_Average]]&lt;10%, 3, 2))</f>
        <v>2</v>
      </c>
      <c r="V292">
        <f>IF(Table2[[#This Row],[Full Time Employment_Average]]&lt;30%,1, IF(Table2[[#This Row],[Full Time Employment_Average]]&gt;50%, 3, 2))</f>
        <v>3</v>
      </c>
      <c r="W292" s="67">
        <f>AVERAGE(Table2[[#This Row],[FCI_SNAP]:[FCI_FullTimeEmployment]])</f>
        <v>2.6666666666666665</v>
      </c>
      <c r="X29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Row],[IQ2_Average]])*(3*0.02)/12,IF(I341&lt;=1.5,"NA")))</f>
        <v>274.49981711950397</v>
      </c>
      <c r="Z29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439.19970739120635</v>
      </c>
    </row>
    <row r="293" spans="1:26" x14ac:dyDescent="0.25">
      <c r="A293" t="str">
        <f>Table1422[[#This Row],[Community]]</f>
        <v xml:space="preserve">Skwentna  </v>
      </c>
      <c r="H293" s="58">
        <f>Table1422[[#This Row],[IQ1_Average]]</f>
        <v>11769.4</v>
      </c>
      <c r="I293" s="58">
        <f>Table1422[[#This Row],[IQ2_Average]]</f>
        <v>24842.6</v>
      </c>
      <c r="J293" s="58">
        <f>Table1422[[#This Row],[IQ3_Average]]</f>
        <v>48147.6</v>
      </c>
      <c r="K293" s="60">
        <f>Table1422[[#This Row],[SNAP_Average 
(Percentage Points)]]/100</f>
        <v>0.11900000000000001</v>
      </c>
      <c r="L293" s="59">
        <f>Table1422[[#This Row],[Poverty_Average
(Percentage Points)]]/100</f>
        <v>0.625</v>
      </c>
      <c r="M293" s="59">
        <f>Table1422[[#This Row],[Full Time Employment_Average
(Percentage Points)]]/100</f>
        <v>2.7199999999999998E-2</v>
      </c>
      <c r="N293">
        <f>Table1422[[#This Row],[Monthly Fees]]</f>
        <v>0</v>
      </c>
      <c r="O293">
        <f t="shared" si="4"/>
        <v>0</v>
      </c>
      <c r="P293" s="63">
        <f>Table2[[#This Row],[Annual Fees]]/Table2[[#This Row],[IQ1_Average]]</f>
        <v>0</v>
      </c>
      <c r="Q293" s="63">
        <f>Table2[[#This Row],[Annual Fees]]/Table2[[#This Row],[IQ2_Average]]</f>
        <v>0</v>
      </c>
      <c r="R293" s="63">
        <f>Table2[[#This Row],[Annual Fees]]/Table2[[#This Row],[IQ3_Average]]</f>
        <v>0</v>
      </c>
      <c r="S293" s="65">
        <f>AVERAGE(Table2[[#This Row],[RI_IQ1]:[RI_IQ3]])</f>
        <v>0</v>
      </c>
      <c r="T293">
        <f>IF(Table2[[#This Row],[SNAP_Average]]&gt;20%,1, IF(Table2[[#This Row],[SNAP_Average]]&lt;11%, 3, 2))</f>
        <v>2</v>
      </c>
      <c r="U293">
        <f>IF(Table2[[#This Row],[Poverty_Average]]&gt;20%,1, IF(Table2[[#This Row],[Poverty_Average]]&lt;10%, 3, 2))</f>
        <v>1</v>
      </c>
      <c r="V293">
        <f>IF(Table2[[#This Row],[Full Time Employment_Average]]&lt;30%,1, IF(Table2[[#This Row],[Full Time Employment_Average]]&gt;50%, 3, 2))</f>
        <v>1</v>
      </c>
      <c r="W293" s="67">
        <f>AVERAGE(Table2[[#This Row],[FCI_SNAP]:[FCI_FullTimeEmployment]])</f>
        <v>1.3333333333333333</v>
      </c>
      <c r="X29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293"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Row],[IQ2_Average]])*(3*0.02)/12,IF(I342&lt;=1.5,"NA")))</f>
        <v>0</v>
      </c>
      <c r="Z29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34.249155434785131</v>
      </c>
    </row>
    <row r="294" spans="1:26" x14ac:dyDescent="0.25">
      <c r="A294" t="str">
        <f>Table1422[[#This Row],[Community]]</f>
        <v xml:space="preserve">Slana  </v>
      </c>
      <c r="H294" s="58">
        <f>Table1422[[#This Row],[IQ1_Average]]</f>
        <v>13210.8</v>
      </c>
      <c r="I294" s="58">
        <f>Table1422[[#This Row],[IQ2_Average]]</f>
        <v>27005.200000000001</v>
      </c>
      <c r="J294" s="58">
        <f>Table1422[[#This Row],[IQ3_Average]]</f>
        <v>28218.2</v>
      </c>
      <c r="K294" s="60">
        <f>Table1422[[#This Row],[SNAP_Average 
(Percentage Points)]]/100</f>
        <v>0</v>
      </c>
      <c r="L294" s="59">
        <f>Table1422[[#This Row],[Poverty_Average
(Percentage Points)]]/100</f>
        <v>0.33299999999999996</v>
      </c>
      <c r="M294" s="59" t="e">
        <f>Table1422[[#This Row],[Full Time Employment_Average
(Percentage Points)]]/100</f>
        <v>#DIV/0!</v>
      </c>
      <c r="N294">
        <f>Table1422[[#This Row],[Monthly Fees]]</f>
        <v>0</v>
      </c>
      <c r="O294">
        <f t="shared" si="4"/>
        <v>0</v>
      </c>
      <c r="P294" s="63">
        <f>Table2[[#This Row],[Annual Fees]]/Table2[[#This Row],[IQ1_Average]]</f>
        <v>0</v>
      </c>
      <c r="Q294" s="63">
        <f>Table2[[#This Row],[Annual Fees]]/Table2[[#This Row],[IQ2_Average]]</f>
        <v>0</v>
      </c>
      <c r="R294" s="63">
        <f>Table2[[#This Row],[Annual Fees]]/Table2[[#This Row],[IQ3_Average]]</f>
        <v>0</v>
      </c>
      <c r="S294" s="65">
        <f>AVERAGE(Table2[[#This Row],[RI_IQ1]:[RI_IQ3]])</f>
        <v>0</v>
      </c>
      <c r="T294">
        <f>IF(Table2[[#This Row],[SNAP_Average]]&gt;20%,1, IF(Table2[[#This Row],[SNAP_Average]]&lt;11%, 3, 2))</f>
        <v>3</v>
      </c>
      <c r="U294">
        <f>IF(Table2[[#This Row],[Poverty_Average]]&gt;20%,1, IF(Table2[[#This Row],[Poverty_Average]]&lt;10%, 3, 2))</f>
        <v>1</v>
      </c>
      <c r="V294" t="e">
        <f>IF(Table2[[#This Row],[Full Time Employment_Average]]&lt;30%,1, IF(Table2[[#This Row],[Full Time Employment_Average]]&gt;50%, 3, 2))</f>
        <v>#DIV/0!</v>
      </c>
      <c r="W294" s="67" t="e">
        <f>AVERAGE(Table2[[#This Row],[FCI_SNAP]:[FCI_FullTimeEmployment]])</f>
        <v>#DIV/0!</v>
      </c>
      <c r="X294"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294"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Row],[IQ2_Average]])*(3*0.02)/12,IF(I343&lt;=1.5,"NA")))</f>
        <v>#DIV/0!</v>
      </c>
      <c r="Z294"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95" spans="1:26" x14ac:dyDescent="0.25">
      <c r="A295" t="str">
        <f>Table1422[[#This Row],[Community]]</f>
        <v xml:space="preserve">Sleetmute  </v>
      </c>
      <c r="C295" t="s">
        <v>568</v>
      </c>
      <c r="D295" t="s">
        <v>561</v>
      </c>
      <c r="E295" t="s">
        <v>572</v>
      </c>
      <c r="F295" t="s">
        <v>581</v>
      </c>
      <c r="G295" t="s">
        <v>582</v>
      </c>
      <c r="H295" s="58">
        <f>Table1422[[#This Row],[IQ1_Average]]</f>
        <v>12850</v>
      </c>
      <c r="I295" s="58">
        <f>Table1422[[#This Row],[IQ2_Average]]</f>
        <v>24200</v>
      </c>
      <c r="J295" s="58">
        <f>Table1422[[#This Row],[IQ3_Average]]</f>
        <v>40199.800000000003</v>
      </c>
      <c r="K295" s="60">
        <f>Table1422[[#This Row],[SNAP_Average 
(Percentage Points)]]/100</f>
        <v>0.65540000000000009</v>
      </c>
      <c r="L295" s="59">
        <f>Table1422[[#This Row],[Poverty_Average
(Percentage Points)]]/100</f>
        <v>0.34139999999999998</v>
      </c>
      <c r="M295" s="59">
        <f>Table1422[[#This Row],[Full Time Employment_Average
(Percentage Points)]]/100</f>
        <v>8.6E-3</v>
      </c>
      <c r="N295">
        <f>Table1422[[#This Row],[Monthly Fees]]</f>
        <v>156.25</v>
      </c>
      <c r="O295">
        <f t="shared" si="4"/>
        <v>1875</v>
      </c>
      <c r="P295" s="63">
        <f>Table2[[#This Row],[Annual Fees]]/Table2[[#This Row],[IQ1_Average]]</f>
        <v>0.14591439688715954</v>
      </c>
      <c r="Q295" s="63">
        <f>Table2[[#This Row],[Annual Fees]]/Table2[[#This Row],[IQ2_Average]]</f>
        <v>7.7479338842975212E-2</v>
      </c>
      <c r="R295" s="63">
        <f>Table2[[#This Row],[Annual Fees]]/Table2[[#This Row],[IQ3_Average]]</f>
        <v>4.6642023094642257E-2</v>
      </c>
      <c r="S295" s="65">
        <f>AVERAGE(Table2[[#This Row],[RI_IQ1]:[RI_IQ3]])</f>
        <v>9.0011919608259008E-2</v>
      </c>
      <c r="T295">
        <f>IF(Table2[[#This Row],[SNAP_Average]]&gt;20%,1, IF(Table2[[#This Row],[SNAP_Average]]&lt;11%, 3, 2))</f>
        <v>1</v>
      </c>
      <c r="U295">
        <f>IF(Table2[[#This Row],[Poverty_Average]]&gt;20%,1, IF(Table2[[#This Row],[Poverty_Average]]&lt;10%, 3, 2))</f>
        <v>1</v>
      </c>
      <c r="V295">
        <f>IF(Table2[[#This Row],[Full Time Employment_Average]]&lt;30%,1, IF(Table2[[#This Row],[Full Time Employment_Average]]&gt;50%, 3, 2))</f>
        <v>1</v>
      </c>
      <c r="W295" s="67">
        <f>AVERAGE(Table2[[#This Row],[FCI_SNAP]:[FCI_FullTimeEmployment]])</f>
        <v>1</v>
      </c>
      <c r="X29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295"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Row],[IQ2_Average]])*(3*0.02)/12,IF(I344&lt;=1.5,"NA")))</f>
        <v>0</v>
      </c>
      <c r="Z29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34.717624216885007</v>
      </c>
    </row>
    <row r="296" spans="1:26" x14ac:dyDescent="0.25">
      <c r="A296" t="str">
        <f>Table1422[[#This Row],[Community]]</f>
        <v xml:space="preserve">Soldotna </v>
      </c>
      <c r="H296" s="58">
        <f>Table1422[[#This Row],[IQ1_Average]]</f>
        <v>24255.599999999999</v>
      </c>
      <c r="I296" s="58">
        <f>Table1422[[#This Row],[IQ2_Average]]</f>
        <v>46777.8</v>
      </c>
      <c r="J296" s="58">
        <f>Table1422[[#This Row],[IQ3_Average]]</f>
        <v>81202.399999999994</v>
      </c>
      <c r="K296" s="60">
        <f>Table1422[[#This Row],[SNAP_Average 
(Percentage Points)]]/100</f>
        <v>0.17919999999999997</v>
      </c>
      <c r="L296" s="59">
        <f>Table1422[[#This Row],[Poverty_Average
(Percentage Points)]]/100</f>
        <v>0.36660000000000004</v>
      </c>
      <c r="M296" s="59">
        <f>Table1422[[#This Row],[Full Time Employment_Average
(Percentage Points)]]/100</f>
        <v>0.62760000000000005</v>
      </c>
      <c r="N296">
        <f>Table1422[[#This Row],[Monthly Fees]]</f>
        <v>0</v>
      </c>
      <c r="O296">
        <f t="shared" si="4"/>
        <v>0</v>
      </c>
      <c r="P296" s="63">
        <f>Table2[[#This Row],[Annual Fees]]/Table2[[#This Row],[IQ1_Average]]</f>
        <v>0</v>
      </c>
      <c r="Q296" s="63">
        <f>Table2[[#This Row],[Annual Fees]]/Table2[[#This Row],[IQ2_Average]]</f>
        <v>0</v>
      </c>
      <c r="R296" s="63">
        <f>Table2[[#This Row],[Annual Fees]]/Table2[[#This Row],[IQ3_Average]]</f>
        <v>0</v>
      </c>
      <c r="S296" s="65">
        <f>AVERAGE(Table2[[#This Row],[RI_IQ1]:[RI_IQ3]])</f>
        <v>0</v>
      </c>
      <c r="T296">
        <f>IF(Table2[[#This Row],[SNAP_Average]]&gt;20%,1, IF(Table2[[#This Row],[SNAP_Average]]&lt;11%, 3, 2))</f>
        <v>2</v>
      </c>
      <c r="U296">
        <f>IF(Table2[[#This Row],[Poverty_Average]]&gt;20%,1, IF(Table2[[#This Row],[Poverty_Average]]&lt;10%, 3, 2))</f>
        <v>1</v>
      </c>
      <c r="V296">
        <f>IF(Table2[[#This Row],[Full Time Employment_Average]]&lt;30%,1, IF(Table2[[#This Row],[Full Time Employment_Average]]&gt;50%, 3, 2))</f>
        <v>3</v>
      </c>
      <c r="W296" s="67">
        <f>AVERAGE(Table2[[#This Row],[FCI_SNAP]:[FCI_FullTimeEmployment]])</f>
        <v>2</v>
      </c>
      <c r="X29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Row],[IQ2_Average]])*(3*0.02)/12,IF(I345&lt;=1.5,"NA")))</f>
        <v>66.737709576732129</v>
      </c>
      <c r="Z29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166.84427394183035</v>
      </c>
    </row>
    <row r="297" spans="1:26" x14ac:dyDescent="0.25">
      <c r="A297" t="str">
        <f>Table1422[[#This Row],[Community]]</f>
        <v xml:space="preserve">South Naknek  </v>
      </c>
      <c r="C297" t="s">
        <v>578</v>
      </c>
      <c r="D297" t="s">
        <v>561</v>
      </c>
      <c r="E297" t="s">
        <v>562</v>
      </c>
      <c r="F297" t="s">
        <v>563</v>
      </c>
      <c r="G297" t="s">
        <v>566</v>
      </c>
      <c r="H297" s="58">
        <f>Table1422[[#This Row],[IQ1_Average]]</f>
        <v>28600</v>
      </c>
      <c r="I297" s="58">
        <f>Table1422[[#This Row],[IQ2_Average]]</f>
        <v>44133.4</v>
      </c>
      <c r="J297" s="58">
        <f>Table1422[[#This Row],[IQ3_Average]]</f>
        <v>52653.4</v>
      </c>
      <c r="K297" s="60">
        <f>Table1422[[#This Row],[SNAP_Average 
(Percentage Points)]]/100</f>
        <v>9.74E-2</v>
      </c>
      <c r="L297" s="59">
        <f>Table1422[[#This Row],[Poverty_Average
(Percentage Points)]]/100</f>
        <v>0.01</v>
      </c>
      <c r="M297" s="59">
        <f>Table1422[[#This Row],[Full Time Employment_Average
(Percentage Points)]]/100</f>
        <v>0.37180000000000002</v>
      </c>
      <c r="N297">
        <f>Table1422[[#This Row],[Monthly Fees]]</f>
        <v>90</v>
      </c>
      <c r="O297">
        <f t="shared" si="4"/>
        <v>1080</v>
      </c>
      <c r="P297" s="63">
        <f>Table2[[#This Row],[Annual Fees]]/Table2[[#This Row],[IQ1_Average]]</f>
        <v>3.7762237762237763E-2</v>
      </c>
      <c r="Q297" s="63">
        <f>Table2[[#This Row],[Annual Fees]]/Table2[[#This Row],[IQ2_Average]]</f>
        <v>2.4471262128002828E-2</v>
      </c>
      <c r="R297" s="63">
        <f>Table2[[#This Row],[Annual Fees]]/Table2[[#This Row],[IQ3_Average]]</f>
        <v>2.0511495933785852E-2</v>
      </c>
      <c r="S297" s="65">
        <f>AVERAGE(Table2[[#This Row],[RI_IQ1]:[RI_IQ3]])</f>
        <v>2.7581665274675482E-2</v>
      </c>
      <c r="T297">
        <f>IF(Table2[[#This Row],[SNAP_Average]]&gt;20%,1, IF(Table2[[#This Row],[SNAP_Average]]&lt;11%, 3, 2))</f>
        <v>3</v>
      </c>
      <c r="U297">
        <f>IF(Table2[[#This Row],[Poverty_Average]]&gt;20%,1, IF(Table2[[#This Row],[Poverty_Average]]&lt;10%, 3, 2))</f>
        <v>3</v>
      </c>
      <c r="V297">
        <f>IF(Table2[[#This Row],[Full Time Employment_Average]]&lt;30%,1, IF(Table2[[#This Row],[Full Time Employment_Average]]&gt;50%, 3, 2))</f>
        <v>2</v>
      </c>
      <c r="W297" s="67">
        <f>AVERAGE(Table2[[#This Row],[FCI_SNAP]:[FCI_FullTimeEmployment]])</f>
        <v>2.6666666666666665</v>
      </c>
      <c r="X29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Row],[IQ2_Average]])*(3*0.02)/12,IF(I346&lt;=1.5,"NA")))</f>
        <v>163.1518603096001</v>
      </c>
      <c r="Z29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261.04297649536005</v>
      </c>
    </row>
    <row r="298" spans="1:26" x14ac:dyDescent="0.25">
      <c r="A298" t="str">
        <f>Table1422[[#This Row],[Community]]</f>
        <v xml:space="preserve">South Van Horn  </v>
      </c>
      <c r="H298" s="58">
        <f>Table1422[[#This Row],[IQ1_Average]]</f>
        <v>55094.6</v>
      </c>
      <c r="I298" s="58">
        <f>Table1422[[#This Row],[IQ2_Average]]</f>
        <v>62445.8</v>
      </c>
      <c r="J298" s="58">
        <f>Table1422[[#This Row],[IQ3_Average]]</f>
        <v>82628.399999999994</v>
      </c>
      <c r="K298" s="60">
        <f>Table1422[[#This Row],[SNAP_Average 
(Percentage Points)]]/100</f>
        <v>4.0800000000000003E-2</v>
      </c>
      <c r="L298" s="59">
        <f>Table1422[[#This Row],[Poverty_Average
(Percentage Points)]]/100</f>
        <v>3.6333333333333336E-2</v>
      </c>
      <c r="M298" s="59">
        <f>Table1422[[#This Row],[Full Time Employment_Average
(Percentage Points)]]/100</f>
        <v>0.54020000000000001</v>
      </c>
      <c r="N298">
        <f>Table1422[[#This Row],[Monthly Fees]]</f>
        <v>0</v>
      </c>
      <c r="O298">
        <f t="shared" si="4"/>
        <v>0</v>
      </c>
      <c r="P298" s="63">
        <f>Table2[[#This Row],[Annual Fees]]/Table2[[#This Row],[IQ1_Average]]</f>
        <v>0</v>
      </c>
      <c r="Q298" s="63">
        <f>Table2[[#This Row],[Annual Fees]]/Table2[[#This Row],[IQ2_Average]]</f>
        <v>0</v>
      </c>
      <c r="R298" s="63">
        <f>Table2[[#This Row],[Annual Fees]]/Table2[[#This Row],[IQ3_Average]]</f>
        <v>0</v>
      </c>
      <c r="S298" s="65">
        <f>AVERAGE(Table2[[#This Row],[RI_IQ1]:[RI_IQ3]])</f>
        <v>0</v>
      </c>
      <c r="T298">
        <f>IF(Table2[[#This Row],[SNAP_Average]]&gt;20%,1, IF(Table2[[#This Row],[SNAP_Average]]&lt;11%, 3, 2))</f>
        <v>3</v>
      </c>
      <c r="U298">
        <f>IF(Table2[[#This Row],[Poverty_Average]]&gt;20%,1, IF(Table2[[#This Row],[Poverty_Average]]&lt;10%, 3, 2))</f>
        <v>3</v>
      </c>
      <c r="V298">
        <f>IF(Table2[[#This Row],[Full Time Employment_Average]]&lt;30%,1, IF(Table2[[#This Row],[Full Time Employment_Average]]&gt;50%, 3, 2))</f>
        <v>3</v>
      </c>
      <c r="W298" s="67">
        <f>AVERAGE(Table2[[#This Row],[FCI_SNAP]:[FCI_FullTimeEmployment]])</f>
        <v>3</v>
      </c>
      <c r="X29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Row],[IQ2_Average]])*(3*0.02)/12,IF(I347&lt;=1.5,"NA")))</f>
        <v>270.17176525368683</v>
      </c>
      <c r="Z29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432.27482440589887</v>
      </c>
    </row>
    <row r="299" spans="1:26" x14ac:dyDescent="0.25">
      <c r="A299" t="str">
        <f>Table1422[[#This Row],[Community]]</f>
        <v xml:space="preserve">St. George </v>
      </c>
      <c r="H299" s="58">
        <f>Table1422[[#This Row],[IQ1_Average]]</f>
        <v>50450</v>
      </c>
      <c r="I299" s="58">
        <f>Table1422[[#This Row],[IQ2_Average]]</f>
        <v>74130</v>
      </c>
      <c r="J299" s="58">
        <f>Table1422[[#This Row],[IQ3_Average]]</f>
        <v>96966.8</v>
      </c>
      <c r="K299" s="60">
        <f>Table1422[[#This Row],[SNAP_Average 
(Percentage Points)]]/100</f>
        <v>0.15080000000000002</v>
      </c>
      <c r="L299" s="59">
        <f>Table1422[[#This Row],[Poverty_Average
(Percentage Points)]]/100</f>
        <v>0.64</v>
      </c>
      <c r="M299" s="59">
        <f>Table1422[[#This Row],[Full Time Employment_Average
(Percentage Points)]]/100</f>
        <v>0.60899999999999999</v>
      </c>
      <c r="N299">
        <f>Table1422[[#This Row],[Monthly Fees]]</f>
        <v>0</v>
      </c>
      <c r="O299">
        <f t="shared" si="4"/>
        <v>0</v>
      </c>
      <c r="P299" s="63">
        <f>Table2[[#This Row],[Annual Fees]]/Table2[[#This Row],[IQ1_Average]]</f>
        <v>0</v>
      </c>
      <c r="Q299" s="63">
        <f>Table2[[#This Row],[Annual Fees]]/Table2[[#This Row],[IQ2_Average]]</f>
        <v>0</v>
      </c>
      <c r="R299" s="63">
        <f>Table2[[#This Row],[Annual Fees]]/Table2[[#This Row],[IQ3_Average]]</f>
        <v>0</v>
      </c>
      <c r="S299" s="65">
        <f>AVERAGE(Table2[[#This Row],[RI_IQ1]:[RI_IQ3]])</f>
        <v>0</v>
      </c>
      <c r="T299">
        <f>IF(Table2[[#This Row],[SNAP_Average]]&gt;20%,1, IF(Table2[[#This Row],[SNAP_Average]]&lt;11%, 3, 2))</f>
        <v>2</v>
      </c>
      <c r="U299">
        <f>IF(Table2[[#This Row],[Poverty_Average]]&gt;20%,1, IF(Table2[[#This Row],[Poverty_Average]]&lt;10%, 3, 2))</f>
        <v>1</v>
      </c>
      <c r="V299">
        <f>IF(Table2[[#This Row],[Full Time Employment_Average]]&lt;30%,1, IF(Table2[[#This Row],[Full Time Employment_Average]]&gt;50%, 3, 2))</f>
        <v>3</v>
      </c>
      <c r="W299" s="67">
        <f>AVERAGE(Table2[[#This Row],[FCI_SNAP]:[FCI_FullTimeEmployment]])</f>
        <v>2</v>
      </c>
      <c r="X29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29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Row],[IQ2_Average]])*(3*0.02)/12,IF(I348&lt;=1.5,"NA")))</f>
        <v>114.61520658492837</v>
      </c>
      <c r="Z29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286.53801646232097</v>
      </c>
    </row>
    <row r="300" spans="1:26" x14ac:dyDescent="0.25">
      <c r="A300" t="str">
        <f>Table1422[[#This Row],[Community]]</f>
        <v xml:space="preserve">St. Mary's </v>
      </c>
      <c r="H300" s="58">
        <f>Table1422[[#This Row],[IQ1_Average]]</f>
        <v>24091</v>
      </c>
      <c r="I300" s="58">
        <f>Table1422[[#This Row],[IQ2_Average]]</f>
        <v>34826.6</v>
      </c>
      <c r="J300" s="58">
        <f>Table1422[[#This Row],[IQ3_Average]]</f>
        <v>52907.8</v>
      </c>
      <c r="K300" s="60">
        <f>Table1422[[#This Row],[SNAP_Average 
(Percentage Points)]]/100</f>
        <v>0.495</v>
      </c>
      <c r="L300" s="59">
        <f>Table1422[[#This Row],[Poverty_Average
(Percentage Points)]]/100</f>
        <v>0.4</v>
      </c>
      <c r="M300" s="59">
        <f>Table1422[[#This Row],[Full Time Employment_Average
(Percentage Points)]]/100</f>
        <v>0.3054</v>
      </c>
      <c r="N300">
        <f>Table1422[[#This Row],[Monthly Fees]]</f>
        <v>111</v>
      </c>
      <c r="O300">
        <f t="shared" si="4"/>
        <v>1332</v>
      </c>
      <c r="P300" s="63">
        <f>Table2[[#This Row],[Annual Fees]]/Table2[[#This Row],[IQ1_Average]]</f>
        <v>5.5290357394877754E-2</v>
      </c>
      <c r="Q300" s="63">
        <f>Table2[[#This Row],[Annual Fees]]/Table2[[#This Row],[IQ2_Average]]</f>
        <v>3.8246627577771017E-2</v>
      </c>
      <c r="R300" s="63">
        <f>Table2[[#This Row],[Annual Fees]]/Table2[[#This Row],[IQ3_Average]]</f>
        <v>2.5175871988629275E-2</v>
      </c>
      <c r="S300" s="65">
        <f>AVERAGE(Table2[[#This Row],[RI_IQ1]:[RI_IQ3]])</f>
        <v>3.9570952320426019E-2</v>
      </c>
      <c r="T300">
        <f>IF(Table2[[#This Row],[SNAP_Average]]&gt;20%,1, IF(Table2[[#This Row],[SNAP_Average]]&lt;11%, 3, 2))</f>
        <v>1</v>
      </c>
      <c r="U300">
        <f>IF(Table2[[#This Row],[Poverty_Average]]&gt;20%,1, IF(Table2[[#This Row],[Poverty_Average]]&lt;10%, 3, 2))</f>
        <v>1</v>
      </c>
      <c r="V300">
        <f>IF(Table2[[#This Row],[Full Time Employment_Average]]&lt;30%,1, IF(Table2[[#This Row],[Full Time Employment_Average]]&gt;50%, 3, 2))</f>
        <v>2</v>
      </c>
      <c r="W300" s="67">
        <f>AVERAGE(Table2[[#This Row],[FCI_SNAP]:[FCI_FullTimeEmployment]])</f>
        <v>1.3333333333333333</v>
      </c>
      <c r="X30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0"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Row],[IQ2_Average]])*(3*0.02)/12,IF(I349&lt;=1.5,"NA")))</f>
        <v>0</v>
      </c>
      <c r="Z30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56.101758229711976</v>
      </c>
    </row>
    <row r="301" spans="1:26" x14ac:dyDescent="0.25">
      <c r="A301" t="str">
        <f>Table1422[[#This Row],[Community]]</f>
        <v xml:space="preserve">St. Michael </v>
      </c>
      <c r="H301" s="58">
        <f>Table1422[[#This Row],[IQ1_Average]]</f>
        <v>22133.4</v>
      </c>
      <c r="I301" s="58">
        <f>Table1422[[#This Row],[IQ2_Average]]</f>
        <v>31266.6</v>
      </c>
      <c r="J301" s="58">
        <f>Table1422[[#This Row],[IQ3_Average]]</f>
        <v>55050</v>
      </c>
      <c r="K301" s="60">
        <f>Table1422[[#This Row],[SNAP_Average 
(Percentage Points)]]/100</f>
        <v>0.58420000000000005</v>
      </c>
      <c r="L301" s="59">
        <f>Table1422[[#This Row],[Poverty_Average
(Percentage Points)]]/100</f>
        <v>0.34820000000000001</v>
      </c>
      <c r="M301" s="59">
        <f>Table1422[[#This Row],[Full Time Employment_Average
(Percentage Points)]]/100</f>
        <v>0.22600000000000001</v>
      </c>
      <c r="N301">
        <f>Table1422[[#This Row],[Monthly Fees]]</f>
        <v>312.5</v>
      </c>
      <c r="O301">
        <f t="shared" si="4"/>
        <v>3750</v>
      </c>
      <c r="P301" s="63">
        <f>Table2[[#This Row],[Annual Fees]]/Table2[[#This Row],[IQ1_Average]]</f>
        <v>0.16942720052048035</v>
      </c>
      <c r="Q301" s="63">
        <f>Table2[[#This Row],[Annual Fees]]/Table2[[#This Row],[IQ2_Average]]</f>
        <v>0.1199362898428355</v>
      </c>
      <c r="R301" s="63">
        <f>Table2[[#This Row],[Annual Fees]]/Table2[[#This Row],[IQ3_Average]]</f>
        <v>6.8119891008174394E-2</v>
      </c>
      <c r="S301" s="65">
        <f>AVERAGE(Table2[[#This Row],[RI_IQ1]:[RI_IQ3]])</f>
        <v>0.11916112712383009</v>
      </c>
      <c r="T301">
        <f>IF(Table2[[#This Row],[SNAP_Average]]&gt;20%,1, IF(Table2[[#This Row],[SNAP_Average]]&lt;11%, 3, 2))</f>
        <v>1</v>
      </c>
      <c r="U301">
        <f>IF(Table2[[#This Row],[Poverty_Average]]&gt;20%,1, IF(Table2[[#This Row],[Poverty_Average]]&lt;10%, 3, 2))</f>
        <v>1</v>
      </c>
      <c r="V301">
        <f>IF(Table2[[#This Row],[Full Time Employment_Average]]&lt;30%,1, IF(Table2[[#This Row],[Full Time Employment_Average]]&gt;50%, 3, 2))</f>
        <v>1</v>
      </c>
      <c r="W301" s="67">
        <f>AVERAGE(Table2[[#This Row],[FCI_SNAP]:[FCI_FullTimeEmployment]])</f>
        <v>1</v>
      </c>
      <c r="X30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01" s="70"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Row],[IQ2_Average]])*(3*0.02)/12,IF(I350&lt;=1.5,"NA")))</f>
        <v>0</v>
      </c>
      <c r="Z30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52.449990620725771</v>
      </c>
    </row>
    <row r="302" spans="1:26" x14ac:dyDescent="0.25">
      <c r="A302" t="str">
        <f>Table1422[[#This Row],[Community]]</f>
        <v xml:space="preserve">St. Paul </v>
      </c>
      <c r="H302" s="58">
        <f>Table1422[[#This Row],[IQ1_Average]]</f>
        <v>30833.4</v>
      </c>
      <c r="I302" s="58">
        <f>Table1422[[#This Row],[IQ2_Average]]</f>
        <v>61750</v>
      </c>
      <c r="J302" s="58">
        <f>Table1422[[#This Row],[IQ3_Average]]</f>
        <v>93350</v>
      </c>
      <c r="K302" s="60">
        <f>Table1422[[#This Row],[SNAP_Average 
(Percentage Points)]]/100</f>
        <v>0.16360000000000002</v>
      </c>
      <c r="L302" s="59">
        <f>Table1422[[#This Row],[Poverty_Average
(Percentage Points)]]/100</f>
        <v>0.34380000000000005</v>
      </c>
      <c r="M302" s="59">
        <f>Table1422[[#This Row],[Full Time Employment_Average
(Percentage Points)]]/100</f>
        <v>0.71660000000000001</v>
      </c>
      <c r="N302">
        <f>Table1422[[#This Row],[Monthly Fees]]</f>
        <v>60</v>
      </c>
      <c r="O302">
        <f t="shared" si="4"/>
        <v>720</v>
      </c>
      <c r="P302" s="63">
        <f>Table2[[#This Row],[Annual Fees]]/Table2[[#This Row],[IQ1_Average]]</f>
        <v>2.3351300862052188E-2</v>
      </c>
      <c r="Q302" s="63">
        <f>Table2[[#This Row],[Annual Fees]]/Table2[[#This Row],[IQ2_Average]]</f>
        <v>1.1659919028340082E-2</v>
      </c>
      <c r="R302" s="63">
        <f>Table2[[#This Row],[Annual Fees]]/Table2[[#This Row],[IQ3_Average]]</f>
        <v>7.7129084092126404E-3</v>
      </c>
      <c r="S302" s="65">
        <f>AVERAGE(Table2[[#This Row],[RI_IQ1]:[RI_IQ3]])</f>
        <v>1.4241376099868303E-2</v>
      </c>
      <c r="T302">
        <f>IF(Table2[[#This Row],[SNAP_Average]]&gt;20%,1, IF(Table2[[#This Row],[SNAP_Average]]&lt;11%, 3, 2))</f>
        <v>2</v>
      </c>
      <c r="U302">
        <f>IF(Table2[[#This Row],[Poverty_Average]]&gt;20%,1, IF(Table2[[#This Row],[Poverty_Average]]&lt;10%, 3, 2))</f>
        <v>1</v>
      </c>
      <c r="V302">
        <f>IF(Table2[[#This Row],[Full Time Employment_Average]]&lt;30%,1, IF(Table2[[#This Row],[Full Time Employment_Average]]&gt;50%, 3, 2))</f>
        <v>3</v>
      </c>
      <c r="W302" s="67">
        <f>AVERAGE(Table2[[#This Row],[FCI_SNAP]:[FCI_FullTimeEmployment]])</f>
        <v>2</v>
      </c>
      <c r="X30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0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Row],[IQ2_Average]])*(3*0.02)/12,IF(I351&lt;=1.5,"NA")))</f>
        <v>84.261520205979025</v>
      </c>
      <c r="Z30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210.65380051494762</v>
      </c>
    </row>
    <row r="303" spans="1:26" x14ac:dyDescent="0.25">
      <c r="A303" t="str">
        <f>Table1422[[#This Row],[Community]]</f>
        <v xml:space="preserve">Stebbins </v>
      </c>
      <c r="B303" t="s">
        <v>575</v>
      </c>
      <c r="H303" s="58">
        <f>Table1422[[#This Row],[IQ1_Average]]</f>
        <v>20092</v>
      </c>
      <c r="I303" s="58">
        <f>Table1422[[#This Row],[IQ2_Average]]</f>
        <v>36749.800000000003</v>
      </c>
      <c r="J303" s="58">
        <f>Table1422[[#This Row],[IQ3_Average]]</f>
        <v>64045</v>
      </c>
      <c r="K303" s="60">
        <f>Table1422[[#This Row],[SNAP_Average 
(Percentage Points)]]/100</f>
        <v>0.6574000000000001</v>
      </c>
      <c r="L303" s="59">
        <f>Table1422[[#This Row],[Poverty_Average
(Percentage Points)]]/100</f>
        <v>0.32</v>
      </c>
      <c r="M303" s="59">
        <f>Table1422[[#This Row],[Full Time Employment_Average
(Percentage Points)]]/100</f>
        <v>0.192</v>
      </c>
      <c r="N303">
        <f>Table1422[[#This Row],[Monthly Fees]]</f>
        <v>0</v>
      </c>
      <c r="O303">
        <f t="shared" si="4"/>
        <v>0</v>
      </c>
      <c r="P303" s="63">
        <f>Table2[[#This Row],[Annual Fees]]/Table2[[#This Row],[IQ1_Average]]</f>
        <v>0</v>
      </c>
      <c r="Q303" s="63">
        <f>Table2[[#This Row],[Annual Fees]]/Table2[[#This Row],[IQ2_Average]]</f>
        <v>0</v>
      </c>
      <c r="R303" s="63">
        <f>Table2[[#This Row],[Annual Fees]]/Table2[[#This Row],[IQ3_Average]]</f>
        <v>0</v>
      </c>
      <c r="S303" s="65">
        <f>AVERAGE(Table2[[#This Row],[RI_IQ1]:[RI_IQ3]])</f>
        <v>0</v>
      </c>
      <c r="T303">
        <f>IF(Table2[[#This Row],[SNAP_Average]]&gt;20%,1, IF(Table2[[#This Row],[SNAP_Average]]&lt;11%, 3, 2))</f>
        <v>1</v>
      </c>
      <c r="U303">
        <f>IF(Table2[[#This Row],[Poverty_Average]]&gt;20%,1, IF(Table2[[#This Row],[Poverty_Average]]&lt;10%, 3, 2))</f>
        <v>1</v>
      </c>
      <c r="V303">
        <f>IF(Table2[[#This Row],[Full Time Employment_Average]]&lt;30%,1, IF(Table2[[#This Row],[Full Time Employment_Average]]&gt;50%, 3, 2))</f>
        <v>1</v>
      </c>
      <c r="W303" s="67">
        <f>AVERAGE(Table2[[#This Row],[FCI_SNAP]:[FCI_FullTimeEmployment]])</f>
        <v>1</v>
      </c>
      <c r="X30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3"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Row],[IQ2_Average]])*(3*0.02)/12,IF(I352&lt;=1.5,"NA")))</f>
        <v>#DIV/0!</v>
      </c>
      <c r="Z30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53.997950482571355</v>
      </c>
    </row>
    <row r="304" spans="1:26" x14ac:dyDescent="0.25">
      <c r="A304" t="str">
        <f>Table1422[[#This Row],[Community]]</f>
        <v xml:space="preserve">Steele Creek  </v>
      </c>
      <c r="H304" s="58">
        <f>Table1422[[#This Row],[IQ1_Average]]</f>
        <v>65881.2</v>
      </c>
      <c r="I304" s="58">
        <f>Table1422[[#This Row],[IQ2_Average]]</f>
        <v>105804.4</v>
      </c>
      <c r="J304" s="58">
        <f>Table1422[[#This Row],[IQ3_Average]]</f>
        <v>154039.4</v>
      </c>
      <c r="K304" s="60">
        <f>Table1422[[#This Row],[SNAP_Average 
(Percentage Points)]]/100</f>
        <v>4.1799999999999997E-2</v>
      </c>
      <c r="L304" s="59">
        <f>Table1422[[#This Row],[Poverty_Average
(Percentage Points)]]/100</f>
        <v>1.8E-3</v>
      </c>
      <c r="M304" s="59">
        <f>Table1422[[#This Row],[Full Time Employment_Average
(Percentage Points)]]/100</f>
        <v>0.5958</v>
      </c>
      <c r="N304">
        <f>Table1422[[#This Row],[Monthly Fees]]</f>
        <v>0</v>
      </c>
      <c r="O304">
        <f t="shared" si="4"/>
        <v>0</v>
      </c>
      <c r="P304" s="63">
        <f>Table2[[#This Row],[Annual Fees]]/Table2[[#This Row],[IQ1_Average]]</f>
        <v>0</v>
      </c>
      <c r="Q304" s="63">
        <f>Table2[[#This Row],[Annual Fees]]/Table2[[#This Row],[IQ2_Average]]</f>
        <v>0</v>
      </c>
      <c r="R304" s="63">
        <f>Table2[[#This Row],[Annual Fees]]/Table2[[#This Row],[IQ3_Average]]</f>
        <v>0</v>
      </c>
      <c r="S304" s="65">
        <f>AVERAGE(Table2[[#This Row],[RI_IQ1]:[RI_IQ3]])</f>
        <v>0</v>
      </c>
      <c r="T304">
        <f>IF(Table2[[#This Row],[SNAP_Average]]&gt;20%,1, IF(Table2[[#This Row],[SNAP_Average]]&lt;11%, 3, 2))</f>
        <v>3</v>
      </c>
      <c r="U304">
        <f>IF(Table2[[#This Row],[Poverty_Average]]&gt;20%,1, IF(Table2[[#This Row],[Poverty_Average]]&lt;10%, 3, 2))</f>
        <v>3</v>
      </c>
      <c r="V304">
        <f>IF(Table2[[#This Row],[Full Time Employment_Average]]&lt;30%,1, IF(Table2[[#This Row],[Full Time Employment_Average]]&gt;50%, 3, 2))</f>
        <v>3</v>
      </c>
      <c r="W304" s="67">
        <f>AVERAGE(Table2[[#This Row],[FCI_SNAP]:[FCI_FullTimeEmployment]])</f>
        <v>3</v>
      </c>
      <c r="X30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0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Row],[IQ2_Average]])*(3*0.02)/12,IF(I353&lt;=1.5,"NA")))</f>
        <v>401.64403599654838</v>
      </c>
      <c r="Z30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642.63045759447732</v>
      </c>
    </row>
    <row r="305" spans="1:26" x14ac:dyDescent="0.25">
      <c r="A305" t="str">
        <f>Table1422[[#This Row],[Community]]</f>
        <v xml:space="preserve">Sterling  </v>
      </c>
      <c r="H305" s="58">
        <f>Table1422[[#This Row],[IQ1_Average]]</f>
        <v>40622.6</v>
      </c>
      <c r="I305" s="58">
        <f>Table1422[[#This Row],[IQ2_Average]]</f>
        <v>78290</v>
      </c>
      <c r="J305" s="58">
        <f>Table1422[[#This Row],[IQ3_Average]]</f>
        <v>118637</v>
      </c>
      <c r="K305" s="60">
        <f>Table1422[[#This Row],[SNAP_Average 
(Percentage Points)]]/100</f>
        <v>4.2000000000000003E-2</v>
      </c>
      <c r="L305" s="59">
        <f>Table1422[[#This Row],[Poverty_Average
(Percentage Points)]]/100</f>
        <v>0.215</v>
      </c>
      <c r="M305" s="59">
        <f>Table1422[[#This Row],[Full Time Employment_Average
(Percentage Points)]]/100</f>
        <v>0.53139999999999998</v>
      </c>
      <c r="N305">
        <f>Table1422[[#This Row],[Monthly Fees]]</f>
        <v>0</v>
      </c>
      <c r="O305">
        <f t="shared" si="4"/>
        <v>0</v>
      </c>
      <c r="P305" s="63">
        <f>Table2[[#This Row],[Annual Fees]]/Table2[[#This Row],[IQ1_Average]]</f>
        <v>0</v>
      </c>
      <c r="Q305" s="63">
        <f>Table2[[#This Row],[Annual Fees]]/Table2[[#This Row],[IQ2_Average]]</f>
        <v>0</v>
      </c>
      <c r="R305" s="63">
        <f>Table2[[#This Row],[Annual Fees]]/Table2[[#This Row],[IQ3_Average]]</f>
        <v>0</v>
      </c>
      <c r="S305" s="65">
        <f>AVERAGE(Table2[[#This Row],[RI_IQ1]:[RI_IQ3]])</f>
        <v>0</v>
      </c>
      <c r="T305">
        <f>IF(Table2[[#This Row],[SNAP_Average]]&gt;20%,1, IF(Table2[[#This Row],[SNAP_Average]]&lt;11%, 3, 2))</f>
        <v>3</v>
      </c>
      <c r="U305">
        <f>IF(Table2[[#This Row],[Poverty_Average]]&gt;20%,1, IF(Table2[[#This Row],[Poverty_Average]]&lt;10%, 3, 2))</f>
        <v>1</v>
      </c>
      <c r="V305">
        <f>IF(Table2[[#This Row],[Full Time Employment_Average]]&lt;30%,1, IF(Table2[[#This Row],[Full Time Employment_Average]]&gt;50%, 3, 2))</f>
        <v>3</v>
      </c>
      <c r="W305" s="67">
        <f>AVERAGE(Table2[[#This Row],[FCI_SNAP]:[FCI_FullTimeEmployment]])</f>
        <v>2.3333333333333335</v>
      </c>
      <c r="X30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0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Row],[IQ2_Average]])*(3*0.02)/12,IF(I354&lt;=1.5,"NA")))</f>
        <v>109.12518827843364</v>
      </c>
      <c r="Z30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272.81297069608411</v>
      </c>
    </row>
    <row r="306" spans="1:26" x14ac:dyDescent="0.25">
      <c r="A306" t="str">
        <f>Table1422[[#This Row],[Community]]</f>
        <v xml:space="preserve">Stevens Village  </v>
      </c>
      <c r="B306" t="s">
        <v>575</v>
      </c>
      <c r="H306" s="58" t="e">
        <f>Table1422[[#This Row],[IQ1_Average]]</f>
        <v>#DIV/0!</v>
      </c>
      <c r="I306" s="58" t="e">
        <f>Table1422[[#This Row],[IQ2_Average]]</f>
        <v>#DIV/0!</v>
      </c>
      <c r="J306" s="58" t="e">
        <f>Table1422[[#This Row],[IQ3_Average]]</f>
        <v>#DIV/0!</v>
      </c>
      <c r="K306" s="60">
        <f>Table1422[[#This Row],[SNAP_Average 
(Percentage Points)]]/100</f>
        <v>0.1</v>
      </c>
      <c r="L306" s="59">
        <f>Table1422[[#This Row],[Poverty_Average
(Percentage Points)]]/100</f>
        <v>0.25</v>
      </c>
      <c r="M306" s="59">
        <f>Table1422[[#This Row],[Full Time Employment_Average
(Percentage Points)]]/100</f>
        <v>0</v>
      </c>
      <c r="N306">
        <f>Table1422[[#This Row],[Monthly Fees]]</f>
        <v>0</v>
      </c>
      <c r="O306">
        <f t="shared" si="4"/>
        <v>0</v>
      </c>
      <c r="P306" s="63" t="e">
        <f>Table2[[#This Row],[Annual Fees]]/Table2[[#This Row],[IQ1_Average]]</f>
        <v>#DIV/0!</v>
      </c>
      <c r="Q306" s="63" t="e">
        <f>Table2[[#This Row],[Annual Fees]]/Table2[[#This Row],[IQ2_Average]]</f>
        <v>#DIV/0!</v>
      </c>
      <c r="R306" s="63" t="e">
        <f>Table2[[#This Row],[Annual Fees]]/Table2[[#This Row],[IQ3_Average]]</f>
        <v>#DIV/0!</v>
      </c>
      <c r="S306" s="65" t="e">
        <f>AVERAGE(Table2[[#This Row],[RI_IQ1]:[RI_IQ3]])</f>
        <v>#DIV/0!</v>
      </c>
      <c r="T306">
        <f>IF(Table2[[#This Row],[SNAP_Average]]&gt;20%,1, IF(Table2[[#This Row],[SNAP_Average]]&lt;11%, 3, 2))</f>
        <v>3</v>
      </c>
      <c r="U306">
        <f>IF(Table2[[#This Row],[Poverty_Average]]&gt;20%,1, IF(Table2[[#This Row],[Poverty_Average]]&lt;10%, 3, 2))</f>
        <v>1</v>
      </c>
      <c r="V306">
        <f>IF(Table2[[#This Row],[Full Time Employment_Average]]&lt;30%,1, IF(Table2[[#This Row],[Full Time Employment_Average]]&gt;50%, 3, 2))</f>
        <v>1</v>
      </c>
      <c r="W306" s="67">
        <f>AVERAGE(Table2[[#This Row],[FCI_SNAP]:[FCI_FullTimeEmployment]])</f>
        <v>1.6666666666666667</v>
      </c>
      <c r="X306"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06"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Row],[IQ2_Average]])*(3*0.02)/12,IF(I355&lt;=1.5,"NA")))</f>
        <v>#DIV/0!</v>
      </c>
      <c r="Z306"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07" spans="1:26" x14ac:dyDescent="0.25">
      <c r="A307" t="str">
        <f>Table1422[[#This Row],[Community]]</f>
        <v xml:space="preserve">Stony River  </v>
      </c>
      <c r="B307" t="s">
        <v>575</v>
      </c>
      <c r="H307" s="58">
        <f>Table1422[[#This Row],[IQ1_Average]]</f>
        <v>65850</v>
      </c>
      <c r="I307" s="58">
        <f>Table1422[[#This Row],[IQ2_Average]]</f>
        <v>81366.600000000006</v>
      </c>
      <c r="J307" s="58">
        <f>Table1422[[#This Row],[IQ3_Average]]</f>
        <v>109133.4</v>
      </c>
      <c r="K307" s="60">
        <f>Table1422[[#This Row],[SNAP_Average 
(Percentage Points)]]/100</f>
        <v>0.34660000000000002</v>
      </c>
      <c r="L307" s="59">
        <f>Table1422[[#This Row],[Poverty_Average
(Percentage Points)]]/100</f>
        <v>0.12</v>
      </c>
      <c r="M307" s="59">
        <f>Table1422[[#This Row],[Full Time Employment_Average
(Percentage Points)]]/100</f>
        <v>0.16939999999999997</v>
      </c>
      <c r="N307">
        <f>Table1422[[#This Row],[Monthly Fees]]</f>
        <v>0</v>
      </c>
      <c r="O307">
        <f t="shared" si="4"/>
        <v>0</v>
      </c>
      <c r="P307" s="63">
        <f>Table2[[#This Row],[Annual Fees]]/Table2[[#This Row],[IQ1_Average]]</f>
        <v>0</v>
      </c>
      <c r="Q307" s="63">
        <f>Table2[[#This Row],[Annual Fees]]/Table2[[#This Row],[IQ2_Average]]</f>
        <v>0</v>
      </c>
      <c r="R307" s="63">
        <f>Table2[[#This Row],[Annual Fees]]/Table2[[#This Row],[IQ3_Average]]</f>
        <v>0</v>
      </c>
      <c r="S307" s="65">
        <f>AVERAGE(Table2[[#This Row],[RI_IQ1]:[RI_IQ3]])</f>
        <v>0</v>
      </c>
      <c r="T307">
        <f>IF(Table2[[#This Row],[SNAP_Average]]&gt;20%,1, IF(Table2[[#This Row],[SNAP_Average]]&lt;11%, 3, 2))</f>
        <v>1</v>
      </c>
      <c r="U307">
        <f>IF(Table2[[#This Row],[Poverty_Average]]&gt;20%,1, IF(Table2[[#This Row],[Poverty_Average]]&lt;10%, 3, 2))</f>
        <v>2</v>
      </c>
      <c r="V307">
        <f>IF(Table2[[#This Row],[Full Time Employment_Average]]&lt;30%,1, IF(Table2[[#This Row],[Full Time Employment_Average]]&gt;50%, 3, 2))</f>
        <v>1</v>
      </c>
      <c r="W307" s="67">
        <f>AVERAGE(Table2[[#This Row],[FCI_SNAP]:[FCI_FullTimeEmployment]])</f>
        <v>1.3333333333333333</v>
      </c>
      <c r="X30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07"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Row],[IQ2_Average]])*(3*0.02)/12,IF(E356&lt;=1.5,"NA")))</f>
        <v>NA</v>
      </c>
      <c r="Z30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136.46593013272209</v>
      </c>
    </row>
    <row r="308" spans="1:26" x14ac:dyDescent="0.25">
      <c r="A308" t="str">
        <f>Table1422[[#This Row],[Community]]</f>
        <v xml:space="preserve">Sunrise  </v>
      </c>
      <c r="H308" s="58" t="e">
        <f>Table1422[[#This Row],[IQ1_Average]]</f>
        <v>#DIV/0!</v>
      </c>
      <c r="I308" s="58" t="e">
        <f>Table1422[[#This Row],[IQ2_Average]]</f>
        <v>#DIV/0!</v>
      </c>
      <c r="J308" s="58" t="e">
        <f>Table1422[[#This Row],[IQ3_Average]]</f>
        <v>#DIV/0!</v>
      </c>
      <c r="K308" s="60">
        <f>Table1422[[#This Row],[SNAP_Average 
(Percentage Points)]]/100</f>
        <v>0</v>
      </c>
      <c r="L308" s="59">
        <f>Table1422[[#This Row],[Poverty_Average
(Percentage Points)]]/100</f>
        <v>0</v>
      </c>
      <c r="M308" s="59">
        <f>Table1422[[#This Row],[Full Time Employment_Average
(Percentage Points)]]/100</f>
        <v>1</v>
      </c>
      <c r="N308">
        <f>Table1422[[#This Row],[Monthly Fees]]</f>
        <v>0</v>
      </c>
      <c r="O308">
        <f t="shared" si="4"/>
        <v>0</v>
      </c>
      <c r="P308" s="63" t="e">
        <f>Table2[[#This Row],[Annual Fees]]/Table2[[#This Row],[IQ1_Average]]</f>
        <v>#DIV/0!</v>
      </c>
      <c r="Q308" s="63" t="e">
        <f>Table2[[#This Row],[Annual Fees]]/Table2[[#This Row],[IQ2_Average]]</f>
        <v>#DIV/0!</v>
      </c>
      <c r="R308" s="63" t="e">
        <f>Table2[[#This Row],[Annual Fees]]/Table2[[#This Row],[IQ3_Average]]</f>
        <v>#DIV/0!</v>
      </c>
      <c r="S308" s="65" t="e">
        <f>AVERAGE(Table2[[#This Row],[RI_IQ1]:[RI_IQ3]])</f>
        <v>#DIV/0!</v>
      </c>
      <c r="T308">
        <f>IF(Table2[[#This Row],[SNAP_Average]]&gt;20%,1, IF(Table2[[#This Row],[SNAP_Average]]&lt;11%, 3, 2))</f>
        <v>3</v>
      </c>
      <c r="U308">
        <f>IF(Table2[[#This Row],[Poverty_Average]]&gt;20%,1, IF(Table2[[#This Row],[Poverty_Average]]&lt;10%, 3, 2))</f>
        <v>3</v>
      </c>
      <c r="V308">
        <f>IF(Table2[[#This Row],[Full Time Employment_Average]]&lt;30%,1, IF(Table2[[#This Row],[Full Time Employment_Average]]&gt;50%, 3, 2))</f>
        <v>3</v>
      </c>
      <c r="W308" s="67">
        <f>AVERAGE(Table2[[#This Row],[FCI_SNAP]:[FCI_FullTimeEmployment]])</f>
        <v>3</v>
      </c>
      <c r="X308"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08"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Row],[IQ2_Average]])*(3*0.02)/12,IF(E357&lt;=1.5,"NA")))</f>
        <v>#DIV/0!</v>
      </c>
      <c r="Z308"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09" spans="1:26" x14ac:dyDescent="0.25">
      <c r="A309" t="str">
        <f>Table1422[[#This Row],[Community]]</f>
        <v xml:space="preserve">Susitna  </v>
      </c>
      <c r="H309" s="58" t="e">
        <f>Table1422[[#This Row],[IQ1_Average]]</f>
        <v>#DIV/0!</v>
      </c>
      <c r="I309" s="58" t="e">
        <f>Table1422[[#This Row],[IQ2_Average]]</f>
        <v>#DIV/0!</v>
      </c>
      <c r="J309" s="58" t="e">
        <f>Table1422[[#This Row],[IQ3_Average]]</f>
        <v>#DIV/0!</v>
      </c>
      <c r="K309" s="60">
        <f>Table1422[[#This Row],[SNAP_Average 
(Percentage Points)]]/100</f>
        <v>0</v>
      </c>
      <c r="L309" s="59" t="e">
        <f>Table1422[[#This Row],[Poverty_Average
(Percentage Points)]]/100</f>
        <v>#DIV/0!</v>
      </c>
      <c r="M309" s="59">
        <f>Table1422[[#This Row],[Full Time Employment_Average
(Percentage Points)]]/100</f>
        <v>0</v>
      </c>
      <c r="N309">
        <f>Table1422[[#This Row],[Monthly Fees]]</f>
        <v>0</v>
      </c>
      <c r="O309">
        <f t="shared" si="4"/>
        <v>0</v>
      </c>
      <c r="P309" s="63" t="e">
        <f>Table2[[#This Row],[Annual Fees]]/Table2[[#This Row],[IQ1_Average]]</f>
        <v>#DIV/0!</v>
      </c>
      <c r="Q309" s="63" t="e">
        <f>Table2[[#This Row],[Annual Fees]]/Table2[[#This Row],[IQ2_Average]]</f>
        <v>#DIV/0!</v>
      </c>
      <c r="R309" s="63" t="e">
        <f>Table2[[#This Row],[Annual Fees]]/Table2[[#This Row],[IQ3_Average]]</f>
        <v>#DIV/0!</v>
      </c>
      <c r="S309" s="65" t="e">
        <f>AVERAGE(Table2[[#This Row],[RI_IQ1]:[RI_IQ3]])</f>
        <v>#DIV/0!</v>
      </c>
      <c r="T309">
        <f>IF(Table2[[#This Row],[SNAP_Average]]&gt;20%,1, IF(Table2[[#This Row],[SNAP_Average]]&lt;11%, 3, 2))</f>
        <v>3</v>
      </c>
      <c r="U309" t="e">
        <f>IF(Table2[[#This Row],[Poverty_Average]]&gt;20%,1, IF(Table2[[#This Row],[Poverty_Average]]&lt;10%, 3, 2))</f>
        <v>#DIV/0!</v>
      </c>
      <c r="V309">
        <f>IF(Table2[[#This Row],[Full Time Employment_Average]]&lt;30%,1, IF(Table2[[#This Row],[Full Time Employment_Average]]&gt;50%, 3, 2))</f>
        <v>1</v>
      </c>
      <c r="W309" s="67" t="e">
        <f>AVERAGE(Table2[[#This Row],[FCI_SNAP]:[FCI_FullTimeEmployment]])</f>
        <v>#DIV/0!</v>
      </c>
      <c r="X309"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09"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Row],[IQ2_Average]])*(3*0.02)/12,IF(E358&lt;=1.5,"NA")))</f>
        <v>#DIV/0!</v>
      </c>
      <c r="Z309"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10" spans="1:26" x14ac:dyDescent="0.25">
      <c r="A310" t="str">
        <f>Table1422[[#This Row],[Community]]</f>
        <v xml:space="preserve">Susitna North  </v>
      </c>
      <c r="H310" s="58">
        <f>Table1422[[#This Row],[IQ1_Average]]</f>
        <v>25826.6</v>
      </c>
      <c r="I310" s="58">
        <f>Table1422[[#This Row],[IQ2_Average]]</f>
        <v>33594</v>
      </c>
      <c r="J310" s="58">
        <f>Table1422[[#This Row],[IQ3_Average]]</f>
        <v>56205.2</v>
      </c>
      <c r="K310" s="60">
        <f>Table1422[[#This Row],[SNAP_Average 
(Percentage Points)]]/100</f>
        <v>0.13540000000000002</v>
      </c>
      <c r="L310" s="59">
        <f>Table1422[[#This Row],[Poverty_Average
(Percentage Points)]]/100</f>
        <v>0.33260000000000006</v>
      </c>
      <c r="M310" s="59">
        <f>Table1422[[#This Row],[Full Time Employment_Average
(Percentage Points)]]/100</f>
        <v>0.39460000000000001</v>
      </c>
      <c r="N310">
        <f>Table1422[[#This Row],[Monthly Fees]]</f>
        <v>0</v>
      </c>
      <c r="O310">
        <f t="shared" si="4"/>
        <v>0</v>
      </c>
      <c r="P310" s="63">
        <f>Table2[[#This Row],[Annual Fees]]/Table2[[#This Row],[IQ1_Average]]</f>
        <v>0</v>
      </c>
      <c r="Q310" s="63">
        <f>Table2[[#This Row],[Annual Fees]]/Table2[[#This Row],[IQ2_Average]]</f>
        <v>0</v>
      </c>
      <c r="R310" s="63">
        <f>Table2[[#This Row],[Annual Fees]]/Table2[[#This Row],[IQ3_Average]]</f>
        <v>0</v>
      </c>
      <c r="S310" s="65">
        <f>AVERAGE(Table2[[#This Row],[RI_IQ1]:[RI_IQ3]])</f>
        <v>0</v>
      </c>
      <c r="T310">
        <f>IF(Table2[[#This Row],[SNAP_Average]]&gt;20%,1, IF(Table2[[#This Row],[SNAP_Average]]&lt;11%, 3, 2))</f>
        <v>2</v>
      </c>
      <c r="U310">
        <f>IF(Table2[[#This Row],[Poverty_Average]]&gt;20%,1, IF(Table2[[#This Row],[Poverty_Average]]&lt;10%, 3, 2))</f>
        <v>1</v>
      </c>
      <c r="V310">
        <f>IF(Table2[[#This Row],[Full Time Employment_Average]]&lt;30%,1, IF(Table2[[#This Row],[Full Time Employment_Average]]&gt;50%, 3, 2))</f>
        <v>2</v>
      </c>
      <c r="W310" s="67">
        <f>AVERAGE(Table2[[#This Row],[FCI_SNAP]:[FCI_FullTimeEmployment]])</f>
        <v>1.6666666666666667</v>
      </c>
      <c r="X31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Row],[IQ2_Average]])*(3*0.02)/12,IF(E359&lt;=1.5,"NA")))</f>
        <v>57.951571016450686</v>
      </c>
      <c r="Z31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144.87892754112673</v>
      </c>
    </row>
    <row r="311" spans="1:26" x14ac:dyDescent="0.25">
      <c r="A311" t="str">
        <f>Table1422[[#This Row],[Community]]</f>
        <v xml:space="preserve">Sutton-Alpine  </v>
      </c>
      <c r="H311" s="58">
        <f>Table1422[[#This Row],[IQ1_Average]]</f>
        <v>30210.400000000001</v>
      </c>
      <c r="I311" s="58">
        <f>Table1422[[#This Row],[IQ2_Average]]</f>
        <v>61051.6</v>
      </c>
      <c r="J311" s="58">
        <f>Table1422[[#This Row],[IQ3_Average]]</f>
        <v>89710.8</v>
      </c>
      <c r="K311" s="60">
        <f>Table1422[[#This Row],[SNAP_Average 
(Percentage Points)]]/100</f>
        <v>8.9200000000000002E-2</v>
      </c>
      <c r="L311" s="59">
        <f>Table1422[[#This Row],[Poverty_Average
(Percentage Points)]]/100</f>
        <v>9.5400000000000013E-2</v>
      </c>
      <c r="M311" s="59">
        <f>Table1422[[#This Row],[Full Time Employment_Average
(Percentage Points)]]/100</f>
        <v>0.48379999999999995</v>
      </c>
      <c r="N311">
        <f>Table1422[[#This Row],[Monthly Fees]]</f>
        <v>0</v>
      </c>
      <c r="O311">
        <f t="shared" si="4"/>
        <v>0</v>
      </c>
      <c r="P311" s="63">
        <f>Table2[[#This Row],[Annual Fees]]/Table2[[#This Row],[IQ1_Average]]</f>
        <v>0</v>
      </c>
      <c r="Q311" s="63">
        <f>Table2[[#This Row],[Annual Fees]]/Table2[[#This Row],[IQ2_Average]]</f>
        <v>0</v>
      </c>
      <c r="R311" s="63">
        <f>Table2[[#This Row],[Annual Fees]]/Table2[[#This Row],[IQ3_Average]]</f>
        <v>0</v>
      </c>
      <c r="S311" s="65">
        <f>AVERAGE(Table2[[#This Row],[RI_IQ1]:[RI_IQ3]])</f>
        <v>0</v>
      </c>
      <c r="T311">
        <f>IF(Table2[[#This Row],[SNAP_Average]]&gt;20%,1, IF(Table2[[#This Row],[SNAP_Average]]&lt;11%, 3, 2))</f>
        <v>3</v>
      </c>
      <c r="U311">
        <f>IF(Table2[[#This Row],[Poverty_Average]]&gt;20%,1, IF(Table2[[#This Row],[Poverty_Average]]&lt;10%, 3, 2))</f>
        <v>3</v>
      </c>
      <c r="V311">
        <f>IF(Table2[[#This Row],[Full Time Employment_Average]]&lt;30%,1, IF(Table2[[#This Row],[Full Time Employment_Average]]&gt;50%, 3, 2))</f>
        <v>2</v>
      </c>
      <c r="W311" s="67">
        <f>AVERAGE(Table2[[#This Row],[FCI_SNAP]:[FCI_FullTimeEmployment]])</f>
        <v>2.6666666666666665</v>
      </c>
      <c r="X31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Row],[IQ2_Average]])*(3*0.02)/12,IF(E360&lt;=1.5,"NA")))</f>
        <v>206.17638229285112</v>
      </c>
      <c r="Z31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329.88221166856169</v>
      </c>
    </row>
    <row r="312" spans="1:26" x14ac:dyDescent="0.25">
      <c r="A312" t="str">
        <f>Table1422[[#This Row],[Community]]</f>
        <v xml:space="preserve">Takotna  </v>
      </c>
      <c r="B312" t="s">
        <v>575</v>
      </c>
      <c r="C312" t="s">
        <v>560</v>
      </c>
      <c r="D312" t="s">
        <v>591</v>
      </c>
      <c r="H312" s="58">
        <f>Table1422[[#This Row],[IQ1_Average]]</f>
        <v>25500</v>
      </c>
      <c r="I312" s="58">
        <f>Table1422[[#This Row],[IQ2_Average]]</f>
        <v>35275</v>
      </c>
      <c r="J312" s="58">
        <f>Table1422[[#This Row],[IQ3_Average]]</f>
        <v>57900</v>
      </c>
      <c r="K312" s="60">
        <f>Table1422[[#This Row],[SNAP_Average 
(Percentage Points)]]/100</f>
        <v>0.56159999999999999</v>
      </c>
      <c r="L312" s="59">
        <f>Table1422[[#This Row],[Poverty_Average
(Percentage Points)]]/100</f>
        <v>0.84660000000000002</v>
      </c>
      <c r="M312" s="59">
        <f>Table1422[[#This Row],[Full Time Employment_Average
(Percentage Points)]]/100</f>
        <v>0.44040000000000001</v>
      </c>
      <c r="N312">
        <f>Table1422[[#This Row],[Monthly Fees]]</f>
        <v>0</v>
      </c>
      <c r="O312">
        <f t="shared" si="4"/>
        <v>0</v>
      </c>
      <c r="P312" s="63">
        <f>Table2[[#This Row],[Annual Fees]]/Table2[[#This Row],[IQ1_Average]]</f>
        <v>0</v>
      </c>
      <c r="Q312" s="63">
        <f>Table2[[#This Row],[Annual Fees]]/Table2[[#This Row],[IQ2_Average]]</f>
        <v>0</v>
      </c>
      <c r="R312" s="63">
        <f>Table2[[#This Row],[Annual Fees]]/Table2[[#This Row],[IQ3_Average]]</f>
        <v>0</v>
      </c>
      <c r="S312" s="65">
        <f>AVERAGE(Table2[[#This Row],[RI_IQ1]:[RI_IQ3]])</f>
        <v>0</v>
      </c>
      <c r="T312">
        <f>IF(Table2[[#This Row],[SNAP_Average]]&gt;20%,1, IF(Table2[[#This Row],[SNAP_Average]]&lt;11%, 3, 2))</f>
        <v>1</v>
      </c>
      <c r="U312">
        <f>IF(Table2[[#This Row],[Poverty_Average]]&gt;20%,1, IF(Table2[[#This Row],[Poverty_Average]]&lt;10%, 3, 2))</f>
        <v>1</v>
      </c>
      <c r="V312">
        <f>IF(Table2[[#This Row],[Full Time Employment_Average]]&lt;30%,1, IF(Table2[[#This Row],[Full Time Employment_Average]]&gt;50%, 3, 2))</f>
        <v>2</v>
      </c>
      <c r="W312" s="67">
        <f>AVERAGE(Table2[[#This Row],[FCI_SNAP]:[FCI_FullTimeEmployment]])</f>
        <v>1.3333333333333333</v>
      </c>
      <c r="X31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2"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Row],[IQ2_Average]])*(3*0.02)/12,IF(E361&lt;=1.5,"NA")))</f>
        <v>NA</v>
      </c>
      <c r="Z31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58.93756853465689</v>
      </c>
    </row>
    <row r="313" spans="1:26" x14ac:dyDescent="0.25">
      <c r="A313" t="str">
        <f>Table1422[[#This Row],[Community]]</f>
        <v xml:space="preserve">Talkeetna  </v>
      </c>
      <c r="H313" s="58">
        <f>Table1422[[#This Row],[IQ1_Average]]</f>
        <v>30947</v>
      </c>
      <c r="I313" s="58">
        <f>Table1422[[#This Row],[IQ2_Average]]</f>
        <v>62706.2</v>
      </c>
      <c r="J313" s="58">
        <f>Table1422[[#This Row],[IQ3_Average]]</f>
        <v>91753.2</v>
      </c>
      <c r="K313" s="60">
        <f>Table1422[[#This Row],[SNAP_Average 
(Percentage Points)]]/100</f>
        <v>1.8600000000000002E-2</v>
      </c>
      <c r="L313" s="59">
        <f>Table1422[[#This Row],[Poverty_Average
(Percentage Points)]]/100</f>
        <v>9.6000000000000002E-2</v>
      </c>
      <c r="M313" s="59">
        <f>Table1422[[#This Row],[Full Time Employment_Average
(Percentage Points)]]/100</f>
        <v>0.57640000000000002</v>
      </c>
      <c r="N313">
        <f>Table1422[[#This Row],[Monthly Fees]]</f>
        <v>0</v>
      </c>
      <c r="O313">
        <f t="shared" si="4"/>
        <v>0</v>
      </c>
      <c r="P313" s="63">
        <f>Table2[[#This Row],[Annual Fees]]/Table2[[#This Row],[IQ1_Average]]</f>
        <v>0</v>
      </c>
      <c r="Q313" s="63">
        <f>Table2[[#This Row],[Annual Fees]]/Table2[[#This Row],[IQ2_Average]]</f>
        <v>0</v>
      </c>
      <c r="R313" s="63">
        <f>Table2[[#This Row],[Annual Fees]]/Table2[[#This Row],[IQ3_Average]]</f>
        <v>0</v>
      </c>
      <c r="S313" s="65">
        <f>AVERAGE(Table2[[#This Row],[RI_IQ1]:[RI_IQ3]])</f>
        <v>0</v>
      </c>
      <c r="T313">
        <f>IF(Table2[[#This Row],[SNAP_Average]]&gt;20%,1, IF(Table2[[#This Row],[SNAP_Average]]&lt;11%, 3, 2))</f>
        <v>3</v>
      </c>
      <c r="U313">
        <f>IF(Table2[[#This Row],[Poverty_Average]]&gt;20%,1, IF(Table2[[#This Row],[Poverty_Average]]&lt;10%, 3, 2))</f>
        <v>3</v>
      </c>
      <c r="V313">
        <f>IF(Table2[[#This Row],[Full Time Employment_Average]]&lt;30%,1, IF(Table2[[#This Row],[Full Time Employment_Average]]&gt;50%, 3, 2))</f>
        <v>3</v>
      </c>
      <c r="W313" s="67">
        <f>AVERAGE(Table2[[#This Row],[FCI_SNAP]:[FCI_FullTimeEmployment]])</f>
        <v>3</v>
      </c>
      <c r="X31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Row],[IQ2_Average]])*(3*0.02)/12,IF(E362&lt;=1.5,"NA")))</f>
        <v>211.29320362771526</v>
      </c>
      <c r="Z31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338.06912580434437</v>
      </c>
    </row>
    <row r="314" spans="1:26" x14ac:dyDescent="0.25">
      <c r="A314" t="str">
        <f>Table1422[[#This Row],[Community]]</f>
        <v xml:space="preserve">Tanacross  </v>
      </c>
      <c r="C314" t="s">
        <v>576</v>
      </c>
      <c r="D314" t="s">
        <v>561</v>
      </c>
      <c r="E314" t="s">
        <v>572</v>
      </c>
      <c r="F314" t="s">
        <v>563</v>
      </c>
      <c r="G314" t="s">
        <v>570</v>
      </c>
      <c r="H314" s="58">
        <f>Table1422[[#This Row],[IQ1_Average]]</f>
        <v>23186.6</v>
      </c>
      <c r="I314" s="58">
        <f>Table1422[[#This Row],[IQ2_Average]]</f>
        <v>37366.800000000003</v>
      </c>
      <c r="J314" s="58">
        <f>Table1422[[#This Row],[IQ3_Average]]</f>
        <v>58625</v>
      </c>
      <c r="K314" s="60">
        <f>Table1422[[#This Row],[SNAP_Average 
(Percentage Points)]]/100</f>
        <v>0.39399999999999996</v>
      </c>
      <c r="L314" s="59">
        <f>Table1422[[#This Row],[Poverty_Average
(Percentage Points)]]/100</f>
        <v>0.27160000000000006</v>
      </c>
      <c r="M314" s="59">
        <f>Table1422[[#This Row],[Full Time Employment_Average
(Percentage Points)]]/100</f>
        <v>0.22139999999999996</v>
      </c>
      <c r="N314">
        <f>Table1422[[#This Row],[Monthly Fees]]</f>
        <v>20</v>
      </c>
      <c r="O314">
        <f t="shared" si="4"/>
        <v>240</v>
      </c>
      <c r="P314" s="63">
        <f>Table2[[#This Row],[Annual Fees]]/Table2[[#This Row],[IQ1_Average]]</f>
        <v>1.0350806069022625E-2</v>
      </c>
      <c r="Q314" s="63">
        <f>Table2[[#This Row],[Annual Fees]]/Table2[[#This Row],[IQ2_Average]]</f>
        <v>6.4228138347409997E-3</v>
      </c>
      <c r="R314" s="63">
        <f>Table2[[#This Row],[Annual Fees]]/Table2[[#This Row],[IQ3_Average]]</f>
        <v>4.0938166311300641E-3</v>
      </c>
      <c r="S314" s="65">
        <f>AVERAGE(Table2[[#This Row],[RI_IQ1]:[RI_IQ3]])</f>
        <v>6.955812178297896E-3</v>
      </c>
      <c r="T314">
        <f>IF(Table2[[#This Row],[SNAP_Average]]&gt;20%,1, IF(Table2[[#This Row],[SNAP_Average]]&lt;11%, 3, 2))</f>
        <v>1</v>
      </c>
      <c r="U314">
        <f>IF(Table2[[#This Row],[Poverty_Average]]&gt;20%,1, IF(Table2[[#This Row],[Poverty_Average]]&lt;10%, 3, 2))</f>
        <v>1</v>
      </c>
      <c r="V314">
        <f>IF(Table2[[#This Row],[Full Time Employment_Average]]&lt;30%,1, IF(Table2[[#This Row],[Full Time Employment_Average]]&gt;50%, 3, 2))</f>
        <v>1</v>
      </c>
      <c r="W314" s="67">
        <f>AVERAGE(Table2[[#This Row],[FCI_SNAP]:[FCI_FullTimeEmployment]])</f>
        <v>1</v>
      </c>
      <c r="X31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4"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Row],[IQ2_Average]])*(3*0.02)/12,IF(E363&lt;=1.5,"NA")))</f>
        <v>NA</v>
      </c>
      <c r="Z31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57.505865562040078</v>
      </c>
    </row>
    <row r="315" spans="1:26" x14ac:dyDescent="0.25">
      <c r="A315" t="str">
        <f>Table1422[[#This Row],[Community]]</f>
        <v xml:space="preserve">Tanaina  </v>
      </c>
      <c r="H315" s="58">
        <f>Table1422[[#This Row],[IQ1_Average]]</f>
        <v>44920.4</v>
      </c>
      <c r="I315" s="58">
        <f>Table1422[[#This Row],[IQ2_Average]]</f>
        <v>73563.600000000006</v>
      </c>
      <c r="J315" s="58">
        <f>Table1422[[#This Row],[IQ3_Average]]</f>
        <v>101886.2</v>
      </c>
      <c r="K315" s="60">
        <f>Table1422[[#This Row],[SNAP_Average 
(Percentage Points)]]/100</f>
        <v>0.1052</v>
      </c>
      <c r="L315" s="59">
        <f>Table1422[[#This Row],[Poverty_Average
(Percentage Points)]]/100</f>
        <v>0.21899999999999997</v>
      </c>
      <c r="M315" s="59">
        <f>Table1422[[#This Row],[Full Time Employment_Average
(Percentage Points)]]/100</f>
        <v>0.57700000000000007</v>
      </c>
      <c r="N315">
        <f>Table1422[[#This Row],[Monthly Fees]]</f>
        <v>0</v>
      </c>
      <c r="O315">
        <f t="shared" si="4"/>
        <v>0</v>
      </c>
      <c r="P315" s="63">
        <f>Table2[[#This Row],[Annual Fees]]/Table2[[#This Row],[IQ1_Average]]</f>
        <v>0</v>
      </c>
      <c r="Q315" s="63">
        <f>Table2[[#This Row],[Annual Fees]]/Table2[[#This Row],[IQ2_Average]]</f>
        <v>0</v>
      </c>
      <c r="R315" s="63">
        <f>Table2[[#This Row],[Annual Fees]]/Table2[[#This Row],[IQ3_Average]]</f>
        <v>0</v>
      </c>
      <c r="S315" s="65">
        <f>AVERAGE(Table2[[#This Row],[RI_IQ1]:[RI_IQ3]])</f>
        <v>0</v>
      </c>
      <c r="T315">
        <f>IF(Table2[[#This Row],[SNAP_Average]]&gt;20%,1, IF(Table2[[#This Row],[SNAP_Average]]&lt;11%, 3, 2))</f>
        <v>3</v>
      </c>
      <c r="U315">
        <f>IF(Table2[[#This Row],[Poverty_Average]]&gt;20%,1, IF(Table2[[#This Row],[Poverty_Average]]&lt;10%, 3, 2))</f>
        <v>1</v>
      </c>
      <c r="V315">
        <f>IF(Table2[[#This Row],[Full Time Employment_Average]]&lt;30%,1, IF(Table2[[#This Row],[Full Time Employment_Average]]&gt;50%, 3, 2))</f>
        <v>3</v>
      </c>
      <c r="W315" s="67">
        <f>AVERAGE(Table2[[#This Row],[FCI_SNAP]:[FCI_FullTimeEmployment]])</f>
        <v>2.3333333333333335</v>
      </c>
      <c r="X31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Row],[IQ2_Average]])*(3*0.02)/12,IF(E364&lt;=1.5,"NA")))</f>
        <v>109.48069566573719</v>
      </c>
      <c r="Z31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273.701739164343</v>
      </c>
    </row>
    <row r="316" spans="1:26" x14ac:dyDescent="0.25">
      <c r="A316" t="str">
        <f>Table1422[[#This Row],[Community]]</f>
        <v xml:space="preserve">Tanana </v>
      </c>
      <c r="D316" t="s">
        <v>592</v>
      </c>
      <c r="E316" t="s">
        <v>593</v>
      </c>
      <c r="F316" t="s">
        <v>594</v>
      </c>
      <c r="G316" t="s">
        <v>570</v>
      </c>
      <c r="H316" s="58">
        <f>Table1422[[#This Row],[IQ1_Average]]</f>
        <v>22125</v>
      </c>
      <c r="I316" s="58">
        <f>Table1422[[#This Row],[IQ2_Average]]</f>
        <v>42622.6</v>
      </c>
      <c r="J316" s="58">
        <f>Table1422[[#This Row],[IQ3_Average]]</f>
        <v>89433.600000000006</v>
      </c>
      <c r="K316" s="60">
        <f>Table1422[[#This Row],[SNAP_Average 
(Percentage Points)]]/100</f>
        <v>0.188</v>
      </c>
      <c r="L316" s="59">
        <f>Table1422[[#This Row],[Poverty_Average
(Percentage Points)]]/100</f>
        <v>0.44920000000000004</v>
      </c>
      <c r="M316" s="59">
        <f>Table1422[[#This Row],[Full Time Employment_Average
(Percentage Points)]]/100</f>
        <v>0.37980000000000003</v>
      </c>
      <c r="N316">
        <f>Table1422[[#This Row],[Monthly Fees]]</f>
        <v>140</v>
      </c>
      <c r="O316">
        <f t="shared" si="4"/>
        <v>1680</v>
      </c>
      <c r="P316" s="63">
        <f>Table2[[#This Row],[Annual Fees]]/Table2[[#This Row],[IQ1_Average]]</f>
        <v>7.5932203389830505E-2</v>
      </c>
      <c r="Q316" s="63">
        <f>Table2[[#This Row],[Annual Fees]]/Table2[[#This Row],[IQ2_Average]]</f>
        <v>3.9415709036989766E-2</v>
      </c>
      <c r="R316" s="63">
        <f>Table2[[#This Row],[Annual Fees]]/Table2[[#This Row],[IQ3_Average]]</f>
        <v>1.8784886217260627E-2</v>
      </c>
      <c r="S316" s="65">
        <f>AVERAGE(Table2[[#This Row],[RI_IQ1]:[RI_IQ3]])</f>
        <v>4.4710932881360299E-2</v>
      </c>
      <c r="T316">
        <f>IF(Table2[[#This Row],[SNAP_Average]]&gt;20%,1, IF(Table2[[#This Row],[SNAP_Average]]&lt;11%, 3, 2))</f>
        <v>2</v>
      </c>
      <c r="U316">
        <f>IF(Table2[[#This Row],[Poverty_Average]]&gt;20%,1, IF(Table2[[#This Row],[Poverty_Average]]&lt;10%, 3, 2))</f>
        <v>1</v>
      </c>
      <c r="V316">
        <f>IF(Table2[[#This Row],[Full Time Employment_Average]]&lt;30%,1, IF(Table2[[#This Row],[Full Time Employment_Average]]&gt;50%, 3, 2))</f>
        <v>2</v>
      </c>
      <c r="W316" s="67">
        <f>AVERAGE(Table2[[#This Row],[FCI_SNAP]:[FCI_FullTimeEmployment]])</f>
        <v>1.6666666666666667</v>
      </c>
      <c r="X31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6"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Row],[IQ2_Average]])*(3*0.02)/12,IF(E365&lt;=1.5,"NA")))</f>
        <v>62.624504110208392</v>
      </c>
      <c r="Z31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156.56126027552099</v>
      </c>
    </row>
    <row r="317" spans="1:26" x14ac:dyDescent="0.25">
      <c r="A317" t="str">
        <f>Table1422[[#This Row],[Community]]</f>
        <v xml:space="preserve">Tatitlek  </v>
      </c>
      <c r="C317" t="s">
        <v>560</v>
      </c>
      <c r="D317" t="s">
        <v>561</v>
      </c>
      <c r="E317" t="s">
        <v>562</v>
      </c>
      <c r="F317" t="s">
        <v>563</v>
      </c>
      <c r="G317" t="s">
        <v>566</v>
      </c>
      <c r="H317" s="58">
        <f>Table1422[[#This Row],[IQ1_Average]]</f>
        <v>47866.8</v>
      </c>
      <c r="I317" s="58">
        <f>Table1422[[#This Row],[IQ2_Average]]</f>
        <v>62650</v>
      </c>
      <c r="J317" s="58">
        <f>Table1422[[#This Row],[IQ3_Average]]</f>
        <v>70233.2</v>
      </c>
      <c r="K317" s="60">
        <f>Table1422[[#This Row],[SNAP_Average 
(Percentage Points)]]/100</f>
        <v>0</v>
      </c>
      <c r="L317" s="59">
        <f>Table1422[[#This Row],[Poverty_Average
(Percentage Points)]]/100</f>
        <v>5.9000000000000004E-2</v>
      </c>
      <c r="M317" s="59">
        <f>Table1422[[#This Row],[Full Time Employment_Average
(Percentage Points)]]/100</f>
        <v>0.22440000000000002</v>
      </c>
      <c r="N317">
        <f>Table1422[[#This Row],[Monthly Fees]]</f>
        <v>100</v>
      </c>
      <c r="O317">
        <f t="shared" si="4"/>
        <v>1200</v>
      </c>
      <c r="P317" s="63">
        <f>Table2[[#This Row],[Annual Fees]]/Table2[[#This Row],[IQ1_Average]]</f>
        <v>2.5069568051342472E-2</v>
      </c>
      <c r="Q317" s="63">
        <f>Table2[[#This Row],[Annual Fees]]/Table2[[#This Row],[IQ2_Average]]</f>
        <v>1.9154030327214685E-2</v>
      </c>
      <c r="R317" s="63">
        <f>Table2[[#This Row],[Annual Fees]]/Table2[[#This Row],[IQ3_Average]]</f>
        <v>1.7085936565612844E-2</v>
      </c>
      <c r="S317" s="65">
        <f>AVERAGE(Table2[[#This Row],[RI_IQ1]:[RI_IQ3]])</f>
        <v>2.0436511648056668E-2</v>
      </c>
      <c r="T317">
        <f>IF(Table2[[#This Row],[SNAP_Average]]&gt;20%,1, IF(Table2[[#This Row],[SNAP_Average]]&lt;11%, 3, 2))</f>
        <v>3</v>
      </c>
      <c r="U317">
        <f>IF(Table2[[#This Row],[Poverty_Average]]&gt;20%,1, IF(Table2[[#This Row],[Poverty_Average]]&lt;10%, 3, 2))</f>
        <v>3</v>
      </c>
      <c r="V317">
        <f>IF(Table2[[#This Row],[Full Time Employment_Average]]&lt;30%,1, IF(Table2[[#This Row],[Full Time Employment_Average]]&gt;50%, 3, 2))</f>
        <v>1</v>
      </c>
      <c r="W317" s="67">
        <f>AVERAGE(Table2[[#This Row],[FCI_SNAP]:[FCI_FullTimeEmployment]])</f>
        <v>2.3333333333333335</v>
      </c>
      <c r="X31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Row],[IQ2_Average]])*(3*0.02)/12,IF(E366&lt;=1.5,"NA")))</f>
        <v>97.864059896454094</v>
      </c>
      <c r="Z31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244.66014974113531</v>
      </c>
    </row>
    <row r="318" spans="1:26" x14ac:dyDescent="0.25">
      <c r="A318" t="str">
        <f>Table1422[[#This Row],[Community]]</f>
        <v xml:space="preserve">Tazlina  </v>
      </c>
      <c r="H318" s="58">
        <f>Table1422[[#This Row],[IQ1_Average]]</f>
        <v>48783.199999999997</v>
      </c>
      <c r="I318" s="58">
        <f>Table1422[[#This Row],[IQ2_Average]]</f>
        <v>85366.8</v>
      </c>
      <c r="J318" s="58">
        <f>Table1422[[#This Row],[IQ3_Average]]</f>
        <v>138566.6</v>
      </c>
      <c r="K318" s="60">
        <f>Table1422[[#This Row],[SNAP_Average 
(Percentage Points)]]/100</f>
        <v>5.6399999999999999E-2</v>
      </c>
      <c r="L318" s="59">
        <f>Table1422[[#This Row],[Poverty_Average
(Percentage Points)]]/100</f>
        <v>0.22739999999999999</v>
      </c>
      <c r="M318" s="59">
        <f>Table1422[[#This Row],[Full Time Employment_Average
(Percentage Points)]]/100</f>
        <v>0.65720000000000001</v>
      </c>
      <c r="N318">
        <f>Table1422[[#This Row],[Monthly Fees]]</f>
        <v>0</v>
      </c>
      <c r="O318">
        <f t="shared" si="4"/>
        <v>0</v>
      </c>
      <c r="P318" s="63">
        <f>Table2[[#This Row],[Annual Fees]]/Table2[[#This Row],[IQ1_Average]]</f>
        <v>0</v>
      </c>
      <c r="Q318" s="63">
        <f>Table2[[#This Row],[Annual Fees]]/Table2[[#This Row],[IQ2_Average]]</f>
        <v>0</v>
      </c>
      <c r="R318" s="63">
        <f>Table2[[#This Row],[Annual Fees]]/Table2[[#This Row],[IQ3_Average]]</f>
        <v>0</v>
      </c>
      <c r="S318" s="65">
        <f>AVERAGE(Table2[[#This Row],[RI_IQ1]:[RI_IQ3]])</f>
        <v>0</v>
      </c>
      <c r="T318">
        <f>IF(Table2[[#This Row],[SNAP_Average]]&gt;20%,1, IF(Table2[[#This Row],[SNAP_Average]]&lt;11%, 3, 2))</f>
        <v>3</v>
      </c>
      <c r="U318">
        <f>IF(Table2[[#This Row],[Poverty_Average]]&gt;20%,1, IF(Table2[[#This Row],[Poverty_Average]]&lt;10%, 3, 2))</f>
        <v>1</v>
      </c>
      <c r="V318">
        <f>IF(Table2[[#This Row],[Full Time Employment_Average]]&lt;30%,1, IF(Table2[[#This Row],[Full Time Employment_Average]]&gt;50%, 3, 2))</f>
        <v>3</v>
      </c>
      <c r="W318" s="67">
        <f>AVERAGE(Table2[[#This Row],[FCI_SNAP]:[FCI_FullTimeEmployment]])</f>
        <v>2.3333333333333335</v>
      </c>
      <c r="X31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1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Row],[IQ2_Average]])*(3*0.02)/12,IF(E367&lt;=1.5,"NA")))</f>
        <v>126.80776376602385</v>
      </c>
      <c r="Z31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317.01940941505967</v>
      </c>
    </row>
    <row r="319" spans="1:26" x14ac:dyDescent="0.25">
      <c r="A319" t="str">
        <f>Table1422[[#This Row],[Community]]</f>
        <v xml:space="preserve">Teller </v>
      </c>
      <c r="B319" t="s">
        <v>575</v>
      </c>
      <c r="H319" s="58">
        <f>Table1422[[#This Row],[IQ1_Average]]</f>
        <v>15179.2</v>
      </c>
      <c r="I319" s="58">
        <f>Table1422[[#This Row],[IQ2_Average]]</f>
        <v>28350</v>
      </c>
      <c r="J319" s="58">
        <f>Table1422[[#This Row],[IQ3_Average]]</f>
        <v>43025.2</v>
      </c>
      <c r="K319" s="60">
        <f>Table1422[[#This Row],[SNAP_Average 
(Percentage Points)]]/100</f>
        <v>0.39360000000000001</v>
      </c>
      <c r="L319" s="59">
        <f>Table1422[[#This Row],[Poverty_Average
(Percentage Points)]]/100</f>
        <v>0.36980000000000002</v>
      </c>
      <c r="M319" s="59">
        <f>Table1422[[#This Row],[Full Time Employment_Average
(Percentage Points)]]/100</f>
        <v>0.29479999999999995</v>
      </c>
      <c r="N319">
        <f>Table1422[[#This Row],[Monthly Fees]]</f>
        <v>0</v>
      </c>
      <c r="O319">
        <f t="shared" si="4"/>
        <v>0</v>
      </c>
      <c r="P319" s="63">
        <f>Table2[[#This Row],[Annual Fees]]/Table2[[#This Row],[IQ1_Average]]</f>
        <v>0</v>
      </c>
      <c r="Q319" s="63">
        <f>Table2[[#This Row],[Annual Fees]]/Table2[[#This Row],[IQ2_Average]]</f>
        <v>0</v>
      </c>
      <c r="R319" s="63">
        <f>Table2[[#This Row],[Annual Fees]]/Table2[[#This Row],[IQ3_Average]]</f>
        <v>0</v>
      </c>
      <c r="S319" s="65">
        <f>AVERAGE(Table2[[#This Row],[RI_IQ1]:[RI_IQ3]])</f>
        <v>0</v>
      </c>
      <c r="T319">
        <f>IF(Table2[[#This Row],[SNAP_Average]]&gt;20%,1, IF(Table2[[#This Row],[SNAP_Average]]&lt;11%, 3, 2))</f>
        <v>1</v>
      </c>
      <c r="U319">
        <f>IF(Table2[[#This Row],[Poverty_Average]]&gt;20%,1, IF(Table2[[#This Row],[Poverty_Average]]&lt;10%, 3, 2))</f>
        <v>1</v>
      </c>
      <c r="V319">
        <f>IF(Table2[[#This Row],[Full Time Employment_Average]]&lt;30%,1, IF(Table2[[#This Row],[Full Time Employment_Average]]&gt;50%, 3, 2))</f>
        <v>1</v>
      </c>
      <c r="W319" s="67">
        <f>AVERAGE(Table2[[#This Row],[FCI_SNAP]:[FCI_FullTimeEmployment]])</f>
        <v>1</v>
      </c>
      <c r="X31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19"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Row],[IQ2_Average]])*(3*0.02)/12,IF(E368&lt;=1.5,"NA")))</f>
        <v>NA</v>
      </c>
      <c r="Z31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40.194481382832556</v>
      </c>
    </row>
    <row r="320" spans="1:26" x14ac:dyDescent="0.25">
      <c r="A320" t="str">
        <f>Table1422[[#This Row],[Community]]</f>
        <v xml:space="preserve">Tenakee Springs </v>
      </c>
      <c r="H320" s="58">
        <f>Table1422[[#This Row],[IQ1_Average]]</f>
        <v>29950.400000000001</v>
      </c>
      <c r="I320" s="58">
        <f>Table1422[[#This Row],[IQ2_Average]]</f>
        <v>46104.800000000003</v>
      </c>
      <c r="J320" s="58">
        <f>Table1422[[#This Row],[IQ3_Average]]</f>
        <v>60127</v>
      </c>
      <c r="K320" s="60">
        <f>Table1422[[#This Row],[SNAP_Average 
(Percentage Points)]]/100</f>
        <v>4.0999999999999995E-2</v>
      </c>
      <c r="L320" s="59">
        <f>Table1422[[#This Row],[Poverty_Average
(Percentage Points)]]/100</f>
        <v>0.51500000000000001</v>
      </c>
      <c r="M320" s="59">
        <f>Table1422[[#This Row],[Full Time Employment_Average
(Percentage Points)]]/100</f>
        <v>7.3800000000000004E-2</v>
      </c>
      <c r="N320">
        <f>Table1422[[#This Row],[Monthly Fees]]</f>
        <v>0</v>
      </c>
      <c r="O320">
        <f t="shared" si="4"/>
        <v>0</v>
      </c>
      <c r="P320" s="63">
        <f>Table2[[#This Row],[Annual Fees]]/Table2[[#This Row],[IQ1_Average]]</f>
        <v>0</v>
      </c>
      <c r="Q320" s="63">
        <f>Table2[[#This Row],[Annual Fees]]/Table2[[#This Row],[IQ2_Average]]</f>
        <v>0</v>
      </c>
      <c r="R320" s="63">
        <f>Table2[[#This Row],[Annual Fees]]/Table2[[#This Row],[IQ3_Average]]</f>
        <v>0</v>
      </c>
      <c r="S320" s="65">
        <f>AVERAGE(Table2[[#This Row],[RI_IQ1]:[RI_IQ3]])</f>
        <v>0</v>
      </c>
      <c r="T320">
        <f>IF(Table2[[#This Row],[SNAP_Average]]&gt;20%,1, IF(Table2[[#This Row],[SNAP_Average]]&lt;11%, 3, 2))</f>
        <v>3</v>
      </c>
      <c r="U320">
        <f>IF(Table2[[#This Row],[Poverty_Average]]&gt;20%,1, IF(Table2[[#This Row],[Poverty_Average]]&lt;10%, 3, 2))</f>
        <v>1</v>
      </c>
      <c r="V320">
        <f>IF(Table2[[#This Row],[Full Time Employment_Average]]&lt;30%,1, IF(Table2[[#This Row],[Full Time Employment_Average]]&gt;50%, 3, 2))</f>
        <v>1</v>
      </c>
      <c r="W320" s="67">
        <f>AVERAGE(Table2[[#This Row],[FCI_SNAP]:[FCI_FullTimeEmployment]])</f>
        <v>1.6666666666666667</v>
      </c>
      <c r="X32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Row],[IQ2_Average]])*(3*0.02)/12,IF(E369&lt;=1.5,"NA")))</f>
        <v>69.725559773491653</v>
      </c>
      <c r="Z32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174.31389943372918</v>
      </c>
    </row>
    <row r="321" spans="1:26" x14ac:dyDescent="0.25">
      <c r="A321" t="str">
        <f>Table1422[[#This Row],[Community]]</f>
        <v xml:space="preserve">Tetlin  </v>
      </c>
      <c r="H321" s="58">
        <f>Table1422[[#This Row],[IQ1_Average]]</f>
        <v>8956.7999999999993</v>
      </c>
      <c r="I321" s="58">
        <f>Table1422[[#This Row],[IQ2_Average]]</f>
        <v>16550</v>
      </c>
      <c r="J321" s="58">
        <f>Table1422[[#This Row],[IQ3_Average]]</f>
        <v>30259.8</v>
      </c>
      <c r="K321" s="60">
        <f>Table1422[[#This Row],[SNAP_Average 
(Percentage Points)]]/100</f>
        <v>0.30180000000000001</v>
      </c>
      <c r="L321" s="59">
        <f>Table1422[[#This Row],[Poverty_Average
(Percentage Points)]]/100</f>
        <v>0.32439999999999997</v>
      </c>
      <c r="M321" s="59">
        <f>Table1422[[#This Row],[Full Time Employment_Average
(Percentage Points)]]/100</f>
        <v>0.21600000000000003</v>
      </c>
      <c r="N321">
        <f>Table1422[[#This Row],[Monthly Fees]]</f>
        <v>0</v>
      </c>
      <c r="O321">
        <f t="shared" si="4"/>
        <v>0</v>
      </c>
      <c r="P321" s="63">
        <f>Table2[[#This Row],[Annual Fees]]/Table2[[#This Row],[IQ1_Average]]</f>
        <v>0</v>
      </c>
      <c r="Q321" s="63">
        <f>Table2[[#This Row],[Annual Fees]]/Table2[[#This Row],[IQ2_Average]]</f>
        <v>0</v>
      </c>
      <c r="R321" s="63">
        <f>Table2[[#This Row],[Annual Fees]]/Table2[[#This Row],[IQ3_Average]]</f>
        <v>0</v>
      </c>
      <c r="S321" s="65">
        <f>AVERAGE(Table2[[#This Row],[RI_IQ1]:[RI_IQ3]])</f>
        <v>0</v>
      </c>
      <c r="T321">
        <f>IF(Table2[[#This Row],[SNAP_Average]]&gt;20%,1, IF(Table2[[#This Row],[SNAP_Average]]&lt;11%, 3, 2))</f>
        <v>1</v>
      </c>
      <c r="U321">
        <f>IF(Table2[[#This Row],[Poverty_Average]]&gt;20%,1, IF(Table2[[#This Row],[Poverty_Average]]&lt;10%, 3, 2))</f>
        <v>1</v>
      </c>
      <c r="V321">
        <f>IF(Table2[[#This Row],[Full Time Employment_Average]]&lt;30%,1, IF(Table2[[#This Row],[Full Time Employment_Average]]&gt;50%, 3, 2))</f>
        <v>1</v>
      </c>
      <c r="W321" s="67">
        <f>AVERAGE(Table2[[#This Row],[FCI_SNAP]:[FCI_FullTimeEmployment]])</f>
        <v>1</v>
      </c>
      <c r="X32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21"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Row],[IQ2_Average]])*(3*0.02)/12,IF(E370&lt;=1.5,"NA")))</f>
        <v>NA</v>
      </c>
      <c r="Z32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24.376316990298903</v>
      </c>
    </row>
    <row r="322" spans="1:26" x14ac:dyDescent="0.25">
      <c r="A322" t="str">
        <f>Table1422[[#This Row],[Community]]</f>
        <v xml:space="preserve">Thorne Bay </v>
      </c>
      <c r="C322" t="s">
        <v>585</v>
      </c>
      <c r="D322" t="s">
        <v>561</v>
      </c>
      <c r="E322" t="s">
        <v>562</v>
      </c>
      <c r="F322" t="s">
        <v>563</v>
      </c>
      <c r="G322" t="s">
        <v>587</v>
      </c>
      <c r="H322" s="58">
        <f>Table1422[[#This Row],[IQ1_Average]]</f>
        <v>24415</v>
      </c>
      <c r="I322" s="58">
        <f>Table1422[[#This Row],[IQ2_Average]]</f>
        <v>47695.199999999997</v>
      </c>
      <c r="J322" s="58">
        <f>Table1422[[#This Row],[IQ3_Average]]</f>
        <v>69842</v>
      </c>
      <c r="K322" s="60">
        <f>Table1422[[#This Row],[SNAP_Average 
(Percentage Points)]]/100</f>
        <v>9.0599999999999986E-2</v>
      </c>
      <c r="L322" s="59">
        <f>Table1422[[#This Row],[Poverty_Average
(Percentage Points)]]/100</f>
        <v>0.20440000000000003</v>
      </c>
      <c r="M322" s="59">
        <f>Table1422[[#This Row],[Full Time Employment_Average
(Percentage Points)]]/100</f>
        <v>0.38379999999999997</v>
      </c>
      <c r="N322">
        <f>Table1422[[#This Row],[Monthly Fees]]</f>
        <v>163.31</v>
      </c>
      <c r="O322">
        <f t="shared" ref="O322:O355" si="5">N322*12</f>
        <v>1959.72</v>
      </c>
      <c r="P322" s="63">
        <f>Table2[[#This Row],[Annual Fees]]/Table2[[#This Row],[IQ1_Average]]</f>
        <v>8.0267048945320496E-2</v>
      </c>
      <c r="Q322" s="63">
        <f>Table2[[#This Row],[Annual Fees]]/Table2[[#This Row],[IQ2_Average]]</f>
        <v>4.1088411412469182E-2</v>
      </c>
      <c r="R322" s="63">
        <f>Table2[[#This Row],[Annual Fees]]/Table2[[#This Row],[IQ3_Average]]</f>
        <v>2.8059333925145327E-2</v>
      </c>
      <c r="S322" s="65">
        <f>AVERAGE(Table2[[#This Row],[RI_IQ1]:[RI_IQ3]])</f>
        <v>4.9804931427645006E-2</v>
      </c>
      <c r="T322">
        <f>IF(Table2[[#This Row],[SNAP_Average]]&gt;20%,1, IF(Table2[[#This Row],[SNAP_Average]]&lt;11%, 3, 2))</f>
        <v>3</v>
      </c>
      <c r="U322">
        <f>IF(Table2[[#This Row],[Poverty_Average]]&gt;20%,1, IF(Table2[[#This Row],[Poverty_Average]]&lt;10%, 3, 2))</f>
        <v>1</v>
      </c>
      <c r="V322">
        <f>IF(Table2[[#This Row],[Full Time Employment_Average]]&lt;30%,1, IF(Table2[[#This Row],[Full Time Employment_Average]]&gt;50%, 3, 2))</f>
        <v>2</v>
      </c>
      <c r="W322" s="67">
        <f>AVERAGE(Table2[[#This Row],[FCI_SNAP]:[FCI_FullTimeEmployment]])</f>
        <v>2</v>
      </c>
      <c r="X32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2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Row],[IQ2_Average]])*(3*0.02)/12,IF(E371&lt;=1.5,"NA")))</f>
        <v>65.579851359599402</v>
      </c>
      <c r="Z32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163.94962839899856</v>
      </c>
    </row>
    <row r="323" spans="1:26" x14ac:dyDescent="0.25">
      <c r="A323" t="str">
        <f>Table1422[[#This Row],[Community]]</f>
        <v xml:space="preserve">Togiak </v>
      </c>
      <c r="C323" t="s">
        <v>578</v>
      </c>
      <c r="D323" t="s">
        <v>561</v>
      </c>
      <c r="E323" t="s">
        <v>562</v>
      </c>
      <c r="F323" t="s">
        <v>563</v>
      </c>
      <c r="G323" t="s">
        <v>570</v>
      </c>
      <c r="H323" s="58">
        <f>Table1422[[#This Row],[IQ1_Average]]</f>
        <v>22434.799999999999</v>
      </c>
      <c r="I323" s="58">
        <f>Table1422[[#This Row],[IQ2_Average]]</f>
        <v>38259.800000000003</v>
      </c>
      <c r="J323" s="58">
        <f>Table1422[[#This Row],[IQ3_Average]]</f>
        <v>63155.4</v>
      </c>
      <c r="K323" s="60">
        <f>Table1422[[#This Row],[SNAP_Average 
(Percentage Points)]]/100</f>
        <v>0.51559999999999984</v>
      </c>
      <c r="L323" s="59">
        <f>Table1422[[#This Row],[Poverty_Average
(Percentage Points)]]/100</f>
        <v>0.32040000000000007</v>
      </c>
      <c r="M323" s="59">
        <f>Table1422[[#This Row],[Full Time Employment_Average
(Percentage Points)]]/100</f>
        <v>0.20660000000000001</v>
      </c>
      <c r="N323">
        <f>Table1422[[#This Row],[Monthly Fees]]</f>
        <v>80</v>
      </c>
      <c r="O323">
        <f t="shared" si="5"/>
        <v>960</v>
      </c>
      <c r="P323" s="63">
        <f>Table2[[#This Row],[Annual Fees]]/Table2[[#This Row],[IQ1_Average]]</f>
        <v>4.2790664503360852E-2</v>
      </c>
      <c r="Q323" s="63">
        <f>Table2[[#This Row],[Annual Fees]]/Table2[[#This Row],[IQ2_Average]]</f>
        <v>2.509161051547577E-2</v>
      </c>
      <c r="R323" s="63">
        <f>Table2[[#This Row],[Annual Fees]]/Table2[[#This Row],[IQ3_Average]]</f>
        <v>1.5200600423716737E-2</v>
      </c>
      <c r="S323" s="65">
        <f>AVERAGE(Table2[[#This Row],[RI_IQ1]:[RI_IQ3]])</f>
        <v>2.7694291814184452E-2</v>
      </c>
      <c r="T323">
        <f>IF(Table2[[#This Row],[SNAP_Average]]&gt;20%,1, IF(Table2[[#This Row],[SNAP_Average]]&lt;11%, 3, 2))</f>
        <v>1</v>
      </c>
      <c r="U323">
        <f>IF(Table2[[#This Row],[Poverty_Average]]&gt;20%,1, IF(Table2[[#This Row],[Poverty_Average]]&lt;10%, 3, 2))</f>
        <v>1</v>
      </c>
      <c r="V323">
        <f>IF(Table2[[#This Row],[Full Time Employment_Average]]&lt;30%,1, IF(Table2[[#This Row],[Full Time Employment_Average]]&gt;50%, 3, 2))</f>
        <v>1</v>
      </c>
      <c r="W323" s="67">
        <f>AVERAGE(Table2[[#This Row],[FCI_SNAP]:[FCI_FullTimeEmployment]])</f>
        <v>1</v>
      </c>
      <c r="X32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23"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Row],[IQ2_Average]])*(3*0.02)/12,IF(E372&lt;=1.5,"NA")))</f>
        <v>NA</v>
      </c>
      <c r="Z32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57.773638363285848</v>
      </c>
    </row>
    <row r="324" spans="1:26" x14ac:dyDescent="0.25">
      <c r="A324" t="str">
        <f>Table1422[[#This Row],[Community]]</f>
        <v xml:space="preserve">Tok  </v>
      </c>
      <c r="H324" s="58">
        <f>Table1422[[#This Row],[IQ1_Average]]</f>
        <v>22289</v>
      </c>
      <c r="I324" s="58">
        <f>Table1422[[#This Row],[IQ2_Average]]</f>
        <v>35892.199999999997</v>
      </c>
      <c r="J324" s="58">
        <f>Table1422[[#This Row],[IQ3_Average]]</f>
        <v>64472.6</v>
      </c>
      <c r="K324" s="60">
        <f>Table1422[[#This Row],[SNAP_Average 
(Percentage Points)]]/100</f>
        <v>0.10039999999999999</v>
      </c>
      <c r="L324" s="59">
        <f>Table1422[[#This Row],[Poverty_Average
(Percentage Points)]]/100</f>
        <v>0.5292</v>
      </c>
      <c r="M324" s="59">
        <f>Table1422[[#This Row],[Full Time Employment_Average
(Percentage Points)]]/100</f>
        <v>0.60320000000000007</v>
      </c>
      <c r="N324">
        <f>Table1422[[#This Row],[Monthly Fees]]</f>
        <v>0</v>
      </c>
      <c r="O324">
        <f t="shared" si="5"/>
        <v>0</v>
      </c>
      <c r="P324" s="63">
        <f>Table2[[#This Row],[Annual Fees]]/Table2[[#This Row],[IQ1_Average]]</f>
        <v>0</v>
      </c>
      <c r="Q324" s="63">
        <f>Table2[[#This Row],[Annual Fees]]/Table2[[#This Row],[IQ2_Average]]</f>
        <v>0</v>
      </c>
      <c r="R324" s="63">
        <f>Table2[[#This Row],[Annual Fees]]/Table2[[#This Row],[IQ3_Average]]</f>
        <v>0</v>
      </c>
      <c r="S324" s="65">
        <f>AVERAGE(Table2[[#This Row],[RI_IQ1]:[RI_IQ3]])</f>
        <v>0</v>
      </c>
      <c r="T324">
        <f>IF(Table2[[#This Row],[SNAP_Average]]&gt;20%,1, IF(Table2[[#This Row],[SNAP_Average]]&lt;11%, 3, 2))</f>
        <v>3</v>
      </c>
      <c r="U324">
        <f>IF(Table2[[#This Row],[Poverty_Average]]&gt;20%,1, IF(Table2[[#This Row],[Poverty_Average]]&lt;10%, 3, 2))</f>
        <v>1</v>
      </c>
      <c r="V324">
        <f>IF(Table2[[#This Row],[Full Time Employment_Average]]&lt;30%,1, IF(Table2[[#This Row],[Full Time Employment_Average]]&gt;50%, 3, 2))</f>
        <v>3</v>
      </c>
      <c r="W324" s="67">
        <f>AVERAGE(Table2[[#This Row],[FCI_SNAP]:[FCI_FullTimeEmployment]])</f>
        <v>2.3333333333333335</v>
      </c>
      <c r="X32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Row],[IQ2_Average]])*(3*0.02)/12,IF(E373&lt;=1.5,"NA")))</f>
        <v>56.665666397611894</v>
      </c>
      <c r="Z32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141.66416599402976</v>
      </c>
    </row>
    <row r="325" spans="1:26" x14ac:dyDescent="0.25">
      <c r="A325" t="str">
        <f>Table1422[[#This Row],[Community]]</f>
        <v xml:space="preserve">Toksook Bay </v>
      </c>
      <c r="C325" t="s">
        <v>568</v>
      </c>
      <c r="D325" t="s">
        <v>561</v>
      </c>
      <c r="E325" t="s">
        <v>572</v>
      </c>
      <c r="F325" t="s">
        <v>563</v>
      </c>
      <c r="G325" t="s">
        <v>570</v>
      </c>
      <c r="H325" s="58">
        <f>Table1422[[#This Row],[IQ1_Average]]</f>
        <v>27491.200000000001</v>
      </c>
      <c r="I325" s="58">
        <f>Table1422[[#This Row],[IQ2_Average]]</f>
        <v>39915.800000000003</v>
      </c>
      <c r="J325" s="58">
        <f>Table1422[[#This Row],[IQ3_Average]]</f>
        <v>59633.2</v>
      </c>
      <c r="K325" s="60">
        <f>Table1422[[#This Row],[SNAP_Average 
(Percentage Points)]]/100</f>
        <v>0.57739999999999991</v>
      </c>
      <c r="L325" s="59">
        <f>Table1422[[#This Row],[Poverty_Average
(Percentage Points)]]/100</f>
        <v>0.3246</v>
      </c>
      <c r="M325" s="59">
        <f>Table1422[[#This Row],[Full Time Employment_Average
(Percentage Points)]]/100</f>
        <v>0.19820000000000002</v>
      </c>
      <c r="N325">
        <f>Table1422[[#This Row],[Monthly Fees]]</f>
        <v>88.4</v>
      </c>
      <c r="O325">
        <f t="shared" si="5"/>
        <v>1060.8000000000002</v>
      </c>
      <c r="P325" s="63">
        <f>Table2[[#This Row],[Annual Fees]]/Table2[[#This Row],[IQ1_Average]]</f>
        <v>3.8586893260388784E-2</v>
      </c>
      <c r="Q325" s="63">
        <f>Table2[[#This Row],[Annual Fees]]/Table2[[#This Row],[IQ2_Average]]</f>
        <v>2.6575942358664992E-2</v>
      </c>
      <c r="R325" s="63">
        <f>Table2[[#This Row],[Annual Fees]]/Table2[[#This Row],[IQ3_Average]]</f>
        <v>1.7788748549465737E-2</v>
      </c>
      <c r="S325" s="65">
        <f>AVERAGE(Table2[[#This Row],[RI_IQ1]:[RI_IQ3]])</f>
        <v>2.7650528056173174E-2</v>
      </c>
      <c r="T325">
        <f>IF(Table2[[#This Row],[SNAP_Average]]&gt;20%,1, IF(Table2[[#This Row],[SNAP_Average]]&lt;11%, 3, 2))</f>
        <v>1</v>
      </c>
      <c r="U325">
        <f>IF(Table2[[#This Row],[Poverty_Average]]&gt;20%,1, IF(Table2[[#This Row],[Poverty_Average]]&lt;10%, 3, 2))</f>
        <v>1</v>
      </c>
      <c r="V325">
        <f>IF(Table2[[#This Row],[Full Time Employment_Average]]&lt;30%,1, IF(Table2[[#This Row],[Full Time Employment_Average]]&gt;50%, 3, 2))</f>
        <v>1</v>
      </c>
      <c r="W325" s="67">
        <f>AVERAGE(Table2[[#This Row],[FCI_SNAP]:[FCI_FullTimeEmployment]])</f>
        <v>1</v>
      </c>
      <c r="X32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25"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Row],[IQ2_Average]])*(3*0.02)/12,IF(E374&lt;=1.5,"NA")))</f>
        <v>NA</v>
      </c>
      <c r="Z32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63.940912680157005</v>
      </c>
    </row>
    <row r="326" spans="1:26" x14ac:dyDescent="0.25">
      <c r="A326" t="str">
        <f>Table1422[[#This Row],[Community]]</f>
        <v xml:space="preserve">Tolsona  </v>
      </c>
      <c r="H326" s="58" t="e">
        <f>Table1422[[#This Row],[IQ1_Average]]</f>
        <v>#DIV/0!</v>
      </c>
      <c r="I326" s="58" t="e">
        <f>Table1422[[#This Row],[IQ2_Average]]</f>
        <v>#DIV/0!</v>
      </c>
      <c r="J326" s="58" t="e">
        <f>Table1422[[#This Row],[IQ3_Average]]</f>
        <v>#DIV/0!</v>
      </c>
      <c r="K326" s="60">
        <f>Table1422[[#This Row],[SNAP_Average 
(Percentage Points)]]/100</f>
        <v>0</v>
      </c>
      <c r="L326" s="59">
        <f>Table1422[[#This Row],[Poverty_Average
(Percentage Points)]]/100</f>
        <v>0</v>
      </c>
      <c r="M326" s="59">
        <f>Table1422[[#This Row],[Full Time Employment_Average
(Percentage Points)]]/100</f>
        <v>1</v>
      </c>
      <c r="N326">
        <f>Table1422[[#This Row],[Monthly Fees]]</f>
        <v>0</v>
      </c>
      <c r="O326">
        <f t="shared" si="5"/>
        <v>0</v>
      </c>
      <c r="P326" s="63" t="e">
        <f>Table2[[#This Row],[Annual Fees]]/Table2[[#This Row],[IQ1_Average]]</f>
        <v>#DIV/0!</v>
      </c>
      <c r="Q326" s="63" t="e">
        <f>Table2[[#This Row],[Annual Fees]]/Table2[[#This Row],[IQ2_Average]]</f>
        <v>#DIV/0!</v>
      </c>
      <c r="R326" s="63" t="e">
        <f>Table2[[#This Row],[Annual Fees]]/Table2[[#This Row],[IQ3_Average]]</f>
        <v>#DIV/0!</v>
      </c>
      <c r="S326" s="65" t="e">
        <f>AVERAGE(Table2[[#This Row],[RI_IQ1]:[RI_IQ3]])</f>
        <v>#DIV/0!</v>
      </c>
      <c r="T326">
        <f>IF(Table2[[#This Row],[SNAP_Average]]&gt;20%,1, IF(Table2[[#This Row],[SNAP_Average]]&lt;11%, 3, 2))</f>
        <v>3</v>
      </c>
      <c r="U326">
        <f>IF(Table2[[#This Row],[Poverty_Average]]&gt;20%,1, IF(Table2[[#This Row],[Poverty_Average]]&lt;10%, 3, 2))</f>
        <v>3</v>
      </c>
      <c r="V326">
        <f>IF(Table2[[#This Row],[Full Time Employment_Average]]&lt;30%,1, IF(Table2[[#This Row],[Full Time Employment_Average]]&gt;50%, 3, 2))</f>
        <v>3</v>
      </c>
      <c r="W326" s="67">
        <f>AVERAGE(Table2[[#This Row],[FCI_SNAP]:[FCI_FullTimeEmployment]])</f>
        <v>3</v>
      </c>
      <c r="X326"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26"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Row],[IQ2_Average]])*(3*0.02)/12,IF(E375&lt;=1.5,"NA")))</f>
        <v>#DIV/0!</v>
      </c>
      <c r="Z326"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7" spans="1:26" x14ac:dyDescent="0.25">
      <c r="A327" t="str">
        <f>Table1422[[#This Row],[Community]]</f>
        <v xml:space="preserve">Tonsina  </v>
      </c>
      <c r="H327" s="58" t="e">
        <f>Table1422[[#This Row],[IQ1_Average]]</f>
        <v>#DIV/0!</v>
      </c>
      <c r="I327" s="58" t="e">
        <f>Table1422[[#This Row],[IQ2_Average]]</f>
        <v>#DIV/0!</v>
      </c>
      <c r="J327" s="58" t="e">
        <f>Table1422[[#This Row],[IQ3_Average]]</f>
        <v>#DIV/0!</v>
      </c>
      <c r="K327" s="60">
        <f>Table1422[[#This Row],[SNAP_Average 
(Percentage Points)]]/100</f>
        <v>0</v>
      </c>
      <c r="L327" s="59">
        <f>Table1422[[#This Row],[Poverty_Average
(Percentage Points)]]/100</f>
        <v>0</v>
      </c>
      <c r="M327" s="59">
        <f>Table1422[[#This Row],[Full Time Employment_Average
(Percentage Points)]]/100</f>
        <v>0.8</v>
      </c>
      <c r="N327">
        <f>Table1422[[#This Row],[Monthly Fees]]</f>
        <v>0</v>
      </c>
      <c r="O327">
        <f t="shared" si="5"/>
        <v>0</v>
      </c>
      <c r="P327" s="63" t="e">
        <f>Table2[[#This Row],[Annual Fees]]/Table2[[#This Row],[IQ1_Average]]</f>
        <v>#DIV/0!</v>
      </c>
      <c r="Q327" s="63" t="e">
        <f>Table2[[#This Row],[Annual Fees]]/Table2[[#This Row],[IQ2_Average]]</f>
        <v>#DIV/0!</v>
      </c>
      <c r="R327" s="63" t="e">
        <f>Table2[[#This Row],[Annual Fees]]/Table2[[#This Row],[IQ3_Average]]</f>
        <v>#DIV/0!</v>
      </c>
      <c r="S327" s="65" t="e">
        <f>AVERAGE(Table2[[#This Row],[RI_IQ1]:[RI_IQ3]])</f>
        <v>#DIV/0!</v>
      </c>
      <c r="T327">
        <f>IF(Table2[[#This Row],[SNAP_Average]]&gt;20%,1, IF(Table2[[#This Row],[SNAP_Average]]&lt;11%, 3, 2))</f>
        <v>3</v>
      </c>
      <c r="U327">
        <f>IF(Table2[[#This Row],[Poverty_Average]]&gt;20%,1, IF(Table2[[#This Row],[Poverty_Average]]&lt;10%, 3, 2))</f>
        <v>3</v>
      </c>
      <c r="V327">
        <f>IF(Table2[[#This Row],[Full Time Employment_Average]]&lt;30%,1, IF(Table2[[#This Row],[Full Time Employment_Average]]&gt;50%, 3, 2))</f>
        <v>3</v>
      </c>
      <c r="W327" s="67">
        <f>AVERAGE(Table2[[#This Row],[FCI_SNAP]:[FCI_FullTimeEmployment]])</f>
        <v>3</v>
      </c>
      <c r="X327"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27"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Row],[IQ2_Average]])*(3*0.02)/12,IF(E376&lt;=1.5,"NA")))</f>
        <v>#DIV/0!</v>
      </c>
      <c r="Z327"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8" spans="1:26" x14ac:dyDescent="0.25">
      <c r="A328" t="str">
        <f>Table1422[[#This Row],[Community]]</f>
        <v xml:space="preserve">Trapper Creek  </v>
      </c>
      <c r="H328" s="58">
        <f>Table1422[[#This Row],[IQ1_Average]]</f>
        <v>21389</v>
      </c>
      <c r="I328" s="58">
        <f>Table1422[[#This Row],[IQ2_Average]]</f>
        <v>37802.6</v>
      </c>
      <c r="J328" s="58">
        <f>Table1422[[#This Row],[IQ3_Average]]</f>
        <v>64021.4</v>
      </c>
      <c r="K328" s="60">
        <f>Table1422[[#This Row],[SNAP_Average 
(Percentage Points)]]/100</f>
        <v>3.6000000000000004E-2</v>
      </c>
      <c r="L328" s="59">
        <f>Table1422[[#This Row],[Poverty_Average
(Percentage Points)]]/100</f>
        <v>0.27539999999999998</v>
      </c>
      <c r="M328" s="59">
        <f>Table1422[[#This Row],[Full Time Employment_Average
(Percentage Points)]]/100</f>
        <v>0.44060000000000005</v>
      </c>
      <c r="N328">
        <f>Table1422[[#This Row],[Monthly Fees]]</f>
        <v>0</v>
      </c>
      <c r="O328">
        <f t="shared" si="5"/>
        <v>0</v>
      </c>
      <c r="P328" s="63">
        <f>Table2[[#This Row],[Annual Fees]]/Table2[[#This Row],[IQ1_Average]]</f>
        <v>0</v>
      </c>
      <c r="Q328" s="63">
        <f>Table2[[#This Row],[Annual Fees]]/Table2[[#This Row],[IQ2_Average]]</f>
        <v>0</v>
      </c>
      <c r="R328" s="63">
        <f>Table2[[#This Row],[Annual Fees]]/Table2[[#This Row],[IQ3_Average]]</f>
        <v>0</v>
      </c>
      <c r="S328" s="65">
        <f>AVERAGE(Table2[[#This Row],[RI_IQ1]:[RI_IQ3]])</f>
        <v>0</v>
      </c>
      <c r="T328">
        <f>IF(Table2[[#This Row],[SNAP_Average]]&gt;20%,1, IF(Table2[[#This Row],[SNAP_Average]]&lt;11%, 3, 2))</f>
        <v>3</v>
      </c>
      <c r="U328">
        <f>IF(Table2[[#This Row],[Poverty_Average]]&gt;20%,1, IF(Table2[[#This Row],[Poverty_Average]]&lt;10%, 3, 2))</f>
        <v>1</v>
      </c>
      <c r="V328">
        <f>IF(Table2[[#This Row],[Full Time Employment_Average]]&lt;30%,1, IF(Table2[[#This Row],[Full Time Employment_Average]]&gt;50%, 3, 2))</f>
        <v>2</v>
      </c>
      <c r="W328" s="67">
        <f>AVERAGE(Table2[[#This Row],[FCI_SNAP]:[FCI_FullTimeEmployment]])</f>
        <v>2</v>
      </c>
      <c r="X32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8"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Row],[IQ2_Average]])*(3*0.02)/12,IF(E377&lt;=1.5,"NA")))</f>
        <v>56.289832693884229</v>
      </c>
      <c r="Z32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140.7245817347106</v>
      </c>
    </row>
    <row r="329" spans="1:26" x14ac:dyDescent="0.25">
      <c r="A329" t="str">
        <f>Table1422[[#This Row],[Community]]</f>
        <v xml:space="preserve">Tuluksak  </v>
      </c>
      <c r="B329" t="s">
        <v>575</v>
      </c>
      <c r="H329" s="58">
        <f>Table1422[[#This Row],[IQ1_Average]]</f>
        <v>12116.8</v>
      </c>
      <c r="I329" s="58">
        <f>Table1422[[#This Row],[IQ2_Average]]</f>
        <v>27280</v>
      </c>
      <c r="J329" s="58">
        <f>Table1422[[#This Row],[IQ3_Average]]</f>
        <v>49553.2</v>
      </c>
      <c r="K329" s="60">
        <f>Table1422[[#This Row],[SNAP_Average 
(Percentage Points)]]/100</f>
        <v>0.66080000000000017</v>
      </c>
      <c r="L329" s="59">
        <f>Table1422[[#This Row],[Poverty_Average
(Percentage Points)]]/100</f>
        <v>0.70020000000000016</v>
      </c>
      <c r="M329" s="59">
        <f>Table1422[[#This Row],[Full Time Employment_Average
(Percentage Points)]]/100</f>
        <v>0.69540000000000002</v>
      </c>
      <c r="N329">
        <f>Table1422[[#This Row],[Monthly Fees]]</f>
        <v>0</v>
      </c>
      <c r="O329">
        <f t="shared" si="5"/>
        <v>0</v>
      </c>
      <c r="P329" s="63">
        <f>Table2[[#This Row],[Annual Fees]]/Table2[[#This Row],[IQ1_Average]]</f>
        <v>0</v>
      </c>
      <c r="Q329" s="63">
        <f>Table2[[#This Row],[Annual Fees]]/Table2[[#This Row],[IQ2_Average]]</f>
        <v>0</v>
      </c>
      <c r="R329" s="63">
        <f>Table2[[#This Row],[Annual Fees]]/Table2[[#This Row],[IQ3_Average]]</f>
        <v>0</v>
      </c>
      <c r="S329" s="65">
        <f>AVERAGE(Table2[[#This Row],[RI_IQ1]:[RI_IQ3]])</f>
        <v>0</v>
      </c>
      <c r="T329">
        <f>IF(Table2[[#This Row],[SNAP_Average]]&gt;20%,1, IF(Table2[[#This Row],[SNAP_Average]]&lt;11%, 3, 2))</f>
        <v>1</v>
      </c>
      <c r="U329">
        <f>IF(Table2[[#This Row],[Poverty_Average]]&gt;20%,1, IF(Table2[[#This Row],[Poverty_Average]]&lt;10%, 3, 2))</f>
        <v>1</v>
      </c>
      <c r="V329">
        <f>IF(Table2[[#This Row],[Full Time Employment_Average]]&lt;30%,1, IF(Table2[[#This Row],[Full Time Employment_Average]]&gt;50%, 3, 2))</f>
        <v>3</v>
      </c>
      <c r="W329" s="67">
        <f>AVERAGE(Table2[[#This Row],[FCI_SNAP]:[FCI_FullTimeEmployment]])</f>
        <v>1.6666666666666667</v>
      </c>
      <c r="X32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2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Row],[IQ2_Average]])*(3*0.02)/12,IF(E378&lt;=1.5,"NA")))</f>
        <v>35.876430813642671</v>
      </c>
      <c r="Z32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89.691077034106698</v>
      </c>
    </row>
    <row r="330" spans="1:26" x14ac:dyDescent="0.25">
      <c r="A330" t="str">
        <f>Table1422[[#This Row],[Community]]</f>
        <v xml:space="preserve">Tuntutuliak  </v>
      </c>
      <c r="B330" t="s">
        <v>575</v>
      </c>
      <c r="H330" s="58">
        <f>Table1422[[#This Row],[IQ1_Average]]</f>
        <v>20094.400000000001</v>
      </c>
      <c r="I330" s="58">
        <f>Table1422[[#This Row],[IQ2_Average]]</f>
        <v>39145.4</v>
      </c>
      <c r="J330" s="58">
        <f>Table1422[[#This Row],[IQ3_Average]]</f>
        <v>51191</v>
      </c>
      <c r="K330" s="60">
        <f>Table1422[[#This Row],[SNAP_Average 
(Percentage Points)]]/100</f>
        <v>0.70479999999999987</v>
      </c>
      <c r="L330" s="59">
        <f>Table1422[[#This Row],[Poverty_Average
(Percentage Points)]]/100</f>
        <v>0.4456</v>
      </c>
      <c r="M330" s="59">
        <f>Table1422[[#This Row],[Full Time Employment_Average
(Percentage Points)]]/100</f>
        <v>0.45340000000000003</v>
      </c>
      <c r="N330">
        <f>Table1422[[#This Row],[Monthly Fees]]</f>
        <v>0</v>
      </c>
      <c r="O330">
        <f t="shared" si="5"/>
        <v>0</v>
      </c>
      <c r="P330" s="63">
        <f>Table2[[#This Row],[Annual Fees]]/Table2[[#This Row],[IQ1_Average]]</f>
        <v>0</v>
      </c>
      <c r="Q330" s="63">
        <f>Table2[[#This Row],[Annual Fees]]/Table2[[#This Row],[IQ2_Average]]</f>
        <v>0</v>
      </c>
      <c r="R330" s="63">
        <f>Table2[[#This Row],[Annual Fees]]/Table2[[#This Row],[IQ3_Average]]</f>
        <v>0</v>
      </c>
      <c r="S330" s="65">
        <f>AVERAGE(Table2[[#This Row],[RI_IQ1]:[RI_IQ3]])</f>
        <v>0</v>
      </c>
      <c r="T330">
        <f>IF(Table2[[#This Row],[SNAP_Average]]&gt;20%,1, IF(Table2[[#This Row],[SNAP_Average]]&lt;11%, 3, 2))</f>
        <v>1</v>
      </c>
      <c r="U330">
        <f>IF(Table2[[#This Row],[Poverty_Average]]&gt;20%,1, IF(Table2[[#This Row],[Poverty_Average]]&lt;10%, 3, 2))</f>
        <v>1</v>
      </c>
      <c r="V330">
        <f>IF(Table2[[#This Row],[Full Time Employment_Average]]&lt;30%,1, IF(Table2[[#This Row],[Full Time Employment_Average]]&gt;50%, 3, 2))</f>
        <v>2</v>
      </c>
      <c r="W330" s="67">
        <f>AVERAGE(Table2[[#This Row],[FCI_SNAP]:[FCI_FullTimeEmployment]])</f>
        <v>1.3333333333333333</v>
      </c>
      <c r="X33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30"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Row],[IQ2_Average]])*(3*0.02)/12,IF(E379&lt;=1.5,"NA")))</f>
        <v>NA</v>
      </c>
      <c r="Z33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52.717270465491218</v>
      </c>
    </row>
    <row r="331" spans="1:26" x14ac:dyDescent="0.25">
      <c r="A331" t="str">
        <f>Table1422[[#This Row],[Community]]</f>
        <v xml:space="preserve">Tununak  </v>
      </c>
      <c r="B331" t="s">
        <v>575</v>
      </c>
      <c r="H331" s="58">
        <f>Table1422[[#This Row],[IQ1_Average]]</f>
        <v>26665.8</v>
      </c>
      <c r="I331" s="58">
        <f>Table1422[[#This Row],[IQ2_Average]]</f>
        <v>34615.599999999999</v>
      </c>
      <c r="J331" s="58">
        <f>Table1422[[#This Row],[IQ3_Average]]</f>
        <v>45060.6</v>
      </c>
      <c r="K331" s="60">
        <f>Table1422[[#This Row],[SNAP_Average 
(Percentage Points)]]/100</f>
        <v>0.61720000000000008</v>
      </c>
      <c r="L331" s="59">
        <f>Table1422[[#This Row],[Poverty_Average
(Percentage Points)]]/100</f>
        <v>0.47159999999999996</v>
      </c>
      <c r="M331" s="59">
        <f>Table1422[[#This Row],[Full Time Employment_Average
(Percentage Points)]]/100</f>
        <v>0.10559999999999999</v>
      </c>
      <c r="N331">
        <f>Table1422[[#This Row],[Monthly Fees]]</f>
        <v>0</v>
      </c>
      <c r="O331">
        <f t="shared" si="5"/>
        <v>0</v>
      </c>
      <c r="P331" s="63">
        <f>Table2[[#This Row],[Annual Fees]]/Table2[[#This Row],[IQ1_Average]]</f>
        <v>0</v>
      </c>
      <c r="Q331" s="63">
        <f>Table2[[#This Row],[Annual Fees]]/Table2[[#This Row],[IQ2_Average]]</f>
        <v>0</v>
      </c>
      <c r="R331" s="63">
        <f>Table2[[#This Row],[Annual Fees]]/Table2[[#This Row],[IQ3_Average]]</f>
        <v>0</v>
      </c>
      <c r="S331" s="65">
        <f>AVERAGE(Table2[[#This Row],[RI_IQ1]:[RI_IQ3]])</f>
        <v>0</v>
      </c>
      <c r="T331">
        <f>IF(Table2[[#This Row],[SNAP_Average]]&gt;20%,1, IF(Table2[[#This Row],[SNAP_Average]]&lt;11%, 3, 2))</f>
        <v>1</v>
      </c>
      <c r="U331">
        <f>IF(Table2[[#This Row],[Poverty_Average]]&gt;20%,1, IF(Table2[[#This Row],[Poverty_Average]]&lt;10%, 3, 2))</f>
        <v>1</v>
      </c>
      <c r="V331">
        <f>IF(Table2[[#This Row],[Full Time Employment_Average]]&lt;30%,1, IF(Table2[[#This Row],[Full Time Employment_Average]]&gt;50%, 3, 2))</f>
        <v>1</v>
      </c>
      <c r="W331" s="67">
        <f>AVERAGE(Table2[[#This Row],[FCI_SNAP]:[FCI_FullTimeEmployment]])</f>
        <v>1</v>
      </c>
      <c r="X33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31"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Row],[IQ2_Average]])*(3*0.02)/12,IF(E380&lt;=1.5,"NA")))</f>
        <v>NA</v>
      </c>
      <c r="Z33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56.444707413827054</v>
      </c>
    </row>
    <row r="332" spans="1:26" x14ac:dyDescent="0.25">
      <c r="A332" t="str">
        <f>Table1422[[#This Row],[Community]]</f>
        <v xml:space="preserve">Twin Hills  </v>
      </c>
      <c r="C332" t="s">
        <v>578</v>
      </c>
      <c r="D332" t="s">
        <v>561</v>
      </c>
      <c r="E332" t="s">
        <v>562</v>
      </c>
      <c r="F332" t="s">
        <v>563</v>
      </c>
      <c r="G332" t="s">
        <v>570</v>
      </c>
      <c r="H332" s="58">
        <f>Table1422[[#This Row],[IQ1_Average]]</f>
        <v>17300</v>
      </c>
      <c r="I332" s="58">
        <f>Table1422[[#This Row],[IQ2_Average]]</f>
        <v>25020</v>
      </c>
      <c r="J332" s="58">
        <f>Table1422[[#This Row],[IQ3_Average]]</f>
        <v>43700</v>
      </c>
      <c r="K332" s="60">
        <f>Table1422[[#This Row],[SNAP_Average 
(Percentage Points)]]/100</f>
        <v>0.21379999999999999</v>
      </c>
      <c r="L332" s="59">
        <f>Table1422[[#This Row],[Poverty_Average
(Percentage Points)]]/100</f>
        <v>0.72760000000000002</v>
      </c>
      <c r="M332" s="59">
        <f>Table1422[[#This Row],[Full Time Employment_Average
(Percentage Points)]]/100</f>
        <v>0.433</v>
      </c>
      <c r="N332">
        <f>Table1422[[#This Row],[Monthly Fees]]</f>
        <v>50</v>
      </c>
      <c r="O332">
        <f t="shared" si="5"/>
        <v>600</v>
      </c>
      <c r="P332" s="63">
        <f>Table2[[#This Row],[Annual Fees]]/Table2[[#This Row],[IQ1_Average]]</f>
        <v>3.4682080924855488E-2</v>
      </c>
      <c r="Q332" s="63">
        <f>Table2[[#This Row],[Annual Fees]]/Table2[[#This Row],[IQ2_Average]]</f>
        <v>2.3980815347721823E-2</v>
      </c>
      <c r="R332" s="63">
        <f>Table2[[#This Row],[Annual Fees]]/Table2[[#This Row],[IQ3_Average]]</f>
        <v>1.3729977116704805E-2</v>
      </c>
      <c r="S332" s="65">
        <f>AVERAGE(Table2[[#This Row],[RI_IQ1]:[RI_IQ3]])</f>
        <v>2.4130957796427373E-2</v>
      </c>
      <c r="T332">
        <f>IF(Table2[[#This Row],[SNAP_Average]]&gt;20%,1, IF(Table2[[#This Row],[SNAP_Average]]&lt;11%, 3, 2))</f>
        <v>1</v>
      </c>
      <c r="U332">
        <f>IF(Table2[[#This Row],[Poverty_Average]]&gt;20%,1, IF(Table2[[#This Row],[Poverty_Average]]&lt;10%, 3, 2))</f>
        <v>1</v>
      </c>
      <c r="V332">
        <f>IF(Table2[[#This Row],[Full Time Employment_Average]]&lt;30%,1, IF(Table2[[#This Row],[Full Time Employment_Average]]&gt;50%, 3, 2))</f>
        <v>2</v>
      </c>
      <c r="W332" s="67">
        <f>AVERAGE(Table2[[#This Row],[FCI_SNAP]:[FCI_FullTimeEmployment]])</f>
        <v>1.3333333333333333</v>
      </c>
      <c r="X33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2"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Row],[IQ2_Average]])*(3*0.02)/12,IF(E381&lt;=1.5,"NA")))</f>
        <v>NA</v>
      </c>
      <c r="Z33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41.440543240602388</v>
      </c>
    </row>
    <row r="333" spans="1:26" x14ac:dyDescent="0.25">
      <c r="A333" t="str">
        <f>Table1422[[#This Row],[Community]]</f>
        <v xml:space="preserve">Two Rivers  </v>
      </c>
      <c r="H333" s="58">
        <f>Table1422[[#This Row],[IQ1_Average]]</f>
        <v>47100.2</v>
      </c>
      <c r="I333" s="58">
        <f>Table1422[[#This Row],[IQ2_Average]]</f>
        <v>60724</v>
      </c>
      <c r="J333" s="58">
        <f>Table1422[[#This Row],[IQ3_Average]]</f>
        <v>194895.4</v>
      </c>
      <c r="K333" s="60">
        <f>Table1422[[#This Row],[SNAP_Average 
(Percentage Points)]]/100</f>
        <v>0.1704</v>
      </c>
      <c r="L333" s="59">
        <f>Table1422[[#This Row],[Poverty_Average
(Percentage Points)]]/100</f>
        <v>3.3799999999999997E-2</v>
      </c>
      <c r="M333" s="59">
        <f>Table1422[[#This Row],[Full Time Employment_Average
(Percentage Points)]]/100</f>
        <v>0.85640000000000016</v>
      </c>
      <c r="N333">
        <f>Table1422[[#This Row],[Monthly Fees]]</f>
        <v>0</v>
      </c>
      <c r="O333">
        <f t="shared" si="5"/>
        <v>0</v>
      </c>
      <c r="P333" s="63">
        <f>Table2[[#This Row],[Annual Fees]]/Table2[[#This Row],[IQ1_Average]]</f>
        <v>0</v>
      </c>
      <c r="Q333" s="63">
        <f>Table2[[#This Row],[Annual Fees]]/Table2[[#This Row],[IQ2_Average]]</f>
        <v>0</v>
      </c>
      <c r="R333" s="63">
        <f>Table2[[#This Row],[Annual Fees]]/Table2[[#This Row],[IQ3_Average]]</f>
        <v>0</v>
      </c>
      <c r="S333" s="65">
        <f>AVERAGE(Table2[[#This Row],[RI_IQ1]:[RI_IQ3]])</f>
        <v>0</v>
      </c>
      <c r="T333">
        <f>IF(Table2[[#This Row],[SNAP_Average]]&gt;20%,1, IF(Table2[[#This Row],[SNAP_Average]]&lt;11%, 3, 2))</f>
        <v>2</v>
      </c>
      <c r="U333">
        <f>IF(Table2[[#This Row],[Poverty_Average]]&gt;20%,1, IF(Table2[[#This Row],[Poverty_Average]]&lt;10%, 3, 2))</f>
        <v>3</v>
      </c>
      <c r="V333">
        <f>IF(Table2[[#This Row],[Full Time Employment_Average]]&lt;30%,1, IF(Table2[[#This Row],[Full Time Employment_Average]]&gt;50%, 3, 2))</f>
        <v>3</v>
      </c>
      <c r="W333" s="67">
        <f>AVERAGE(Table2[[#This Row],[FCI_SNAP]:[FCI_FullTimeEmployment]])</f>
        <v>2.6666666666666665</v>
      </c>
      <c r="X33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Row],[IQ2_Average]])*(3*0.02)/12,IF(E382&lt;=1.5,"NA")))</f>
        <v>291.84984916122016</v>
      </c>
      <c r="Z33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466.95975865795214</v>
      </c>
    </row>
    <row r="334" spans="1:26" x14ac:dyDescent="0.25">
      <c r="A334" t="str">
        <f>Table1422[[#This Row],[Community]]</f>
        <v xml:space="preserve">Tyonek  </v>
      </c>
      <c r="C334" t="s">
        <v>560</v>
      </c>
      <c r="D334" t="s">
        <v>561</v>
      </c>
      <c r="E334" t="s">
        <v>562</v>
      </c>
      <c r="F334" t="s">
        <v>563</v>
      </c>
      <c r="G334" t="s">
        <v>566</v>
      </c>
      <c r="H334" s="58">
        <f>Table1422[[#This Row],[IQ1_Average]]</f>
        <v>18227.2</v>
      </c>
      <c r="I334" s="58">
        <f>Table1422[[#This Row],[IQ2_Average]]</f>
        <v>39177.800000000003</v>
      </c>
      <c r="J334" s="58">
        <f>Table1422[[#This Row],[IQ3_Average]]</f>
        <v>58630</v>
      </c>
      <c r="K334" s="60">
        <f>Table1422[[#This Row],[SNAP_Average 
(Percentage Points)]]/100</f>
        <v>0.32939999999999997</v>
      </c>
      <c r="L334" s="59">
        <f>Table1422[[#This Row],[Poverty_Average
(Percentage Points)]]/100</f>
        <v>0.31780000000000003</v>
      </c>
      <c r="M334" s="59">
        <f>Table1422[[#This Row],[Full Time Employment_Average
(Percentage Points)]]/100</f>
        <v>0.46140000000000003</v>
      </c>
      <c r="N334">
        <f>Table1422[[#This Row],[Monthly Fees]]</f>
        <v>128.25</v>
      </c>
      <c r="O334">
        <f t="shared" si="5"/>
        <v>1539</v>
      </c>
      <c r="P334" s="63">
        <f>Table2[[#This Row],[Annual Fees]]/Table2[[#This Row],[IQ1_Average]]</f>
        <v>8.4434252106741575E-2</v>
      </c>
      <c r="Q334" s="63">
        <f>Table2[[#This Row],[Annual Fees]]/Table2[[#This Row],[IQ2_Average]]</f>
        <v>3.9282450775694394E-2</v>
      </c>
      <c r="R334" s="63">
        <f>Table2[[#This Row],[Annual Fees]]/Table2[[#This Row],[IQ3_Average]]</f>
        <v>2.624936039570186E-2</v>
      </c>
      <c r="S334" s="65">
        <f>AVERAGE(Table2[[#This Row],[RI_IQ1]:[RI_IQ3]])</f>
        <v>4.9988687759379279E-2</v>
      </c>
      <c r="T334">
        <f>IF(Table2[[#This Row],[SNAP_Average]]&gt;20%,1, IF(Table2[[#This Row],[SNAP_Average]]&lt;11%, 3, 2))</f>
        <v>1</v>
      </c>
      <c r="U334">
        <f>IF(Table2[[#This Row],[Poverty_Average]]&gt;20%,1, IF(Table2[[#This Row],[Poverty_Average]]&lt;10%, 3, 2))</f>
        <v>1</v>
      </c>
      <c r="V334">
        <f>IF(Table2[[#This Row],[Full Time Employment_Average]]&lt;30%,1, IF(Table2[[#This Row],[Full Time Employment_Average]]&gt;50%, 3, 2))</f>
        <v>2</v>
      </c>
      <c r="W334" s="67">
        <f>AVERAGE(Table2[[#This Row],[FCI_SNAP]:[FCI_FullTimeEmployment]])</f>
        <v>1.3333333333333333</v>
      </c>
      <c r="X33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4"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Row],[IQ2_Average]])*(3*0.02)/12,IF(E383&lt;=1.5,"NA")))</f>
        <v>NA</v>
      </c>
      <c r="Z33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51.311608985349579</v>
      </c>
    </row>
    <row r="335" spans="1:26" x14ac:dyDescent="0.25">
      <c r="A335" t="str">
        <f>Table1422[[#This Row],[Community]]</f>
        <v xml:space="preserve">Ugashik  </v>
      </c>
      <c r="H335" s="58" t="e">
        <f>Table1422[[#This Row],[IQ1_Average]]</f>
        <v>#DIV/0!</v>
      </c>
      <c r="I335" s="58" t="e">
        <f>Table1422[[#This Row],[IQ2_Average]]</f>
        <v>#DIV/0!</v>
      </c>
      <c r="J335" s="58" t="e">
        <f>Table1422[[#This Row],[IQ3_Average]]</f>
        <v>#DIV/0!</v>
      </c>
      <c r="K335" s="60">
        <f>Table1422[[#This Row],[SNAP_Average 
(Percentage Points)]]/100</f>
        <v>0</v>
      </c>
      <c r="L335" s="59">
        <f>Table1422[[#This Row],[Poverty_Average
(Percentage Points)]]/100</f>
        <v>0</v>
      </c>
      <c r="M335" s="59">
        <f>Table1422[[#This Row],[Full Time Employment_Average
(Percentage Points)]]/100</f>
        <v>0</v>
      </c>
      <c r="N335">
        <f>Table1422[[#This Row],[Monthly Fees]]</f>
        <v>0</v>
      </c>
      <c r="O335">
        <f t="shared" si="5"/>
        <v>0</v>
      </c>
      <c r="P335" s="63" t="e">
        <f>Table2[[#This Row],[Annual Fees]]/Table2[[#This Row],[IQ1_Average]]</f>
        <v>#DIV/0!</v>
      </c>
      <c r="Q335" s="63" t="e">
        <f>Table2[[#This Row],[Annual Fees]]/Table2[[#This Row],[IQ2_Average]]</f>
        <v>#DIV/0!</v>
      </c>
      <c r="R335" s="63" t="e">
        <f>Table2[[#This Row],[Annual Fees]]/Table2[[#This Row],[IQ3_Average]]</f>
        <v>#DIV/0!</v>
      </c>
      <c r="S335" s="65" t="e">
        <f>AVERAGE(Table2[[#This Row],[RI_IQ1]:[RI_IQ3]])</f>
        <v>#DIV/0!</v>
      </c>
      <c r="T335">
        <f>IF(Table2[[#This Row],[SNAP_Average]]&gt;20%,1, IF(Table2[[#This Row],[SNAP_Average]]&lt;11%, 3, 2))</f>
        <v>3</v>
      </c>
      <c r="U335">
        <f>IF(Table2[[#This Row],[Poverty_Average]]&gt;20%,1, IF(Table2[[#This Row],[Poverty_Average]]&lt;10%, 3, 2))</f>
        <v>3</v>
      </c>
      <c r="V335">
        <f>IF(Table2[[#This Row],[Full Time Employment_Average]]&lt;30%,1, IF(Table2[[#This Row],[Full Time Employment_Average]]&gt;50%, 3, 2))</f>
        <v>1</v>
      </c>
      <c r="W335" s="67">
        <f>AVERAGE(Table2[[#This Row],[FCI_SNAP]:[FCI_FullTimeEmployment]])</f>
        <v>2.3333333333333335</v>
      </c>
      <c r="X335"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35"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Row],[IQ2_Average]])*(3*0.02)/12,IF(E384&lt;=1.5,"NA")))</f>
        <v>#DIV/0!</v>
      </c>
      <c r="Z335"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36" spans="1:26" x14ac:dyDescent="0.25">
      <c r="A336" t="str">
        <f>Table1422[[#This Row],[Community]]</f>
        <v xml:space="preserve">Unalakleet </v>
      </c>
      <c r="C336" t="s">
        <v>586</v>
      </c>
      <c r="D336" t="s">
        <v>561</v>
      </c>
      <c r="E336" t="s">
        <v>572</v>
      </c>
      <c r="F336" t="s">
        <v>563</v>
      </c>
      <c r="G336" t="s">
        <v>570</v>
      </c>
      <c r="H336" s="58">
        <f>Table1422[[#This Row],[IQ1_Average]]</f>
        <v>27181</v>
      </c>
      <c r="I336" s="58">
        <f>Table1422[[#This Row],[IQ2_Average]]</f>
        <v>58365</v>
      </c>
      <c r="J336" s="58">
        <f>Table1422[[#This Row],[IQ3_Average]]</f>
        <v>107945</v>
      </c>
      <c r="K336" s="60">
        <f>Table1422[[#This Row],[SNAP_Average 
(Percentage Points)]]/100</f>
        <v>0.20860000000000001</v>
      </c>
      <c r="L336" s="59">
        <f>Table1422[[#This Row],[Poverty_Average
(Percentage Points)]]/100</f>
        <v>0.31879999999999997</v>
      </c>
      <c r="M336" s="59">
        <f>Table1422[[#This Row],[Full Time Employment_Average
(Percentage Points)]]/100</f>
        <v>0.42259999999999998</v>
      </c>
      <c r="N336">
        <f>Table1422[[#This Row],[Monthly Fees]]</f>
        <v>90</v>
      </c>
      <c r="O336">
        <f t="shared" si="5"/>
        <v>1080</v>
      </c>
      <c r="P336" s="63">
        <f>Table2[[#This Row],[Annual Fees]]/Table2[[#This Row],[IQ1_Average]]</f>
        <v>3.9733637467348516E-2</v>
      </c>
      <c r="Q336" s="63">
        <f>Table2[[#This Row],[Annual Fees]]/Table2[[#This Row],[IQ2_Average]]</f>
        <v>1.8504240555127217E-2</v>
      </c>
      <c r="R336" s="63">
        <f>Table2[[#This Row],[Annual Fees]]/Table2[[#This Row],[IQ3_Average]]</f>
        <v>1.0005095187363935E-2</v>
      </c>
      <c r="S336" s="65">
        <f>AVERAGE(Table2[[#This Row],[RI_IQ1]:[RI_IQ3]])</f>
        <v>2.2747657736613223E-2</v>
      </c>
      <c r="T336">
        <f>IF(Table2[[#This Row],[SNAP_Average]]&gt;20%,1, IF(Table2[[#This Row],[SNAP_Average]]&lt;11%, 3, 2))</f>
        <v>1</v>
      </c>
      <c r="U336">
        <f>IF(Table2[[#This Row],[Poverty_Average]]&gt;20%,1, IF(Table2[[#This Row],[Poverty_Average]]&lt;10%, 3, 2))</f>
        <v>1</v>
      </c>
      <c r="V336">
        <f>IF(Table2[[#This Row],[Full Time Employment_Average]]&lt;30%,1, IF(Table2[[#This Row],[Full Time Employment_Average]]&gt;50%, 3, 2))</f>
        <v>2</v>
      </c>
      <c r="W336" s="67">
        <f>AVERAGE(Table2[[#This Row],[FCI_SNAP]:[FCI_FullTimeEmployment]])</f>
        <v>1.3333333333333333</v>
      </c>
      <c r="X33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6"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Row],[IQ2_Average]])*(3*0.02)/12,IF(E385&lt;=1.5,"NA")))</f>
        <v>NA</v>
      </c>
      <c r="Z33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79.12902597891788</v>
      </c>
    </row>
    <row r="337" spans="1:26" x14ac:dyDescent="0.25">
      <c r="A337" t="str">
        <f>Table1422[[#This Row],[Community]]</f>
        <v xml:space="preserve">Unalaska </v>
      </c>
      <c r="H337" s="58">
        <f>Table1422[[#This Row],[IQ1_Average]]</f>
        <v>67488</v>
      </c>
      <c r="I337" s="58">
        <f>Table1422[[#This Row],[IQ2_Average]]</f>
        <v>91066.8</v>
      </c>
      <c r="J337" s="58">
        <f>Table1422[[#This Row],[IQ3_Average]]</f>
        <v>122072</v>
      </c>
      <c r="K337" s="60">
        <f>Table1422[[#This Row],[SNAP_Average 
(Percentage Points)]]/100</f>
        <v>4.8600000000000004E-2</v>
      </c>
      <c r="L337" s="59">
        <f>Table1422[[#This Row],[Poverty_Average
(Percentage Points)]]/100</f>
        <v>0.22620000000000001</v>
      </c>
      <c r="M337" s="59">
        <f>Table1422[[#This Row],[Full Time Employment_Average
(Percentage Points)]]/100</f>
        <v>0.65700000000000003</v>
      </c>
      <c r="N337">
        <f>Table1422[[#This Row],[Monthly Fees]]</f>
        <v>0</v>
      </c>
      <c r="O337">
        <f t="shared" si="5"/>
        <v>0</v>
      </c>
      <c r="P337" s="63">
        <f>Table2[[#This Row],[Annual Fees]]/Table2[[#This Row],[IQ1_Average]]</f>
        <v>0</v>
      </c>
      <c r="Q337" s="63">
        <f>Table2[[#This Row],[Annual Fees]]/Table2[[#This Row],[IQ2_Average]]</f>
        <v>0</v>
      </c>
      <c r="R337" s="63">
        <f>Table2[[#This Row],[Annual Fees]]/Table2[[#This Row],[IQ3_Average]]</f>
        <v>0</v>
      </c>
      <c r="S337" s="65">
        <f>AVERAGE(Table2[[#This Row],[RI_IQ1]:[RI_IQ3]])</f>
        <v>0</v>
      </c>
      <c r="T337">
        <f>IF(Table2[[#This Row],[SNAP_Average]]&gt;20%,1, IF(Table2[[#This Row],[SNAP_Average]]&lt;11%, 3, 2))</f>
        <v>3</v>
      </c>
      <c r="U337">
        <f>IF(Table2[[#This Row],[Poverty_Average]]&gt;20%,1, IF(Table2[[#This Row],[Poverty_Average]]&lt;10%, 3, 2))</f>
        <v>1</v>
      </c>
      <c r="V337">
        <f>IF(Table2[[#This Row],[Full Time Employment_Average]]&lt;30%,1, IF(Table2[[#This Row],[Full Time Employment_Average]]&gt;50%, 3, 2))</f>
        <v>3</v>
      </c>
      <c r="W337" s="67">
        <f>AVERAGE(Table2[[#This Row],[FCI_SNAP]:[FCI_FullTimeEmployment]])</f>
        <v>2.3333333333333335</v>
      </c>
      <c r="X337"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7"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Row],[IQ2_Average]])*(3*0.02)/12,IF(E386&lt;=1.5,"NA")))</f>
        <v>147.10085097439023</v>
      </c>
      <c r="Z337"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367.75212743597558</v>
      </c>
    </row>
    <row r="338" spans="1:26" x14ac:dyDescent="0.25">
      <c r="A338" t="str">
        <f>Table1422[[#This Row],[Community]]</f>
        <v xml:space="preserve">Upper Kalskag </v>
      </c>
      <c r="C338" t="s">
        <v>568</v>
      </c>
      <c r="D338" t="s">
        <v>595</v>
      </c>
      <c r="E338" t="s">
        <v>580</v>
      </c>
      <c r="F338" t="s">
        <v>563</v>
      </c>
      <c r="G338" t="s">
        <v>570</v>
      </c>
      <c r="H338" s="58">
        <f>Table1422[[#This Row],[IQ1_Average]]</f>
        <v>21633.599999999999</v>
      </c>
      <c r="I338" s="58">
        <f>Table1422[[#This Row],[IQ2_Average]]</f>
        <v>35918.6</v>
      </c>
      <c r="J338" s="58">
        <f>Table1422[[#This Row],[IQ3_Average]]</f>
        <v>59600</v>
      </c>
      <c r="K338" s="60">
        <f>Table1422[[#This Row],[SNAP_Average 
(Percentage Points)]]/100</f>
        <v>0.40300000000000002</v>
      </c>
      <c r="L338" s="59">
        <f>Table1422[[#This Row],[Poverty_Average
(Percentage Points)]]/100</f>
        <v>0.3664</v>
      </c>
      <c r="M338" s="59">
        <f>Table1422[[#This Row],[Full Time Employment_Average
(Percentage Points)]]/100</f>
        <v>0.2102</v>
      </c>
      <c r="N338">
        <f>Table1422[[#This Row],[Monthly Fees]]</f>
        <v>157.38999999999999</v>
      </c>
      <c r="O338">
        <f t="shared" si="5"/>
        <v>1888.6799999999998</v>
      </c>
      <c r="P338" s="63">
        <f>Table2[[#This Row],[Annual Fees]]/Table2[[#This Row],[IQ1_Average]]</f>
        <v>8.7303084091413352E-2</v>
      </c>
      <c r="Q338" s="63">
        <f>Table2[[#This Row],[Annual Fees]]/Table2[[#This Row],[IQ2_Average]]</f>
        <v>5.2582227592389459E-2</v>
      </c>
      <c r="R338" s="63">
        <f>Table2[[#This Row],[Annual Fees]]/Table2[[#This Row],[IQ3_Average]]</f>
        <v>3.1689261744966439E-2</v>
      </c>
      <c r="S338" s="65">
        <f>AVERAGE(Table2[[#This Row],[RI_IQ1]:[RI_IQ3]])</f>
        <v>5.7191524476256417E-2</v>
      </c>
      <c r="T338">
        <f>IF(Table2[[#This Row],[SNAP_Average]]&gt;20%,1, IF(Table2[[#This Row],[SNAP_Average]]&lt;11%, 3, 2))</f>
        <v>1</v>
      </c>
      <c r="U338">
        <f>IF(Table2[[#This Row],[Poverty_Average]]&gt;20%,1, IF(Table2[[#This Row],[Poverty_Average]]&lt;10%, 3, 2))</f>
        <v>1</v>
      </c>
      <c r="V338">
        <f>IF(Table2[[#This Row],[Full Time Employment_Average]]&lt;30%,1, IF(Table2[[#This Row],[Full Time Employment_Average]]&gt;50%, 3, 2))</f>
        <v>1</v>
      </c>
      <c r="W338" s="67">
        <f>AVERAGE(Table2[[#This Row],[FCI_SNAP]:[FCI_FullTimeEmployment]])</f>
        <v>1</v>
      </c>
      <c r="X338"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38"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Row],[IQ2_Average]])*(3*0.02)/12,IF(E387&lt;=1.5,"NA")))</f>
        <v>NA</v>
      </c>
      <c r="Z338"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55.039623944747916</v>
      </c>
    </row>
    <row r="339" spans="1:26" x14ac:dyDescent="0.25">
      <c r="A339" t="str">
        <f>Table1422[[#This Row],[Community]]</f>
        <v xml:space="preserve">Utqiagvik </v>
      </c>
      <c r="H339" s="58">
        <f>Table1422[[#This Row],[IQ1_Average]]</f>
        <v>40510.199999999997</v>
      </c>
      <c r="I339" s="58">
        <f>Table1422[[#This Row],[IQ2_Average]]</f>
        <v>67590.8</v>
      </c>
      <c r="J339" s="58">
        <f>Table1422[[#This Row],[IQ3_Average]]</f>
        <v>110872</v>
      </c>
      <c r="K339" s="60">
        <f>Table1422[[#This Row],[SNAP_Average 
(Percentage Points)]]/100</f>
        <v>0.11779999999999999</v>
      </c>
      <c r="L339" s="59">
        <f>Table1422[[#This Row],[Poverty_Average
(Percentage Points)]]/100</f>
        <v>0.30560000000000004</v>
      </c>
      <c r="M339" s="59">
        <f>Table1422[[#This Row],[Full Time Employment_Average
(Percentage Points)]]/100</f>
        <v>0.67139999999999989</v>
      </c>
      <c r="N339">
        <f>Table1422[[#This Row],[Monthly Fees]]</f>
        <v>0</v>
      </c>
      <c r="O339">
        <f t="shared" si="5"/>
        <v>0</v>
      </c>
      <c r="P339" s="63">
        <f>Table2[[#This Row],[Annual Fees]]/Table2[[#This Row],[IQ1_Average]]</f>
        <v>0</v>
      </c>
      <c r="Q339" s="63">
        <f>Table2[[#This Row],[Annual Fees]]/Table2[[#This Row],[IQ2_Average]]</f>
        <v>0</v>
      </c>
      <c r="R339" s="63">
        <f>Table2[[#This Row],[Annual Fees]]/Table2[[#This Row],[IQ3_Average]]</f>
        <v>0</v>
      </c>
      <c r="S339" s="65">
        <f>AVERAGE(Table2[[#This Row],[RI_IQ1]:[RI_IQ3]])</f>
        <v>0</v>
      </c>
      <c r="T339">
        <f>IF(Table2[[#This Row],[SNAP_Average]]&gt;20%,1, IF(Table2[[#This Row],[SNAP_Average]]&lt;11%, 3, 2))</f>
        <v>2</v>
      </c>
      <c r="U339">
        <f>IF(Table2[[#This Row],[Poverty_Average]]&gt;20%,1, IF(Table2[[#This Row],[Poverty_Average]]&lt;10%, 3, 2))</f>
        <v>1</v>
      </c>
      <c r="V339">
        <f>IF(Table2[[#This Row],[Full Time Employment_Average]]&lt;30%,1, IF(Table2[[#This Row],[Full Time Employment_Average]]&gt;50%, 3, 2))</f>
        <v>3</v>
      </c>
      <c r="W339" s="67">
        <f>AVERAGE(Table2[[#This Row],[FCI_SNAP]:[FCI_FullTimeEmployment]])</f>
        <v>2</v>
      </c>
      <c r="X339"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39"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Row],[IQ2_Average]])*(3*0.02)/12,IF(E388&lt;=1.5,"NA")))</f>
        <v>103.09392346211524</v>
      </c>
      <c r="Z33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257.73480865528819</v>
      </c>
    </row>
    <row r="340" spans="1:26" x14ac:dyDescent="0.25">
      <c r="A340" t="str">
        <f>Table1422[[#This Row],[Community]]</f>
        <v xml:space="preserve">Valdez </v>
      </c>
      <c r="H340" s="58">
        <f>Table1422[[#This Row],[IQ1_Average]]</f>
        <v>46312.6</v>
      </c>
      <c r="I340" s="58">
        <f>Table1422[[#This Row],[IQ2_Average]]</f>
        <v>72052.399999999994</v>
      </c>
      <c r="J340" s="58">
        <f>Table1422[[#This Row],[IQ3_Average]]</f>
        <v>113183</v>
      </c>
      <c r="K340" s="60">
        <f>Table1422[[#This Row],[SNAP_Average 
(Percentage Points)]]/100</f>
        <v>6.1599999999999995E-2</v>
      </c>
      <c r="L340" s="59">
        <f>Table1422[[#This Row],[Poverty_Average
(Percentage Points)]]/100</f>
        <v>5.0999999999999997E-2</v>
      </c>
      <c r="M340" s="59">
        <f>Table1422[[#This Row],[Full Time Employment_Average
(Percentage Points)]]/100</f>
        <v>0.64119999999999999</v>
      </c>
      <c r="N340">
        <f>Table1422[[#This Row],[Monthly Fees]]</f>
        <v>0</v>
      </c>
      <c r="O340">
        <f t="shared" si="5"/>
        <v>0</v>
      </c>
      <c r="P340" s="63">
        <f>Table2[[#This Row],[Annual Fees]]/Table2[[#This Row],[IQ1_Average]]</f>
        <v>0</v>
      </c>
      <c r="Q340" s="63">
        <f>Table2[[#This Row],[Annual Fees]]/Table2[[#This Row],[IQ2_Average]]</f>
        <v>0</v>
      </c>
      <c r="R340" s="63">
        <f>Table2[[#This Row],[Annual Fees]]/Table2[[#This Row],[IQ3_Average]]</f>
        <v>0</v>
      </c>
      <c r="S340" s="65">
        <f>AVERAGE(Table2[[#This Row],[RI_IQ1]:[RI_IQ3]])</f>
        <v>0</v>
      </c>
      <c r="T340">
        <f>IF(Table2[[#This Row],[SNAP_Average]]&gt;20%,1, IF(Table2[[#This Row],[SNAP_Average]]&lt;11%, 3, 2))</f>
        <v>3</v>
      </c>
      <c r="U340">
        <f>IF(Table2[[#This Row],[Poverty_Average]]&gt;20%,1, IF(Table2[[#This Row],[Poverty_Average]]&lt;10%, 3, 2))</f>
        <v>3</v>
      </c>
      <c r="V340">
        <f>IF(Table2[[#This Row],[Full Time Employment_Average]]&lt;30%,1, IF(Table2[[#This Row],[Full Time Employment_Average]]&gt;50%, 3, 2))</f>
        <v>3</v>
      </c>
      <c r="W340" s="67">
        <f>AVERAGE(Table2[[#This Row],[FCI_SNAP]:[FCI_FullTimeEmployment]])</f>
        <v>3</v>
      </c>
      <c r="X34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Row],[IQ2_Average]])*(3*0.02)/12,IF(E389&lt;=1.5,"NA")))</f>
        <v>282.12607189858721</v>
      </c>
      <c r="Z34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451.40171503773945</v>
      </c>
    </row>
    <row r="341" spans="1:26" x14ac:dyDescent="0.25">
      <c r="A341" t="str">
        <f>Table1422[[#This Row],[Community]]</f>
        <v xml:space="preserve">Venetie  </v>
      </c>
      <c r="B341" t="s">
        <v>575</v>
      </c>
      <c r="H341" s="58">
        <f>Table1422[[#This Row],[IQ1_Average]]</f>
        <v>7866.6</v>
      </c>
      <c r="I341" s="58">
        <f>Table1422[[#This Row],[IQ2_Average]]</f>
        <v>42063.199999999997</v>
      </c>
      <c r="J341" s="58">
        <f>Table1422[[#This Row],[IQ3_Average]]</f>
        <v>57470</v>
      </c>
      <c r="K341" s="60">
        <f>Table1422[[#This Row],[SNAP_Average 
(Percentage Points)]]/100</f>
        <v>0.52100000000000002</v>
      </c>
      <c r="L341" s="59">
        <f>Table1422[[#This Row],[Poverty_Average
(Percentage Points)]]/100</f>
        <v>0.58599999999999997</v>
      </c>
      <c r="M341" s="59">
        <f>Table1422[[#This Row],[Full Time Employment_Average
(Percentage Points)]]/100</f>
        <v>0.41299999999999998</v>
      </c>
      <c r="N341">
        <f>Table1422[[#This Row],[Monthly Fees]]</f>
        <v>0</v>
      </c>
      <c r="O341">
        <f t="shared" si="5"/>
        <v>0</v>
      </c>
      <c r="P341" s="63">
        <f>Table2[[#This Row],[Annual Fees]]/Table2[[#This Row],[IQ1_Average]]</f>
        <v>0</v>
      </c>
      <c r="Q341" s="63">
        <f>Table2[[#This Row],[Annual Fees]]/Table2[[#This Row],[IQ2_Average]]</f>
        <v>0</v>
      </c>
      <c r="R341" s="63">
        <f>Table2[[#This Row],[Annual Fees]]/Table2[[#This Row],[IQ3_Average]]</f>
        <v>0</v>
      </c>
      <c r="S341" s="65">
        <f>AVERAGE(Table2[[#This Row],[RI_IQ1]:[RI_IQ3]])</f>
        <v>0</v>
      </c>
      <c r="T341">
        <f>IF(Table2[[#This Row],[SNAP_Average]]&gt;20%,1, IF(Table2[[#This Row],[SNAP_Average]]&lt;11%, 3, 2))</f>
        <v>1</v>
      </c>
      <c r="U341">
        <f>IF(Table2[[#This Row],[Poverty_Average]]&gt;20%,1, IF(Table2[[#This Row],[Poverty_Average]]&lt;10%, 3, 2))</f>
        <v>1</v>
      </c>
      <c r="V341">
        <f>IF(Table2[[#This Row],[Full Time Employment_Average]]&lt;30%,1, IF(Table2[[#This Row],[Full Time Employment_Average]]&gt;50%, 3, 2))</f>
        <v>2</v>
      </c>
      <c r="W341" s="67">
        <f>AVERAGE(Table2[[#This Row],[FCI_SNAP]:[FCI_FullTimeEmployment]])</f>
        <v>1.3333333333333333</v>
      </c>
      <c r="X34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41"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Row],[IQ2_Average]])*(3*0.02)/12,IF(E390&lt;=1.5,"NA")))</f>
        <v>NA</v>
      </c>
      <c r="Z34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29.709938165023704</v>
      </c>
    </row>
    <row r="342" spans="1:26" x14ac:dyDescent="0.25">
      <c r="A342" t="str">
        <f>Table1422[[#This Row],[Community]]</f>
        <v xml:space="preserve">Wainwright </v>
      </c>
      <c r="H342" s="58">
        <f>Table1422[[#This Row],[IQ1_Average]]</f>
        <v>33787.199999999997</v>
      </c>
      <c r="I342" s="58">
        <f>Table1422[[#This Row],[IQ2_Average]]</f>
        <v>63033.2</v>
      </c>
      <c r="J342" s="58">
        <f>Table1422[[#This Row],[IQ3_Average]]</f>
        <v>96633.4</v>
      </c>
      <c r="K342" s="60">
        <f>Table1422[[#This Row],[SNAP_Average 
(Percentage Points)]]/100</f>
        <v>0.1094</v>
      </c>
      <c r="L342" s="59">
        <f>Table1422[[#This Row],[Poverty_Average
(Percentage Points)]]/100</f>
        <v>0.21080000000000002</v>
      </c>
      <c r="M342" s="59">
        <f>Table1422[[#This Row],[Full Time Employment_Average
(Percentage Points)]]/100</f>
        <v>0.62139999999999984</v>
      </c>
      <c r="N342">
        <f>Table1422[[#This Row],[Monthly Fees]]</f>
        <v>0</v>
      </c>
      <c r="O342">
        <f t="shared" si="5"/>
        <v>0</v>
      </c>
      <c r="P342" s="63">
        <f>Table2[[#This Row],[Annual Fees]]/Table2[[#This Row],[IQ1_Average]]</f>
        <v>0</v>
      </c>
      <c r="Q342" s="63">
        <f>Table2[[#This Row],[Annual Fees]]/Table2[[#This Row],[IQ2_Average]]</f>
        <v>0</v>
      </c>
      <c r="R342" s="63">
        <f>Table2[[#This Row],[Annual Fees]]/Table2[[#This Row],[IQ3_Average]]</f>
        <v>0</v>
      </c>
      <c r="S342" s="65">
        <f>AVERAGE(Table2[[#This Row],[RI_IQ1]:[RI_IQ3]])</f>
        <v>0</v>
      </c>
      <c r="T342">
        <f>IF(Table2[[#This Row],[SNAP_Average]]&gt;20%,1, IF(Table2[[#This Row],[SNAP_Average]]&lt;11%, 3, 2))</f>
        <v>3</v>
      </c>
      <c r="U342">
        <f>IF(Table2[[#This Row],[Poverty_Average]]&gt;20%,1, IF(Table2[[#This Row],[Poverty_Average]]&lt;10%, 3, 2))</f>
        <v>1</v>
      </c>
      <c r="V342">
        <f>IF(Table2[[#This Row],[Full Time Employment_Average]]&lt;30%,1, IF(Table2[[#This Row],[Full Time Employment_Average]]&gt;50%, 3, 2))</f>
        <v>3</v>
      </c>
      <c r="W342" s="67">
        <f>AVERAGE(Table2[[#This Row],[FCI_SNAP]:[FCI_FullTimeEmployment]])</f>
        <v>2.3333333333333335</v>
      </c>
      <c r="X342"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2"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Row],[IQ2_Average]])*(3*0.02)/12,IF(E391&lt;=1.5,"NA")))</f>
        <v>89.589596660006748</v>
      </c>
      <c r="Z342"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223.97399165001693</v>
      </c>
    </row>
    <row r="343" spans="1:26" x14ac:dyDescent="0.25">
      <c r="A343" t="str">
        <f>Table1422[[#This Row],[Community]]</f>
        <v xml:space="preserve">Wales </v>
      </c>
      <c r="B343" t="s">
        <v>575</v>
      </c>
      <c r="H343" s="58">
        <f>Table1422[[#This Row],[IQ1_Average]]</f>
        <v>18624</v>
      </c>
      <c r="I343" s="58">
        <f>Table1422[[#This Row],[IQ2_Average]]</f>
        <v>29944.400000000001</v>
      </c>
      <c r="J343" s="58">
        <f>Table1422[[#This Row],[IQ3_Average]]</f>
        <v>42900</v>
      </c>
      <c r="K343" s="60">
        <f>Table1422[[#This Row],[SNAP_Average 
(Percentage Points)]]/100</f>
        <v>0.37520000000000003</v>
      </c>
      <c r="L343" s="59">
        <f>Table1422[[#This Row],[Poverty_Average
(Percentage Points)]]/100</f>
        <v>0.40060000000000001</v>
      </c>
      <c r="M343" s="59">
        <f>Table1422[[#This Row],[Full Time Employment_Average
(Percentage Points)]]/100</f>
        <v>0.27339999999999998</v>
      </c>
      <c r="N343">
        <f>Table1422[[#This Row],[Monthly Fees]]</f>
        <v>0</v>
      </c>
      <c r="O343">
        <f t="shared" si="5"/>
        <v>0</v>
      </c>
      <c r="P343" s="63">
        <f>Table2[[#This Row],[Annual Fees]]/Table2[[#This Row],[IQ1_Average]]</f>
        <v>0</v>
      </c>
      <c r="Q343" s="63">
        <f>Table2[[#This Row],[Annual Fees]]/Table2[[#This Row],[IQ2_Average]]</f>
        <v>0</v>
      </c>
      <c r="R343" s="63">
        <f>Table2[[#This Row],[Annual Fees]]/Table2[[#This Row],[IQ3_Average]]</f>
        <v>0</v>
      </c>
      <c r="S343" s="65">
        <f>AVERAGE(Table2[[#This Row],[RI_IQ1]:[RI_IQ3]])</f>
        <v>0</v>
      </c>
      <c r="T343">
        <f>IF(Table2[[#This Row],[SNAP_Average]]&gt;20%,1, IF(Table2[[#This Row],[SNAP_Average]]&lt;11%, 3, 2))</f>
        <v>1</v>
      </c>
      <c r="U343">
        <f>IF(Table2[[#This Row],[Poverty_Average]]&gt;20%,1, IF(Table2[[#This Row],[Poverty_Average]]&lt;10%, 3, 2))</f>
        <v>1</v>
      </c>
      <c r="V343">
        <f>IF(Table2[[#This Row],[Full Time Employment_Average]]&lt;30%,1, IF(Table2[[#This Row],[Full Time Employment_Average]]&gt;50%, 3, 2))</f>
        <v>1</v>
      </c>
      <c r="W343" s="67">
        <f>AVERAGE(Table2[[#This Row],[FCI_SNAP]:[FCI_FullTimeEmployment]])</f>
        <v>1</v>
      </c>
      <c r="X34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43"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Row],[IQ2_Average]])*(3*0.02)/12,IF(E392&lt;=1.5,"NA")))</f>
        <v>NA</v>
      </c>
      <c r="Z34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45.290098258901004</v>
      </c>
    </row>
    <row r="344" spans="1:26" x14ac:dyDescent="0.25">
      <c r="A344" t="str">
        <f>Table1422[[#This Row],[Community]]</f>
        <v xml:space="preserve">Wasilla </v>
      </c>
      <c r="H344" s="58">
        <f>Table1422[[#This Row],[IQ1_Average]]</f>
        <v>20289.599999999999</v>
      </c>
      <c r="I344" s="58">
        <f>Table1422[[#This Row],[IQ2_Average]]</f>
        <v>50875.6</v>
      </c>
      <c r="J344" s="58">
        <f>Table1422[[#This Row],[IQ3_Average]]</f>
        <v>83999.8</v>
      </c>
      <c r="K344" s="60">
        <f>Table1422[[#This Row],[SNAP_Average 
(Percentage Points)]]/100</f>
        <v>0.20279999999999998</v>
      </c>
      <c r="L344" s="59">
        <f>Table1422[[#This Row],[Poverty_Average
(Percentage Points)]]/100</f>
        <v>0.2878</v>
      </c>
      <c r="M344" s="59">
        <f>Table1422[[#This Row],[Full Time Employment_Average
(Percentage Points)]]/100</f>
        <v>0.58679999999999988</v>
      </c>
      <c r="N344">
        <f>Table1422[[#This Row],[Monthly Fees]]</f>
        <v>0</v>
      </c>
      <c r="O344">
        <f t="shared" si="5"/>
        <v>0</v>
      </c>
      <c r="P344" s="63">
        <f>Table2[[#This Row],[Annual Fees]]/Table2[[#This Row],[IQ1_Average]]</f>
        <v>0</v>
      </c>
      <c r="Q344" s="63">
        <f>Table2[[#This Row],[Annual Fees]]/Table2[[#This Row],[IQ2_Average]]</f>
        <v>0</v>
      </c>
      <c r="R344" s="63">
        <f>Table2[[#This Row],[Annual Fees]]/Table2[[#This Row],[IQ3_Average]]</f>
        <v>0</v>
      </c>
      <c r="S344" s="65">
        <f>AVERAGE(Table2[[#This Row],[RI_IQ1]:[RI_IQ3]])</f>
        <v>0</v>
      </c>
      <c r="T344">
        <f>IF(Table2[[#This Row],[SNAP_Average]]&gt;20%,1, IF(Table2[[#This Row],[SNAP_Average]]&lt;11%, 3, 2))</f>
        <v>1</v>
      </c>
      <c r="U344">
        <f>IF(Table2[[#This Row],[Poverty_Average]]&gt;20%,1, IF(Table2[[#This Row],[Poverty_Average]]&lt;10%, 3, 2))</f>
        <v>1</v>
      </c>
      <c r="V344">
        <f>IF(Table2[[#This Row],[Full Time Employment_Average]]&lt;30%,1, IF(Table2[[#This Row],[Full Time Employment_Average]]&gt;50%, 3, 2))</f>
        <v>3</v>
      </c>
      <c r="W344" s="67">
        <f>AVERAGE(Table2[[#This Row],[FCI_SNAP]:[FCI_FullTimeEmployment]])</f>
        <v>1.6666666666666667</v>
      </c>
      <c r="X34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Row],[IQ2_Average]])*(3*0.02)/12,IF(E393&lt;=1.5,"NA")))</f>
        <v>61.845281132724089</v>
      </c>
      <c r="Z34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154.61320283181024</v>
      </c>
    </row>
    <row r="345" spans="1:26" x14ac:dyDescent="0.25">
      <c r="A345" t="str">
        <f>Table1422[[#This Row],[Community]]</f>
        <v xml:space="preserve">Whale Pass </v>
      </c>
      <c r="H345" s="58">
        <f>Table1422[[#This Row],[IQ1_Average]]</f>
        <v>30995.200000000001</v>
      </c>
      <c r="I345" s="58">
        <f>Table1422[[#This Row],[IQ2_Average]]</f>
        <v>43959.4</v>
      </c>
      <c r="J345" s="58">
        <f>Table1422[[#This Row],[IQ3_Average]]</f>
        <v>49885.8</v>
      </c>
      <c r="K345" s="60">
        <f>Table1422[[#This Row],[SNAP_Average 
(Percentage Points)]]/100</f>
        <v>0</v>
      </c>
      <c r="L345" s="59">
        <f>Table1422[[#This Row],[Poverty_Average
(Percentage Points)]]/100</f>
        <v>7.8000000000000014E-2</v>
      </c>
      <c r="M345" s="59">
        <f>Table1422[[#This Row],[Full Time Employment_Average
(Percentage Points)]]/100</f>
        <v>0.57339999999999991</v>
      </c>
      <c r="N345">
        <f>Table1422[[#This Row],[Monthly Fees]]</f>
        <v>0</v>
      </c>
      <c r="O345">
        <f t="shared" si="5"/>
        <v>0</v>
      </c>
      <c r="P345" s="63">
        <f>Table2[[#This Row],[Annual Fees]]/Table2[[#This Row],[IQ1_Average]]</f>
        <v>0</v>
      </c>
      <c r="Q345" s="63">
        <f>Table2[[#This Row],[Annual Fees]]/Table2[[#This Row],[IQ2_Average]]</f>
        <v>0</v>
      </c>
      <c r="R345" s="63">
        <f>Table2[[#This Row],[Annual Fees]]/Table2[[#This Row],[IQ3_Average]]</f>
        <v>0</v>
      </c>
      <c r="S345" s="65">
        <f>AVERAGE(Table2[[#This Row],[RI_IQ1]:[RI_IQ3]])</f>
        <v>0</v>
      </c>
      <c r="T345">
        <f>IF(Table2[[#This Row],[SNAP_Average]]&gt;20%,1, IF(Table2[[#This Row],[SNAP_Average]]&lt;11%, 3, 2))</f>
        <v>3</v>
      </c>
      <c r="U345">
        <f>IF(Table2[[#This Row],[Poverty_Average]]&gt;20%,1, IF(Table2[[#This Row],[Poverty_Average]]&lt;10%, 3, 2))</f>
        <v>3</v>
      </c>
      <c r="V345">
        <f>IF(Table2[[#This Row],[Full Time Employment_Average]]&lt;30%,1, IF(Table2[[#This Row],[Full Time Employment_Average]]&gt;50%, 3, 2))</f>
        <v>3</v>
      </c>
      <c r="W345" s="67">
        <f>AVERAGE(Table2[[#This Row],[FCI_SNAP]:[FCI_FullTimeEmployment]])</f>
        <v>3</v>
      </c>
      <c r="X34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45"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Row],[IQ2_Average]])*(3*0.02)/12,IF(E394&lt;=1.5,"NA")))</f>
        <v>166.53985693817148</v>
      </c>
      <c r="Z34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266.46377110107431</v>
      </c>
    </row>
    <row r="346" spans="1:26" x14ac:dyDescent="0.25">
      <c r="A346" t="str">
        <f>Table1422[[#This Row],[Community]]</f>
        <v xml:space="preserve">White Mountain </v>
      </c>
      <c r="C346" t="s">
        <v>586</v>
      </c>
      <c r="D346" t="s">
        <v>561</v>
      </c>
      <c r="E346" t="s">
        <v>572</v>
      </c>
      <c r="F346" t="s">
        <v>563</v>
      </c>
      <c r="G346" t="s">
        <v>570</v>
      </c>
      <c r="H346" s="58">
        <f>Table1422[[#This Row],[IQ1_Average]]</f>
        <v>18233.400000000001</v>
      </c>
      <c r="I346" s="58">
        <f>Table1422[[#This Row],[IQ2_Average]]</f>
        <v>31495.8</v>
      </c>
      <c r="J346" s="58">
        <f>Table1422[[#This Row],[IQ3_Average]]</f>
        <v>63366.400000000001</v>
      </c>
      <c r="K346" s="60">
        <f>Table1422[[#This Row],[SNAP_Average 
(Percentage Points)]]/100</f>
        <v>0.38739999999999997</v>
      </c>
      <c r="L346" s="59">
        <f>Table1422[[#This Row],[Poverty_Average
(Percentage Points)]]/100</f>
        <v>0.32579999999999998</v>
      </c>
      <c r="M346" s="59">
        <f>Table1422[[#This Row],[Full Time Employment_Average
(Percentage Points)]]/100</f>
        <v>0.14940000000000001</v>
      </c>
      <c r="N346">
        <f>Table1422[[#This Row],[Monthly Fees]]</f>
        <v>105</v>
      </c>
      <c r="O346">
        <f t="shared" si="5"/>
        <v>1260</v>
      </c>
      <c r="P346" s="63">
        <f>Table2[[#This Row],[Annual Fees]]/Table2[[#This Row],[IQ1_Average]]</f>
        <v>6.9103952087926551E-2</v>
      </c>
      <c r="Q346" s="63">
        <f>Table2[[#This Row],[Annual Fees]]/Table2[[#This Row],[IQ2_Average]]</f>
        <v>4.0005334044539272E-2</v>
      </c>
      <c r="R346" s="63">
        <f>Table2[[#This Row],[Annual Fees]]/Table2[[#This Row],[IQ3_Average]]</f>
        <v>1.9884355115644885E-2</v>
      </c>
      <c r="S346" s="65">
        <f>AVERAGE(Table2[[#This Row],[RI_IQ1]:[RI_IQ3]])</f>
        <v>4.2997880416036895E-2</v>
      </c>
      <c r="T346">
        <f>IF(Table2[[#This Row],[SNAP_Average]]&gt;20%,1, IF(Table2[[#This Row],[SNAP_Average]]&lt;11%, 3, 2))</f>
        <v>1</v>
      </c>
      <c r="U346">
        <f>IF(Table2[[#This Row],[Poverty_Average]]&gt;20%,1, IF(Table2[[#This Row],[Poverty_Average]]&lt;10%, 3, 2))</f>
        <v>1</v>
      </c>
      <c r="V346">
        <f>IF(Table2[[#This Row],[Full Time Employment_Average]]&lt;30%,1, IF(Table2[[#This Row],[Full Time Employment_Average]]&gt;50%, 3, 2))</f>
        <v>1</v>
      </c>
      <c r="W346" s="67">
        <f>AVERAGE(Table2[[#This Row],[FCI_SNAP]:[FCI_FullTimeEmployment]])</f>
        <v>1</v>
      </c>
      <c r="X346"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Y346"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Row],[IQ2_Average]])*(3*0.02)/12,IF(E395&lt;=1.5,"NA")))</f>
        <v>NA</v>
      </c>
      <c r="Z346"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48.839616736474376</v>
      </c>
    </row>
    <row r="347" spans="1:26" x14ac:dyDescent="0.25">
      <c r="A347" t="str">
        <f>Table1422[[#This Row],[Community]]</f>
        <v xml:space="preserve">Whitestone  </v>
      </c>
      <c r="H347" s="58" t="e">
        <f>Table1422[[#This Row],[IQ1_Average]]</f>
        <v>#DIV/0!</v>
      </c>
      <c r="I347" s="58" t="e">
        <f>Table1422[[#This Row],[IQ2_Average]]</f>
        <v>#DIV/0!</v>
      </c>
      <c r="J347" s="58" t="e">
        <f>Table1422[[#This Row],[IQ3_Average]]</f>
        <v>#DIV/0!</v>
      </c>
      <c r="K347" s="60">
        <f>Table1422[[#This Row],[SNAP_Average 
(Percentage Points)]]/100</f>
        <v>0</v>
      </c>
      <c r="L347" s="59">
        <f>Table1422[[#This Row],[Poverty_Average
(Percentage Points)]]/100</f>
        <v>0</v>
      </c>
      <c r="M347" s="59">
        <f>Table1422[[#This Row],[Full Time Employment_Average
(Percentage Points)]]/100</f>
        <v>0.91120000000000001</v>
      </c>
      <c r="N347">
        <f>Table1422[[#This Row],[Monthly Fees]]</f>
        <v>0</v>
      </c>
      <c r="O347">
        <f t="shared" si="5"/>
        <v>0</v>
      </c>
      <c r="P347" s="63" t="e">
        <f>Table2[[#This Row],[Annual Fees]]/Table2[[#This Row],[IQ1_Average]]</f>
        <v>#DIV/0!</v>
      </c>
      <c r="Q347" s="63" t="e">
        <f>Table2[[#This Row],[Annual Fees]]/Table2[[#This Row],[IQ2_Average]]</f>
        <v>#DIV/0!</v>
      </c>
      <c r="R347" s="63" t="e">
        <f>Table2[[#This Row],[Annual Fees]]/Table2[[#This Row],[IQ3_Average]]</f>
        <v>#DIV/0!</v>
      </c>
      <c r="S347" s="65" t="e">
        <f>AVERAGE(Table2[[#This Row],[RI_IQ1]:[RI_IQ3]])</f>
        <v>#DIV/0!</v>
      </c>
      <c r="T347">
        <f>IF(Table2[[#This Row],[SNAP_Average]]&gt;20%,1, IF(Table2[[#This Row],[SNAP_Average]]&lt;11%, 3, 2))</f>
        <v>3</v>
      </c>
      <c r="U347">
        <f>IF(Table2[[#This Row],[Poverty_Average]]&gt;20%,1, IF(Table2[[#This Row],[Poverty_Average]]&lt;10%, 3, 2))</f>
        <v>3</v>
      </c>
      <c r="V347">
        <f>IF(Table2[[#This Row],[Full Time Employment_Average]]&lt;30%,1, IF(Table2[[#This Row],[Full Time Employment_Average]]&gt;50%, 3, 2))</f>
        <v>3</v>
      </c>
      <c r="W347" s="67">
        <f>AVERAGE(Table2[[#This Row],[FCI_SNAP]:[FCI_FullTimeEmployment]])</f>
        <v>3</v>
      </c>
      <c r="X347"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47"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Row],[IQ2_Average]])*(3*0.02)/12,IF(E396&lt;=1.5,"NA")))</f>
        <v>#DIV/0!</v>
      </c>
      <c r="Z347"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8" spans="1:26" x14ac:dyDescent="0.25">
      <c r="A348" t="str">
        <f>Table1422[[#This Row],[Community]]</f>
        <v xml:space="preserve">Whitestone Logging Camp  </v>
      </c>
      <c r="H348" s="58" t="e">
        <f>Table1422[[#This Row],[IQ1_Average]]</f>
        <v>#DIV/0!</v>
      </c>
      <c r="I348" s="58" t="e">
        <f>Table1422[[#This Row],[IQ2_Average]]</f>
        <v>#DIV/0!</v>
      </c>
      <c r="J348" s="58" t="e">
        <f>Table1422[[#This Row],[IQ3_Average]]</f>
        <v>#DIV/0!</v>
      </c>
      <c r="K348" s="60" t="e">
        <f>Table1422[[#This Row],[SNAP_Average 
(Percentage Points)]]/100</f>
        <v>#DIV/0!</v>
      </c>
      <c r="L348" s="59" t="e">
        <f>Table1422[[#This Row],[Poverty_Average
(Percentage Points)]]/100</f>
        <v>#DIV/0!</v>
      </c>
      <c r="M348" s="59" t="e">
        <f>Table1422[[#This Row],[Full Time Employment_Average
(Percentage Points)]]/100</f>
        <v>#DIV/0!</v>
      </c>
      <c r="N348">
        <f>Table1422[[#This Row],[Monthly Fees]]</f>
        <v>0</v>
      </c>
      <c r="O348">
        <f t="shared" si="5"/>
        <v>0</v>
      </c>
      <c r="P348" s="63" t="e">
        <f>Table2[[#This Row],[Annual Fees]]/Table2[[#This Row],[IQ1_Average]]</f>
        <v>#DIV/0!</v>
      </c>
      <c r="Q348" s="63" t="e">
        <f>Table2[[#This Row],[Annual Fees]]/Table2[[#This Row],[IQ2_Average]]</f>
        <v>#DIV/0!</v>
      </c>
      <c r="R348" s="63" t="e">
        <f>Table2[[#This Row],[Annual Fees]]/Table2[[#This Row],[IQ3_Average]]</f>
        <v>#DIV/0!</v>
      </c>
      <c r="S348" s="65" t="e">
        <f>AVERAGE(Table2[[#This Row],[RI_IQ1]:[RI_IQ3]])</f>
        <v>#DIV/0!</v>
      </c>
      <c r="T348" t="e">
        <f>IF(Table2[[#This Row],[SNAP_Average]]&gt;20%,1, IF(Table2[[#This Row],[SNAP_Average]]&lt;11%, 3, 2))</f>
        <v>#DIV/0!</v>
      </c>
      <c r="U348" t="e">
        <f>IF(Table2[[#This Row],[Poverty_Average]]&gt;20%,1, IF(Table2[[#This Row],[Poverty_Average]]&lt;10%, 3, 2))</f>
        <v>#DIV/0!</v>
      </c>
      <c r="V348" t="e">
        <f>IF(Table2[[#This Row],[Full Time Employment_Average]]&lt;30%,1, IF(Table2[[#This Row],[Full Time Employment_Average]]&gt;50%, 3, 2))</f>
        <v>#DIV/0!</v>
      </c>
      <c r="W348" s="67" t="e">
        <f>AVERAGE(Table2[[#This Row],[FCI_SNAP]:[FCI_FullTimeEmployment]])</f>
        <v>#DIV/0!</v>
      </c>
      <c r="X348"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48"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Row],[IQ2_Average]])*(3*0.02)/12,IF(E397&lt;=1.5,"NA")))</f>
        <v>#DIV/0!</v>
      </c>
      <c r="Z348"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9" spans="1:26" x14ac:dyDescent="0.25">
      <c r="A349" t="str">
        <f>Table1422[[#This Row],[Community]]</f>
        <v xml:space="preserve">Whittier </v>
      </c>
      <c r="C349" t="s">
        <v>560</v>
      </c>
      <c r="D349" t="s">
        <v>561</v>
      </c>
      <c r="E349" t="s">
        <v>562</v>
      </c>
      <c r="F349" t="s">
        <v>563</v>
      </c>
      <c r="G349" t="s">
        <v>566</v>
      </c>
      <c r="H349" s="58">
        <f>Table1422[[#This Row],[IQ1_Average]]</f>
        <v>24244.6</v>
      </c>
      <c r="I349" s="58">
        <f>Table1422[[#This Row],[IQ2_Average]]</f>
        <v>42728.6</v>
      </c>
      <c r="J349" s="58">
        <f>Table1422[[#This Row],[IQ3_Average]]</f>
        <v>68966.600000000006</v>
      </c>
      <c r="K349" s="60">
        <f>Table1422[[#This Row],[SNAP_Average 
(Percentage Points)]]/100</f>
        <v>0.24300000000000005</v>
      </c>
      <c r="L349" s="59">
        <f>Table1422[[#This Row],[Poverty_Average
(Percentage Points)]]/100</f>
        <v>0.28899999999999998</v>
      </c>
      <c r="M349" s="59">
        <f>Table1422[[#This Row],[Full Time Employment_Average
(Percentage Points)]]/100</f>
        <v>0.46600000000000008</v>
      </c>
      <c r="N349" t="str">
        <f>Table1422[[#This Row],[Monthly Fees]]</f>
        <v>Metered</v>
      </c>
      <c r="O349" t="e">
        <f t="shared" si="5"/>
        <v>#VALUE!</v>
      </c>
      <c r="P349" s="63" t="e">
        <f>Table2[[#This Row],[Annual Fees]]/Table2[[#This Row],[IQ1_Average]]</f>
        <v>#VALUE!</v>
      </c>
      <c r="Q349" s="63" t="e">
        <f>Table2[[#This Row],[Annual Fees]]/Table2[[#This Row],[IQ2_Average]]</f>
        <v>#VALUE!</v>
      </c>
      <c r="R349" s="63" t="e">
        <f>Table2[[#This Row],[Annual Fees]]/Table2[[#This Row],[IQ3_Average]]</f>
        <v>#VALUE!</v>
      </c>
      <c r="S349" s="65" t="e">
        <f>AVERAGE(Table2[[#This Row],[RI_IQ1]:[RI_IQ3]])</f>
        <v>#VALUE!</v>
      </c>
      <c r="T349">
        <f>IF(Table2[[#This Row],[SNAP_Average]]&gt;20%,1, IF(Table2[[#This Row],[SNAP_Average]]&lt;11%, 3, 2))</f>
        <v>1</v>
      </c>
      <c r="U349">
        <f>IF(Table2[[#This Row],[Poverty_Average]]&gt;20%,1, IF(Table2[[#This Row],[Poverty_Average]]&lt;10%, 3, 2))</f>
        <v>1</v>
      </c>
      <c r="V349">
        <f>IF(Table2[[#This Row],[Full Time Employment_Average]]&lt;30%,1, IF(Table2[[#This Row],[Full Time Employment_Average]]&gt;50%, 3, 2))</f>
        <v>2</v>
      </c>
      <c r="W349" s="67">
        <f>AVERAGE(Table2[[#This Row],[FCI_SNAP]:[FCI_FullTimeEmployment]])</f>
        <v>1.3333333333333333</v>
      </c>
      <c r="X349"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#VALUE!</v>
      </c>
      <c r="Y349" s="70"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Row],[IQ2_Average]])*(3*0.02)/12,IF(E398&lt;=1.5,"NA")))</f>
        <v>NA</v>
      </c>
      <c r="Z349"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63.171514131542949</v>
      </c>
    </row>
    <row r="350" spans="1:26" x14ac:dyDescent="0.25">
      <c r="A350" t="str">
        <f>Table1422[[#This Row],[Community]]</f>
        <v xml:space="preserve">Willow  </v>
      </c>
      <c r="H350" s="58">
        <f>Table1422[[#This Row],[IQ1_Average]]</f>
        <v>27383.200000000001</v>
      </c>
      <c r="I350" s="58">
        <f>Table1422[[#This Row],[IQ2_Average]]</f>
        <v>54552.800000000003</v>
      </c>
      <c r="J350" s="58">
        <f>Table1422[[#This Row],[IQ3_Average]]</f>
        <v>79825.600000000006</v>
      </c>
      <c r="K350" s="60">
        <f>Table1422[[#This Row],[SNAP_Average 
(Percentage Points)]]/100</f>
        <v>8.7199999999999986E-2</v>
      </c>
      <c r="L350" s="59">
        <f>Table1422[[#This Row],[Poverty_Average
(Percentage Points)]]/100</f>
        <v>0.38439999999999996</v>
      </c>
      <c r="M350" s="59">
        <f>Table1422[[#This Row],[Full Time Employment_Average
(Percentage Points)]]/100</f>
        <v>0.50080000000000002</v>
      </c>
      <c r="N350">
        <f>Table1422[[#This Row],[Monthly Fees]]</f>
        <v>0</v>
      </c>
      <c r="O350">
        <f t="shared" si="5"/>
        <v>0</v>
      </c>
      <c r="P350" s="63">
        <f>Table2[[#This Row],[Annual Fees]]/Table2[[#This Row],[IQ1_Average]]</f>
        <v>0</v>
      </c>
      <c r="Q350" s="63">
        <f>Table2[[#This Row],[Annual Fees]]/Table2[[#This Row],[IQ2_Average]]</f>
        <v>0</v>
      </c>
      <c r="R350" s="63">
        <f>Table2[[#This Row],[Annual Fees]]/Table2[[#This Row],[IQ3_Average]]</f>
        <v>0</v>
      </c>
      <c r="S350" s="65">
        <f>AVERAGE(Table2[[#This Row],[RI_IQ1]:[RI_IQ3]])</f>
        <v>0</v>
      </c>
      <c r="T350">
        <f>IF(Table2[[#This Row],[SNAP_Average]]&gt;20%,1, IF(Table2[[#This Row],[SNAP_Average]]&lt;11%, 3, 2))</f>
        <v>3</v>
      </c>
      <c r="U350">
        <f>IF(Table2[[#This Row],[Poverty_Average]]&gt;20%,1, IF(Table2[[#This Row],[Poverty_Average]]&lt;10%, 3, 2))</f>
        <v>1</v>
      </c>
      <c r="V350">
        <f>IF(Table2[[#This Row],[Full Time Employment_Average]]&lt;30%,1, IF(Table2[[#This Row],[Full Time Employment_Average]]&gt;50%, 3, 2))</f>
        <v>3</v>
      </c>
      <c r="W350" s="67">
        <f>AVERAGE(Table2[[#This Row],[FCI_SNAP]:[FCI_FullTimeEmployment]])</f>
        <v>2.3333333333333335</v>
      </c>
      <c r="X350"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0"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Row],[IQ2_Average]])*(3*0.02)/12,IF(E399&lt;=1.5,"NA")))</f>
        <v>74.209392725165273</v>
      </c>
      <c r="Z350"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185.52348181291322</v>
      </c>
    </row>
    <row r="351" spans="1:26" x14ac:dyDescent="0.25">
      <c r="A351" t="str">
        <f>Table1422[[#This Row],[Community]]</f>
        <v xml:space="preserve">Willow Creek  </v>
      </c>
      <c r="H351" s="58">
        <f>Table1422[[#This Row],[IQ1_Average]]</f>
        <v>69701</v>
      </c>
      <c r="I351" s="58">
        <f>Table1422[[#This Row],[IQ2_Average]]</f>
        <v>70535.199999999997</v>
      </c>
      <c r="J351" s="58">
        <f>Table1422[[#This Row],[IQ3_Average]]</f>
        <v>83453.399999999994</v>
      </c>
      <c r="K351" s="60">
        <f>Table1422[[#This Row],[SNAP_Average 
(Percentage Points)]]/100</f>
        <v>0</v>
      </c>
      <c r="L351" s="59">
        <f>Table1422[[#This Row],[Poverty_Average
(Percentage Points)]]/100</f>
        <v>0</v>
      </c>
      <c r="M351" s="59">
        <f>Table1422[[#This Row],[Full Time Employment_Average
(Percentage Points)]]/100</f>
        <v>0.43174999999999997</v>
      </c>
      <c r="N351">
        <f>Table1422[[#This Row],[Monthly Fees]]</f>
        <v>0</v>
      </c>
      <c r="O351">
        <f t="shared" si="5"/>
        <v>0</v>
      </c>
      <c r="P351" s="63">
        <f>Table2[[#This Row],[Annual Fees]]/Table2[[#This Row],[IQ1_Average]]</f>
        <v>0</v>
      </c>
      <c r="Q351" s="63">
        <f>Table2[[#This Row],[Annual Fees]]/Table2[[#This Row],[IQ2_Average]]</f>
        <v>0</v>
      </c>
      <c r="R351" s="63">
        <f>Table2[[#This Row],[Annual Fees]]/Table2[[#This Row],[IQ3_Average]]</f>
        <v>0</v>
      </c>
      <c r="S351" s="65">
        <f>AVERAGE(Table2[[#This Row],[RI_IQ1]:[RI_IQ3]])</f>
        <v>0</v>
      </c>
      <c r="T351">
        <f>IF(Table2[[#This Row],[SNAP_Average]]&gt;20%,1, IF(Table2[[#This Row],[SNAP_Average]]&lt;11%, 3, 2))</f>
        <v>3</v>
      </c>
      <c r="U351">
        <f>IF(Table2[[#This Row],[Poverty_Average]]&gt;20%,1, IF(Table2[[#This Row],[Poverty_Average]]&lt;10%, 3, 2))</f>
        <v>3</v>
      </c>
      <c r="V351">
        <f>IF(Table2[[#This Row],[Full Time Employment_Average]]&lt;30%,1, IF(Table2[[#This Row],[Full Time Employment_Average]]&gt;50%, 3, 2))</f>
        <v>2</v>
      </c>
      <c r="W351" s="67">
        <f>AVERAGE(Table2[[#This Row],[FCI_SNAP]:[FCI_FullTimeEmployment]])</f>
        <v>2.6666666666666665</v>
      </c>
      <c r="X351"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1"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Row],[IQ2_Average]])*(3*0.02)/12,IF(E400&lt;=1.5,"NA")))</f>
        <v>308.58825588420092</v>
      </c>
      <c r="Z351"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493.74120941472142</v>
      </c>
    </row>
    <row r="352" spans="1:26" x14ac:dyDescent="0.25">
      <c r="A352" t="str">
        <f>Table1422[[#This Row],[Community]]</f>
        <v xml:space="preserve">Wiseman  </v>
      </c>
      <c r="H352" s="58" t="e">
        <f>Table1422[[#This Row],[IQ1_Average]]</f>
        <v>#DIV/0!</v>
      </c>
      <c r="I352" s="58" t="e">
        <f>Table1422[[#This Row],[IQ2_Average]]</f>
        <v>#DIV/0!</v>
      </c>
      <c r="J352" s="58" t="e">
        <f>Table1422[[#This Row],[IQ3_Average]]</f>
        <v>#DIV/0!</v>
      </c>
      <c r="K352" s="60">
        <f>Table1422[[#This Row],[SNAP_Average 
(Percentage Points)]]/100</f>
        <v>0</v>
      </c>
      <c r="L352" s="59">
        <f>Table1422[[#This Row],[Poverty_Average
(Percentage Points)]]/100</f>
        <v>0</v>
      </c>
      <c r="M352" s="59">
        <f>Table1422[[#This Row],[Full Time Employment_Average
(Percentage Points)]]/100</f>
        <v>0.29959999999999998</v>
      </c>
      <c r="N352">
        <f>Table1422[[#This Row],[Monthly Fees]]</f>
        <v>0</v>
      </c>
      <c r="O352">
        <f t="shared" si="5"/>
        <v>0</v>
      </c>
      <c r="P352" s="63" t="e">
        <f>Table2[[#This Row],[Annual Fees]]/Table2[[#This Row],[IQ1_Average]]</f>
        <v>#DIV/0!</v>
      </c>
      <c r="Q352" s="63" t="e">
        <f>Table2[[#This Row],[Annual Fees]]/Table2[[#This Row],[IQ2_Average]]</f>
        <v>#DIV/0!</v>
      </c>
      <c r="R352" s="63" t="e">
        <f>Table2[[#This Row],[Annual Fees]]/Table2[[#This Row],[IQ3_Average]]</f>
        <v>#DIV/0!</v>
      </c>
      <c r="S352" s="65" t="e">
        <f>AVERAGE(Table2[[#This Row],[RI_IQ1]:[RI_IQ3]])</f>
        <v>#DIV/0!</v>
      </c>
      <c r="T352">
        <f>IF(Table2[[#This Row],[SNAP_Average]]&gt;20%,1, IF(Table2[[#This Row],[SNAP_Average]]&lt;11%, 3, 2))</f>
        <v>3</v>
      </c>
      <c r="U352">
        <f>IF(Table2[[#This Row],[Poverty_Average]]&gt;20%,1, IF(Table2[[#This Row],[Poverty_Average]]&lt;10%, 3, 2))</f>
        <v>3</v>
      </c>
      <c r="V352">
        <f>IF(Table2[[#This Row],[Full Time Employment_Average]]&lt;30%,1, IF(Table2[[#This Row],[Full Time Employment_Average]]&gt;50%, 3, 2))</f>
        <v>1</v>
      </c>
      <c r="W352" s="67">
        <f>AVERAGE(Table2[[#This Row],[FCI_SNAP]:[FCI_FullTimeEmployment]])</f>
        <v>2.3333333333333335</v>
      </c>
      <c r="X352" s="69"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Y352" s="70"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Row],[IQ2_Average]])*(3*0.02)/12,IF(E401&lt;=1.5,"NA")))</f>
        <v>#DIV/0!</v>
      </c>
      <c r="Z352" s="70"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3" spans="1:26" x14ac:dyDescent="0.25">
      <c r="A353" t="str">
        <f>Table1422[[#This Row],[Community]]</f>
        <v xml:space="preserve">Womens Bay  </v>
      </c>
      <c r="H353" s="58">
        <f>Table1422[[#This Row],[IQ1_Average]]</f>
        <v>37542.800000000003</v>
      </c>
      <c r="I353" s="58">
        <f>Table1422[[#This Row],[IQ2_Average]]</f>
        <v>92390.6</v>
      </c>
      <c r="J353" s="58">
        <f>Table1422[[#This Row],[IQ3_Average]]</f>
        <v>145472.20000000001</v>
      </c>
      <c r="K353" s="60">
        <f>Table1422[[#This Row],[SNAP_Average 
(Percentage Points)]]/100</f>
        <v>1.3000000000000001E-2</v>
      </c>
      <c r="L353" s="59">
        <f>Table1422[[#This Row],[Poverty_Average
(Percentage Points)]]/100</f>
        <v>0.65079999999999993</v>
      </c>
      <c r="M353" s="59">
        <f>Table1422[[#This Row],[Full Time Employment_Average
(Percentage Points)]]/100</f>
        <v>0.55320000000000003</v>
      </c>
      <c r="N353">
        <f>Table1422[[#This Row],[Monthly Fees]]</f>
        <v>0</v>
      </c>
      <c r="O353">
        <f t="shared" si="5"/>
        <v>0</v>
      </c>
      <c r="P353" s="63">
        <f>Table2[[#This Row],[Annual Fees]]/Table2[[#This Row],[IQ1_Average]]</f>
        <v>0</v>
      </c>
      <c r="Q353" s="63">
        <f>Table2[[#This Row],[Annual Fees]]/Table2[[#This Row],[IQ2_Average]]</f>
        <v>0</v>
      </c>
      <c r="R353" s="63">
        <f>Table2[[#This Row],[Annual Fees]]/Table2[[#This Row],[IQ3_Average]]</f>
        <v>0</v>
      </c>
      <c r="S353" s="65">
        <f>AVERAGE(Table2[[#This Row],[RI_IQ1]:[RI_IQ3]])</f>
        <v>0</v>
      </c>
      <c r="T353">
        <f>IF(Table2[[#This Row],[SNAP_Average]]&gt;20%,1, IF(Table2[[#This Row],[SNAP_Average]]&lt;11%, 3, 2))</f>
        <v>3</v>
      </c>
      <c r="U353">
        <f>IF(Table2[[#This Row],[Poverty_Average]]&gt;20%,1, IF(Table2[[#This Row],[Poverty_Average]]&lt;10%, 3, 2))</f>
        <v>1</v>
      </c>
      <c r="V353">
        <f>IF(Table2[[#This Row],[Full Time Employment_Average]]&lt;30%,1, IF(Table2[[#This Row],[Full Time Employment_Average]]&gt;50%, 3, 2))</f>
        <v>3</v>
      </c>
      <c r="W353" s="67">
        <f>AVERAGE(Table2[[#This Row],[FCI_SNAP]:[FCI_FullTimeEmployment]])</f>
        <v>2.3333333333333335</v>
      </c>
      <c r="X353"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3"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Row],[IQ2_Average]])*(3*0.02)/12,IF(E402&lt;=1.5,"NA")))</f>
        <v>112.78014858342407</v>
      </c>
      <c r="Z353"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281.95037145856026</v>
      </c>
    </row>
    <row r="354" spans="1:26" x14ac:dyDescent="0.25">
      <c r="A354" t="str">
        <f>Table1422[[#This Row],[Community]]</f>
        <v xml:space="preserve">Wrangell  </v>
      </c>
      <c r="H354" s="58">
        <f>Table1422[[#This Row],[IQ1_Average]]</f>
        <v>30394.400000000001</v>
      </c>
      <c r="I354" s="58">
        <f>Table1422[[#This Row],[IQ2_Average]]</f>
        <v>46828.2</v>
      </c>
      <c r="J354" s="58">
        <f>Table1422[[#This Row],[IQ3_Average]]</f>
        <v>71907</v>
      </c>
      <c r="K354" s="60">
        <f>Table1422[[#This Row],[SNAP_Average 
(Percentage Points)]]/100</f>
        <v>0.13319999999999999</v>
      </c>
      <c r="L354" s="59">
        <f>Table1422[[#This Row],[Poverty_Average
(Percentage Points)]]/100</f>
        <v>0.1552</v>
      </c>
      <c r="M354" s="59">
        <f>Table1422[[#This Row],[Full Time Employment_Average
(Percentage Points)]]/100</f>
        <v>0.50859999999999994</v>
      </c>
      <c r="N354">
        <f>Table1422[[#This Row],[Monthly Fees]]</f>
        <v>128.13999999999999</v>
      </c>
      <c r="O354">
        <f t="shared" si="5"/>
        <v>1537.6799999999998</v>
      </c>
      <c r="P354" s="63">
        <f>Table2[[#This Row],[Annual Fees]]/Table2[[#This Row],[IQ1_Average]]</f>
        <v>5.059089832337535E-2</v>
      </c>
      <c r="Q354" s="63">
        <f>Table2[[#This Row],[Annual Fees]]/Table2[[#This Row],[IQ2_Average]]</f>
        <v>3.2836624085486946E-2</v>
      </c>
      <c r="R354" s="63">
        <f>Table2[[#This Row],[Annual Fees]]/Table2[[#This Row],[IQ3_Average]]</f>
        <v>2.1384288038716674E-2</v>
      </c>
      <c r="S354" s="65">
        <f>AVERAGE(Table2[[#This Row],[RI_IQ1]:[RI_IQ3]])</f>
        <v>3.4937270149192991E-2</v>
      </c>
      <c r="T354">
        <f>IF(Table2[[#This Row],[SNAP_Average]]&gt;20%,1, IF(Table2[[#This Row],[SNAP_Average]]&lt;11%, 3, 2))</f>
        <v>2</v>
      </c>
      <c r="U354">
        <f>IF(Table2[[#This Row],[Poverty_Average]]&gt;20%,1, IF(Table2[[#This Row],[Poverty_Average]]&lt;10%, 3, 2))</f>
        <v>2</v>
      </c>
      <c r="V354">
        <f>IF(Table2[[#This Row],[Full Time Employment_Average]]&lt;30%,1, IF(Table2[[#This Row],[Full Time Employment_Average]]&gt;50%, 3, 2))</f>
        <v>3</v>
      </c>
      <c r="W354" s="67">
        <f>AVERAGE(Table2[[#This Row],[FCI_SNAP]:[FCI_FullTimeEmployment]])</f>
        <v>2.3333333333333335</v>
      </c>
      <c r="X354"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Y354" s="70">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Row],[IQ2_Average]])*(3*0.02)/12,IF(E403&lt;=1.5,"NA")))</f>
        <v>73.35432874566466</v>
      </c>
      <c r="Z354"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183.3858218641617</v>
      </c>
    </row>
    <row r="355" spans="1:26" x14ac:dyDescent="0.25">
      <c r="A355" t="str">
        <f>Table1422[[#This Row],[Community]]</f>
        <v xml:space="preserve">Yakutat  </v>
      </c>
      <c r="C355" t="s">
        <v>585</v>
      </c>
      <c r="D355" t="s">
        <v>561</v>
      </c>
      <c r="E355" t="s">
        <v>562</v>
      </c>
      <c r="F355" t="s">
        <v>563</v>
      </c>
      <c r="G355" t="s">
        <v>587</v>
      </c>
      <c r="H355" s="58">
        <f>Table1422[[#This Row],[IQ1_Average]]</f>
        <v>51662.400000000001</v>
      </c>
      <c r="I355" s="58">
        <f>Table1422[[#This Row],[IQ2_Average]]</f>
        <v>65122.2</v>
      </c>
      <c r="J355" s="58">
        <f>Table1422[[#This Row],[IQ3_Average]]</f>
        <v>93050</v>
      </c>
      <c r="K355" s="60">
        <f>Table1422[[#This Row],[SNAP_Average 
(Percentage Points)]]/100</f>
        <v>5.6399999999999999E-2</v>
      </c>
      <c r="L355" s="59">
        <f>Table1422[[#This Row],[Poverty_Average
(Percentage Points)]]/100</f>
        <v>0.10859999999999999</v>
      </c>
      <c r="M355" s="59">
        <f>Table1422[[#This Row],[Full Time Employment_Average
(Percentage Points)]]/100</f>
        <v>0.43220000000000008</v>
      </c>
      <c r="N355">
        <f>Table1422[[#This Row],[Monthly Fees]]</f>
        <v>84</v>
      </c>
      <c r="O355">
        <f t="shared" si="5"/>
        <v>1008</v>
      </c>
      <c r="P355" s="63">
        <f>Table2[[#This Row],[Annual Fees]]/Table2[[#This Row],[IQ1_Average]]</f>
        <v>1.9511288674161478E-2</v>
      </c>
      <c r="Q355" s="63">
        <f>Table2[[#This Row],[Annual Fees]]/Table2[[#This Row],[IQ2_Average]]</f>
        <v>1.5478592553691368E-2</v>
      </c>
      <c r="R355" s="63">
        <f>Table2[[#This Row],[Annual Fees]]/Table2[[#This Row],[IQ3_Average]]</f>
        <v>1.0832885545405695E-2</v>
      </c>
      <c r="S355" s="65">
        <f>AVERAGE(Table2[[#This Row],[RI_IQ1]:[RI_IQ3]])</f>
        <v>1.527425559108618E-2</v>
      </c>
      <c r="T355">
        <f>IF(Table2[[#This Row],[SNAP_Average]]&gt;20%,1, IF(Table2[[#This Row],[SNAP_Average]]&lt;11%, 3, 2))</f>
        <v>3</v>
      </c>
      <c r="U355">
        <f>IF(Table2[[#This Row],[Poverty_Average]]&gt;20%,1, IF(Table2[[#This Row],[Poverty_Average]]&lt;10%, 3, 2))</f>
        <v>2</v>
      </c>
      <c r="V355">
        <f>IF(Table2[[#This Row],[Full Time Employment_Average]]&lt;30%,1, IF(Table2[[#This Row],[Full Time Employment_Average]]&gt;50%, 3, 2))</f>
        <v>2</v>
      </c>
      <c r="W355" s="67">
        <f>AVERAGE(Table2[[#This Row],[FCI_SNAP]:[FCI_FullTimeEmployment]])</f>
        <v>2.3333333333333335</v>
      </c>
      <c r="X355" s="69"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Y355" s="71">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Row],[IQ2_Average]])*(3*0.02)/12,IF(E404&lt;=1.5,"NA")))</f>
        <v>109.98899357035914</v>
      </c>
      <c r="Z355" s="70">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274.9724839258979</v>
      </c>
    </row>
    <row r="358" spans="1:26" x14ac:dyDescent="0.25">
      <c r="A358" t="s">
        <v>596</v>
      </c>
    </row>
    <row r="359" spans="1:26" x14ac:dyDescent="0.25">
      <c r="A359" t="s">
        <v>597</v>
      </c>
    </row>
  </sheetData>
  <phoneticPr fontId="3"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76E3D387345840B1C24EFEC6928516" ma:contentTypeVersion="17" ma:contentTypeDescription="Create a new document." ma:contentTypeScope="" ma:versionID="96eb8f4e378b434ec435111611723d0b">
  <xsd:schema xmlns:xsd="http://www.w3.org/2001/XMLSchema" xmlns:xs="http://www.w3.org/2001/XMLSchema" xmlns:p="http://schemas.microsoft.com/office/2006/metadata/properties" xmlns:ns1="http://schemas.microsoft.com/sharepoint/v3" xmlns:ns2="791d1f35-2c1c-4a27-ab2b-1176c834ddf7" xmlns:ns3="23018675-f80f-42aa-bc6b-fefe20301206" targetNamespace="http://schemas.microsoft.com/office/2006/metadata/properties" ma:root="true" ma:fieldsID="a952a3af45d05af901d6677d68bd1b81" ns1:_="" ns2:_="" ns3:_="">
    <xsd:import namespace="http://schemas.microsoft.com/sharepoint/v3"/>
    <xsd:import namespace="791d1f35-2c1c-4a27-ab2b-1176c834ddf7"/>
    <xsd:import namespace="23018675-f80f-42aa-bc6b-fefe2030120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1d1f35-2c1c-4a27-ab2b-1176c834dd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018675-f80f-42aa-bc6b-fefe2030120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beac68-67a9-4a48-9e6a-6257fb3427a4}" ma:internalName="TaxCatchAll" ma:showField="CatchAllData" ma:web="23018675-f80f-42aa-bc6b-fefe2030120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3018675-f80f-42aa-bc6b-fefe20301206" xsi:nil="true"/>
    <lcf76f155ced4ddcb4097134ff3c332f xmlns="791d1f35-2c1c-4a27-ab2b-1176c834ddf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F831B88-D1F1-482F-BE0F-7D742D13C930}">
  <ds:schemaRefs>
    <ds:schemaRef ds:uri="http://schemas.microsoft.com/sharepoint/v3/contenttype/forms"/>
  </ds:schemaRefs>
</ds:datastoreItem>
</file>

<file path=customXml/itemProps2.xml><?xml version="1.0" encoding="utf-8"?>
<ds:datastoreItem xmlns:ds="http://schemas.openxmlformats.org/officeDocument/2006/customXml" ds:itemID="{4E6C79EB-DD15-410D-8028-5F4D010B4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1d1f35-2c1c-4a27-ab2b-1176c834ddf7"/>
    <ds:schemaRef ds:uri="23018675-f80f-42aa-bc6b-fefe20301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CC64E0-F3C5-4EEA-8A45-39BA49BA244A}">
  <ds:schemaRefs>
    <ds:schemaRef ds:uri="http://schemas.microsoft.com/office/2006/metadata/properties"/>
    <ds:schemaRef ds:uri="http://schemas.microsoft.com/office/infopath/2007/PartnerControls"/>
    <ds:schemaRef ds:uri="23018675-f80f-42aa-bc6b-fefe20301206"/>
    <ds:schemaRef ds:uri="791d1f35-2c1c-4a27-ab2b-1176c834ddf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Affordability Framework</vt:lpstr>
      <vt:lpstr>Community info - DO NOT CHANGE</vt:lpstr>
      <vt:lpstr>Update Information Here</vt:lpstr>
      <vt:lpstr>CopyToNewFile_MasterSheet</vt:lpstr>
      <vt:lpstr>Sheet1</vt:lpstr>
      <vt:lpstr>Metadata</vt:lpstr>
      <vt:lpstr>OLDCopyToNewFile_MasterSheet2</vt:lpstr>
      <vt:lpstr>MainPage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Johnson</dc:creator>
  <cp:keywords/>
  <dc:description/>
  <cp:lastModifiedBy>Doiron, Anton</cp:lastModifiedBy>
  <cp:revision/>
  <dcterms:created xsi:type="dcterms:W3CDTF">2019-10-02T00:28:27Z</dcterms:created>
  <dcterms:modified xsi:type="dcterms:W3CDTF">2026-04-13T18:50:57Z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0x0101004976E3D387345840B1C24EFEC6928516</vt:lpwstr>
  </property>
  <property fmtid="{D5CDD505-2E9C-101B-9397-08002B2CF9AE}" pid="3" name="MediaServiceImageTags">
    <vt:lpwstr/>
  </property>
</Properties>
</file>